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xr:revisionPtr revIDLastSave="0" documentId="13_ncr:1_{AE113852-7799-4DE6-957E-D68A5CC1CB05}" xr6:coauthVersionLast="36" xr6:coauthVersionMax="36" xr10:uidLastSave="{00000000-0000-0000-0000-000000000000}"/>
  <workbookProtection workbookAlgorithmName="SHA-512" workbookHashValue="PU4tFGiCcMCSx1PttAEC4eGcC7KAdtAoD8TazVGvqfmsudZMwx6nd/z0x4aWTvE4UFrsCF3eERqISvxmhw89MQ==" workbookSaltValue="MtyYbBjm5t2u7uMWYN9Dgw==" workbookSpinCount="100000" lockStructure="1"/>
  <bookViews>
    <workbookView xWindow="0" yWindow="0" windowWidth="19200" windowHeight="6930" tabRatio="926" xr2:uid="{00000000-000D-0000-FFFF-FFFF00000000}"/>
  </bookViews>
  <sheets>
    <sheet name="TOC" sheetId="24" r:id="rId1"/>
    <sheet name="Exec Summary" sheetId="42" r:id="rId2"/>
    <sheet name="Semi-Annual Comparisons" sheetId="1" r:id="rId3"/>
    <sheet name="Reports of CAN" sheetId="2" r:id="rId4"/>
    <sheet name="Assigned Investigations" sheetId="3" r:id="rId5"/>
    <sheet name="Open Investigations" sheetId="5" r:id="rId6"/>
    <sheet name="Completed Investigations" sheetId="4" r:id="rId7"/>
    <sheet name="Safe Haven" sheetId="36" r:id="rId8"/>
    <sheet name="Entries" sheetId="7" r:id="rId9"/>
    <sheet name="OOH" sheetId="8" r:id="rId10"/>
    <sheet name="Case Mgt." sheetId="26" r:id="rId11"/>
    <sheet name="Placement" sheetId="25" r:id="rId12"/>
    <sheet name="Exits" sheetId="10" r:id="rId13"/>
    <sheet name="Fatalities" sheetId="27" r:id="rId14"/>
    <sheet name="TPR" sheetId="28" r:id="rId15"/>
    <sheet name="Adoption-CP" sheetId="11" r:id="rId16"/>
    <sheet name="Adoption-Disruptions" sheetId="12" r:id="rId17"/>
    <sheet name="Adoption-Finalized" sheetId="13" r:id="rId18"/>
    <sheet name="Caseloads" sheetId="15" r:id="rId19"/>
    <sheet name="DCS Specialists" sheetId="33" r:id="rId20"/>
    <sheet name="Expenditures" sheetId="22" r:id="rId21"/>
    <sheet name="Training and Dependencies" sheetId="30" r:id="rId22"/>
    <sheet name="Title IV-E Waiver" sheetId="32" state="hidden" r:id="rId23"/>
    <sheet name="Faith-Based" sheetId="31" r:id="rId24"/>
    <sheet name="Runaways" sheetId="43" r:id="rId25"/>
    <sheet name="Missing Child" sheetId="44" r:id="rId26"/>
    <sheet name="SEN" sheetId="45" r:id="rId27"/>
    <sheet name="Best Interest Determination" sheetId="46" r:id="rId28"/>
    <sheet name="Metric Definition" sheetId="19" state="hidden" r:id="rId29"/>
    <sheet name="Metric Change Log" sheetId="20" state="hidden" r:id="rId30"/>
    <sheet name="DATA LIST" sheetId="34" state="hidden" r:id="rId31"/>
  </sheets>
  <definedNames>
    <definedName name="_ftn1" localSheetId="2">'Semi-Annual Comparisons'!$A$29</definedName>
    <definedName name="_ftn2" localSheetId="2">'Semi-Annual Comparisons'!$A$30</definedName>
    <definedName name="_ftnref1" localSheetId="2">'Semi-Annual Comparisons'!$A$5</definedName>
    <definedName name="_ftnref2" localSheetId="2">'Semi-Annual Comparisons'!$A$18</definedName>
    <definedName name="OLE_LINK1" localSheetId="1">'Exec Summary'!#REF!</definedName>
    <definedName name="_xlnm.Print_Area" localSheetId="15">'Adoption-CP'!$A$1:$E$493</definedName>
    <definedName name="_xlnm.Print_Area" localSheetId="16">'Adoption-Disruptions'!$A$1:$C$369</definedName>
    <definedName name="_xlnm.Print_Area" localSheetId="17">'Adoption-Finalized'!$A$1:$C$214</definedName>
    <definedName name="_xlnm.Print_Area" localSheetId="4">'Assigned Investigations'!$A$1:$R$177</definedName>
    <definedName name="_xlnm.Print_Area" localSheetId="27">'Best Interest Determination'!$A$1:$E$11</definedName>
    <definedName name="_xlnm.Print_Area" localSheetId="10">'Case Mgt.'!$A$1:$AG$16</definedName>
    <definedName name="_xlnm.Print_Area" localSheetId="18">Caseloads!$A$1:$K$208</definedName>
    <definedName name="_xlnm.Print_Area" localSheetId="6">'Completed Investigations'!$A$1:$S$539</definedName>
    <definedName name="_xlnm.Print_Area" localSheetId="19">'DCS Specialists'!$A$1:$K$518</definedName>
    <definedName name="_xlnm.Print_Area" localSheetId="8">Entries!$A$1:$Q$391</definedName>
    <definedName name="_xlnm.Print_Area" localSheetId="1">'Exec Summary'!$A$1:$B$29</definedName>
    <definedName name="_xlnm.Print_Area" localSheetId="12">Exits!$A$1:$R$393</definedName>
    <definedName name="_xlnm.Print_Area" localSheetId="20">Expenditures!$A$159:$R$344</definedName>
    <definedName name="_xlnm.Print_Area" localSheetId="13">Fatalities!$A$1:$R$312</definedName>
    <definedName name="_xlnm.Print_Area" localSheetId="9">OOH!$A$1:$AE$89</definedName>
    <definedName name="_xlnm.Print_Area" localSheetId="5">'Open Investigations'!$A$1:$R$178</definedName>
    <definedName name="_xlnm.Print_Area" localSheetId="11">Placement!$A$1:$L$379</definedName>
    <definedName name="_xlnm.Print_Area" localSheetId="3">'Reports of CAN'!$A$1:$X$79</definedName>
    <definedName name="_xlnm.Print_Area" localSheetId="7">'Safe Haven'!$A$1:$M$20</definedName>
    <definedName name="_xlnm.Print_Area" localSheetId="2">'Semi-Annual Comparisons'!$A$1:$P$33</definedName>
    <definedName name="_xlnm.Print_Area" localSheetId="0">TOC!$A$1:$B$31</definedName>
    <definedName name="_xlnm.Print_Area" localSheetId="14">TPR!$A$2:$R$110</definedName>
    <definedName name="_xlnm.Print_Area" localSheetId="21">'Training and Dependencies'!$A$1:$M$45</definedName>
    <definedName name="_xlnm.Print_Titles" localSheetId="6">'Completed Investigations'!$1:$1</definedName>
    <definedName name="_xlnm.Print_Titles" localSheetId="8">Entries!$1:$1</definedName>
    <definedName name="_xlnm.Print_Titles" localSheetId="11">Placement!$1:$1</definedName>
    <definedName name="_xlnm.Print_Titles" localSheetId="21">'Training and Dependencies'!$1:$1</definedName>
    <definedName name="Reports" localSheetId="3">'Reports of CAN'!$A$1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 i="22" l="1"/>
  <c r="C75" i="12"/>
  <c r="C74" i="12"/>
  <c r="C73" i="12"/>
  <c r="C72" i="12"/>
  <c r="C71" i="12"/>
  <c r="Q74" i="10"/>
  <c r="O74" i="10"/>
  <c r="M74" i="10"/>
  <c r="K74" i="10"/>
  <c r="I74" i="10"/>
  <c r="G74" i="10"/>
  <c r="C74" i="10"/>
  <c r="C12" i="2"/>
  <c r="D12" i="2"/>
  <c r="E12" i="2"/>
  <c r="F12" i="2"/>
  <c r="G12" i="2"/>
  <c r="H12" i="2" s="1"/>
  <c r="I12" i="2"/>
  <c r="J12" i="2"/>
  <c r="K12" i="2"/>
  <c r="L12" i="2"/>
  <c r="M12" i="2"/>
  <c r="N12" i="2"/>
  <c r="O12" i="2"/>
  <c r="P12" i="2"/>
  <c r="Q12" i="2"/>
  <c r="S12" i="2"/>
  <c r="T12" i="2"/>
  <c r="U12" i="2"/>
  <c r="V12" i="2"/>
  <c r="W12" i="2"/>
  <c r="X12" i="2"/>
  <c r="Y12" i="2"/>
  <c r="Z12" i="2"/>
  <c r="AA12" i="2"/>
  <c r="AB12" i="2"/>
  <c r="AC12" i="2"/>
  <c r="AD12" i="2"/>
  <c r="AE12" i="2"/>
  <c r="AF12" i="2"/>
  <c r="AG12" i="2"/>
  <c r="AH12" i="2"/>
  <c r="AI12" i="2"/>
  <c r="AJ12" i="2"/>
  <c r="AK12" i="2"/>
  <c r="AL12" i="2"/>
  <c r="AM12" i="2"/>
  <c r="L30" i="22"/>
  <c r="M30" i="22"/>
  <c r="N30" i="22"/>
  <c r="O30" i="22"/>
  <c r="P30" i="22"/>
  <c r="Q30" i="22"/>
  <c r="K30" i="22"/>
  <c r="C30" i="22"/>
  <c r="D30" i="22"/>
  <c r="E30" i="22"/>
  <c r="F30" i="22"/>
  <c r="G30" i="22"/>
  <c r="I30" i="22"/>
  <c r="B30" i="22"/>
  <c r="S10" i="22"/>
  <c r="S9" i="22"/>
  <c r="S30" i="22" l="1"/>
  <c r="I5" i="4" l="1"/>
  <c r="I4" i="4"/>
  <c r="R43" i="30"/>
  <c r="X10" i="1" l="1"/>
  <c r="X28" i="1"/>
  <c r="X27" i="1"/>
  <c r="X26" i="1"/>
  <c r="X25" i="1"/>
  <c r="X24" i="1"/>
  <c r="X23" i="1"/>
  <c r="X22" i="1"/>
  <c r="X19" i="1"/>
  <c r="X18" i="1"/>
  <c r="X17" i="1"/>
  <c r="X16" i="1"/>
  <c r="X15" i="1"/>
  <c r="X14" i="1"/>
  <c r="X12" i="1"/>
  <c r="X13" i="1"/>
  <c r="X11" i="1"/>
  <c r="X9" i="1"/>
  <c r="X8" i="1"/>
  <c r="X7" i="1"/>
  <c r="X5" i="1"/>
  <c r="X4" i="1"/>
  <c r="R36" i="30"/>
  <c r="D7" i="26" l="1"/>
  <c r="B60" i="8"/>
  <c r="D60" i="8"/>
  <c r="K45" i="25"/>
  <c r="K29" i="25"/>
  <c r="K30" i="25"/>
  <c r="K31" i="25"/>
  <c r="K32" i="25"/>
  <c r="K33" i="25"/>
  <c r="K34" i="25"/>
  <c r="K35" i="25"/>
  <c r="K36" i="25"/>
  <c r="K37" i="25"/>
  <c r="K38" i="25"/>
  <c r="K39" i="25"/>
  <c r="K40" i="25"/>
  <c r="K41" i="25"/>
  <c r="K42" i="25"/>
  <c r="K43" i="25"/>
  <c r="K44" i="25"/>
  <c r="K28" i="25"/>
  <c r="K27" i="25"/>
  <c r="C46" i="25"/>
  <c r="D46" i="25"/>
  <c r="E46" i="25"/>
  <c r="F46" i="25"/>
  <c r="G46" i="25"/>
  <c r="H46" i="25"/>
  <c r="I46" i="25"/>
  <c r="J46" i="25"/>
  <c r="P52" i="10"/>
  <c r="N52" i="10"/>
  <c r="L52" i="10"/>
  <c r="J52" i="10"/>
  <c r="H52" i="10"/>
  <c r="F52" i="10"/>
  <c r="D52" i="10"/>
  <c r="B52" i="10"/>
  <c r="D61" i="4"/>
  <c r="E61" i="4"/>
  <c r="F61" i="4"/>
  <c r="G61" i="4"/>
  <c r="H61" i="4"/>
  <c r="I61" i="4"/>
  <c r="J61" i="4"/>
  <c r="K61" i="4"/>
  <c r="L61" i="4"/>
  <c r="M61" i="4"/>
  <c r="N61" i="4"/>
  <c r="O61" i="4"/>
  <c r="P61" i="4"/>
  <c r="Q61" i="4"/>
  <c r="D62" i="4"/>
  <c r="E62" i="4"/>
  <c r="F62" i="4"/>
  <c r="G62" i="4"/>
  <c r="H62" i="4"/>
  <c r="I62" i="4"/>
  <c r="J62" i="4"/>
  <c r="K62" i="4"/>
  <c r="L62" i="4"/>
  <c r="M62" i="4"/>
  <c r="N62" i="4"/>
  <c r="O62" i="4"/>
  <c r="P62" i="4"/>
  <c r="Q62" i="4"/>
  <c r="D63" i="4"/>
  <c r="E63" i="4"/>
  <c r="F63" i="4"/>
  <c r="G63" i="4"/>
  <c r="H63" i="4"/>
  <c r="I63" i="4"/>
  <c r="J63" i="4"/>
  <c r="K63" i="4"/>
  <c r="L63" i="4"/>
  <c r="M63" i="4"/>
  <c r="N63" i="4"/>
  <c r="O63" i="4"/>
  <c r="P63" i="4"/>
  <c r="Q63" i="4"/>
  <c r="C63" i="4"/>
  <c r="C62" i="4"/>
  <c r="C61" i="4"/>
  <c r="B41" i="44" l="1"/>
  <c r="B32" i="44"/>
  <c r="B23" i="44"/>
  <c r="C49" i="43"/>
  <c r="C44" i="43"/>
  <c r="C32" i="43"/>
  <c r="C23" i="43"/>
  <c r="Q43" i="30"/>
  <c r="P43" i="30"/>
  <c r="Q36" i="30"/>
  <c r="P36" i="30"/>
  <c r="J61" i="33"/>
  <c r="I61" i="33"/>
  <c r="H61" i="33"/>
  <c r="G61" i="33"/>
  <c r="F61" i="33"/>
  <c r="E61" i="33"/>
  <c r="D61" i="33"/>
  <c r="K60" i="33"/>
  <c r="K59" i="33"/>
  <c r="K61" i="33" s="1"/>
  <c r="K58" i="33"/>
  <c r="K57" i="33"/>
  <c r="K56" i="33"/>
  <c r="J51" i="33"/>
  <c r="I51" i="33"/>
  <c r="H51" i="33"/>
  <c r="G51" i="33"/>
  <c r="F51" i="33"/>
  <c r="E51" i="33"/>
  <c r="D51" i="33"/>
  <c r="K50" i="33"/>
  <c r="K49" i="33"/>
  <c r="K48" i="33"/>
  <c r="K47" i="33"/>
  <c r="K46" i="33"/>
  <c r="J40" i="33"/>
  <c r="J41" i="33" s="1"/>
  <c r="I40" i="33"/>
  <c r="I41" i="33" s="1"/>
  <c r="H40" i="33"/>
  <c r="H41" i="33" s="1"/>
  <c r="G40" i="33"/>
  <c r="G41" i="33" s="1"/>
  <c r="F40" i="33"/>
  <c r="F41" i="33" s="1"/>
  <c r="E40" i="33"/>
  <c r="E41" i="33" s="1"/>
  <c r="D40" i="33"/>
  <c r="D41" i="33" s="1"/>
  <c r="K39" i="33"/>
  <c r="K38" i="33"/>
  <c r="K40" i="33" s="1"/>
  <c r="K37" i="33"/>
  <c r="G28" i="15"/>
  <c r="F28" i="15"/>
  <c r="E28" i="15"/>
  <c r="D28" i="15"/>
  <c r="C28" i="15"/>
  <c r="K27" i="15"/>
  <c r="K26" i="15"/>
  <c r="G24" i="15"/>
  <c r="F24" i="15"/>
  <c r="E24" i="15"/>
  <c r="D24" i="15"/>
  <c r="C24" i="15"/>
  <c r="K23" i="15"/>
  <c r="K22" i="15"/>
  <c r="J20" i="15"/>
  <c r="I20" i="15"/>
  <c r="G20" i="15"/>
  <c r="F20" i="15"/>
  <c r="E20" i="15"/>
  <c r="D20" i="15"/>
  <c r="C20" i="15"/>
  <c r="K19" i="15"/>
  <c r="K18" i="15"/>
  <c r="B35" i="13"/>
  <c r="C34" i="13" s="1"/>
  <c r="B30" i="13"/>
  <c r="C28" i="13" s="1"/>
  <c r="B77" i="12"/>
  <c r="C76" i="12" s="1"/>
  <c r="B69" i="12"/>
  <c r="C68" i="12" s="1"/>
  <c r="B64" i="12"/>
  <c r="C60" i="12" s="1"/>
  <c r="B58" i="12"/>
  <c r="C52" i="12" s="1"/>
  <c r="B50" i="12"/>
  <c r="C44" i="12" s="1"/>
  <c r="B97" i="11"/>
  <c r="C96" i="11" s="1"/>
  <c r="C94" i="11"/>
  <c r="B92" i="11"/>
  <c r="C90" i="11" s="1"/>
  <c r="B86" i="11"/>
  <c r="C82" i="11" s="1"/>
  <c r="D77" i="11"/>
  <c r="E76" i="11" s="1"/>
  <c r="B77" i="11"/>
  <c r="C76" i="11" s="1"/>
  <c r="D70" i="11"/>
  <c r="E66" i="11" s="1"/>
  <c r="B70" i="11"/>
  <c r="C69" i="11" s="1"/>
  <c r="D62" i="11"/>
  <c r="E58" i="11" s="1"/>
  <c r="B62" i="11"/>
  <c r="C61" i="11" s="1"/>
  <c r="C54" i="11"/>
  <c r="P17" i="28"/>
  <c r="O17" i="28"/>
  <c r="N17" i="28"/>
  <c r="M17" i="28"/>
  <c r="L17" i="28"/>
  <c r="K17" i="28"/>
  <c r="J17" i="28"/>
  <c r="I17" i="28"/>
  <c r="H17" i="28"/>
  <c r="G17" i="28"/>
  <c r="F17" i="28"/>
  <c r="E17" i="28"/>
  <c r="D17" i="28"/>
  <c r="C17" i="28"/>
  <c r="B17" i="28"/>
  <c r="Q16" i="28"/>
  <c r="Q15" i="28"/>
  <c r="Q14" i="28"/>
  <c r="Q13" i="28"/>
  <c r="P26" i="27"/>
  <c r="O26" i="27"/>
  <c r="N26" i="27"/>
  <c r="M26" i="27"/>
  <c r="L26" i="27"/>
  <c r="K26" i="27"/>
  <c r="J26" i="27"/>
  <c r="I26" i="27"/>
  <c r="H26" i="27"/>
  <c r="G26" i="27"/>
  <c r="F26" i="27"/>
  <c r="E26" i="27"/>
  <c r="D26" i="27"/>
  <c r="C26" i="27"/>
  <c r="B26" i="27"/>
  <c r="Q25" i="27"/>
  <c r="Q24" i="27"/>
  <c r="Q23" i="27"/>
  <c r="Q22" i="27"/>
  <c r="Q21" i="27"/>
  <c r="Q4" i="27"/>
  <c r="Q9" i="27" s="1"/>
  <c r="Q5" i="27"/>
  <c r="R5" i="27" s="1"/>
  <c r="Q6" i="27"/>
  <c r="Q7" i="27"/>
  <c r="Q8" i="27"/>
  <c r="B9" i="27"/>
  <c r="C9" i="27"/>
  <c r="D9" i="27"/>
  <c r="E9" i="27"/>
  <c r="F9" i="27"/>
  <c r="G9" i="27"/>
  <c r="H9" i="27"/>
  <c r="I9" i="27"/>
  <c r="J9" i="27"/>
  <c r="K9" i="27"/>
  <c r="L9" i="27"/>
  <c r="M9" i="27"/>
  <c r="N9" i="27"/>
  <c r="O9" i="27"/>
  <c r="P9" i="27"/>
  <c r="Q42" i="27"/>
  <c r="Q43" i="27"/>
  <c r="Q44" i="27"/>
  <c r="Q47" i="27" s="1"/>
  <c r="Q45" i="27"/>
  <c r="Q46" i="27"/>
  <c r="B47" i="27"/>
  <c r="C47" i="27"/>
  <c r="D47" i="27"/>
  <c r="E47" i="27"/>
  <c r="F47" i="27"/>
  <c r="G47" i="27"/>
  <c r="H47" i="27"/>
  <c r="I47" i="27"/>
  <c r="J47" i="27"/>
  <c r="K47" i="27"/>
  <c r="L47" i="27"/>
  <c r="M47" i="27"/>
  <c r="N47" i="27"/>
  <c r="O47" i="27"/>
  <c r="P47" i="27"/>
  <c r="P74" i="10"/>
  <c r="Q72" i="10" s="1"/>
  <c r="N74" i="10"/>
  <c r="O71" i="10" s="1"/>
  <c r="L74" i="10"/>
  <c r="M73" i="10" s="1"/>
  <c r="J74" i="10"/>
  <c r="K72" i="10" s="1"/>
  <c r="H74" i="10"/>
  <c r="F74" i="10"/>
  <c r="D74" i="10"/>
  <c r="B74" i="10"/>
  <c r="C72" i="10" s="1"/>
  <c r="R73" i="10"/>
  <c r="G73" i="10"/>
  <c r="E73" i="10"/>
  <c r="C73" i="10"/>
  <c r="R72" i="10"/>
  <c r="M72" i="10"/>
  <c r="G72" i="10"/>
  <c r="E72" i="10"/>
  <c r="R71" i="10"/>
  <c r="Q71" i="10"/>
  <c r="M71" i="10"/>
  <c r="I71" i="10"/>
  <c r="G71" i="10"/>
  <c r="E71" i="10"/>
  <c r="C71" i="10"/>
  <c r="R70" i="10"/>
  <c r="Q70" i="10"/>
  <c r="M70" i="10"/>
  <c r="K70" i="10"/>
  <c r="G70" i="10"/>
  <c r="E70" i="10"/>
  <c r="E74" i="10" s="1"/>
  <c r="P68" i="10"/>
  <c r="Q67" i="10" s="1"/>
  <c r="N68" i="10"/>
  <c r="O65" i="10" s="1"/>
  <c r="L68" i="10"/>
  <c r="M66" i="10" s="1"/>
  <c r="J68" i="10"/>
  <c r="K67" i="10" s="1"/>
  <c r="H68" i="10"/>
  <c r="I67" i="10" s="1"/>
  <c r="F68" i="10"/>
  <c r="G67" i="10" s="1"/>
  <c r="D68" i="10"/>
  <c r="E62" i="10" s="1"/>
  <c r="B68" i="10"/>
  <c r="C65" i="10" s="1"/>
  <c r="R67" i="10"/>
  <c r="M67" i="10"/>
  <c r="R66" i="10"/>
  <c r="I66" i="10"/>
  <c r="R65" i="10"/>
  <c r="R64" i="10"/>
  <c r="I64" i="10"/>
  <c r="C64" i="10"/>
  <c r="R63" i="10"/>
  <c r="M63" i="10"/>
  <c r="I63" i="10"/>
  <c r="R62" i="10"/>
  <c r="I62" i="10"/>
  <c r="G62" i="10"/>
  <c r="P60" i="10"/>
  <c r="Q58" i="10" s="1"/>
  <c r="N60" i="10"/>
  <c r="L60" i="10"/>
  <c r="J60" i="10"/>
  <c r="H60" i="10"/>
  <c r="F60" i="10"/>
  <c r="D60" i="10"/>
  <c r="B60" i="10"/>
  <c r="R59" i="10"/>
  <c r="R58" i="10"/>
  <c r="R57" i="10"/>
  <c r="Q57" i="10"/>
  <c r="R56" i="10"/>
  <c r="R55" i="10"/>
  <c r="Q55" i="10"/>
  <c r="R54" i="10"/>
  <c r="Q54" i="10"/>
  <c r="Q46" i="10"/>
  <c r="M48" i="10"/>
  <c r="K49" i="10"/>
  <c r="I44" i="10"/>
  <c r="E44" i="10"/>
  <c r="C47" i="10"/>
  <c r="R51" i="10"/>
  <c r="Q51" i="10"/>
  <c r="O51" i="10"/>
  <c r="I51" i="10"/>
  <c r="G51" i="10"/>
  <c r="R50" i="10"/>
  <c r="O50" i="10"/>
  <c r="K50" i="10"/>
  <c r="G50" i="10"/>
  <c r="C50" i="10"/>
  <c r="R49" i="10"/>
  <c r="O49" i="10"/>
  <c r="M49" i="10"/>
  <c r="G49" i="10"/>
  <c r="R48" i="10"/>
  <c r="O48" i="10"/>
  <c r="K48" i="10"/>
  <c r="G48" i="10"/>
  <c r="R47" i="10"/>
  <c r="Q47" i="10"/>
  <c r="O47" i="10"/>
  <c r="I47" i="10"/>
  <c r="G47" i="10"/>
  <c r="R46" i="10"/>
  <c r="O46" i="10"/>
  <c r="K46" i="10"/>
  <c r="G46" i="10"/>
  <c r="C46" i="10"/>
  <c r="R45" i="10"/>
  <c r="O45" i="10"/>
  <c r="G45" i="10"/>
  <c r="E45" i="10"/>
  <c r="R44" i="10"/>
  <c r="O44" i="10"/>
  <c r="G44" i="10"/>
  <c r="C44" i="10"/>
  <c r="B46" i="25"/>
  <c r="E14" i="26"/>
  <c r="E7" i="26"/>
  <c r="E6" i="26"/>
  <c r="D72" i="8"/>
  <c r="E65" i="8" s="1"/>
  <c r="E55" i="8"/>
  <c r="D40" i="8"/>
  <c r="E36" i="8" s="1"/>
  <c r="E39" i="8"/>
  <c r="D33" i="8"/>
  <c r="E27" i="8" s="1"/>
  <c r="E32" i="8"/>
  <c r="E30" i="8"/>
  <c r="E29" i="8"/>
  <c r="E28" i="8"/>
  <c r="D23" i="8"/>
  <c r="E18" i="8" s="1"/>
  <c r="D14" i="8"/>
  <c r="E9" i="8" s="1"/>
  <c r="E10" i="8"/>
  <c r="P49" i="7"/>
  <c r="O49" i="7"/>
  <c r="N49" i="7"/>
  <c r="M49" i="7"/>
  <c r="L49" i="7"/>
  <c r="K49" i="7"/>
  <c r="J49" i="7"/>
  <c r="I49" i="7"/>
  <c r="H49" i="7"/>
  <c r="G49" i="7"/>
  <c r="F49" i="7"/>
  <c r="E49" i="7"/>
  <c r="D49" i="7"/>
  <c r="C49" i="7"/>
  <c r="B49" i="7"/>
  <c r="Q48" i="7"/>
  <c r="Q47" i="7"/>
  <c r="P44" i="7"/>
  <c r="O44" i="7"/>
  <c r="N44" i="7"/>
  <c r="M44" i="7"/>
  <c r="L44" i="7"/>
  <c r="K44" i="7"/>
  <c r="J44" i="7"/>
  <c r="I44" i="7"/>
  <c r="H44" i="7"/>
  <c r="G44" i="7"/>
  <c r="F44" i="7"/>
  <c r="E44" i="7"/>
  <c r="D44" i="7"/>
  <c r="C44" i="7"/>
  <c r="B44" i="7"/>
  <c r="Q43" i="7"/>
  <c r="Q42" i="7"/>
  <c r="P39" i="7"/>
  <c r="O39" i="7"/>
  <c r="N39" i="7"/>
  <c r="M39" i="7"/>
  <c r="L39" i="7"/>
  <c r="K39" i="7"/>
  <c r="J39" i="7"/>
  <c r="I39" i="7"/>
  <c r="H39" i="7"/>
  <c r="G39" i="7"/>
  <c r="F39" i="7"/>
  <c r="E39" i="7"/>
  <c r="D39" i="7"/>
  <c r="C39" i="7"/>
  <c r="B39" i="7"/>
  <c r="Q38" i="7"/>
  <c r="Q37" i="7"/>
  <c r="Q33" i="7"/>
  <c r="O34" i="7" s="1"/>
  <c r="Q29" i="7"/>
  <c r="P30" i="7" s="1"/>
  <c r="Q79" i="4"/>
  <c r="P79" i="4"/>
  <c r="O79" i="4"/>
  <c r="N79" i="4"/>
  <c r="M79" i="4"/>
  <c r="L79" i="4"/>
  <c r="K79" i="4"/>
  <c r="J79" i="4"/>
  <c r="I79" i="4"/>
  <c r="H79" i="4"/>
  <c r="G79" i="4"/>
  <c r="F79" i="4"/>
  <c r="E79" i="4"/>
  <c r="D79" i="4"/>
  <c r="C79" i="4"/>
  <c r="Q78" i="4"/>
  <c r="P78" i="4"/>
  <c r="O78" i="4"/>
  <c r="N78" i="4"/>
  <c r="M78" i="4"/>
  <c r="L78" i="4"/>
  <c r="K78" i="4"/>
  <c r="J78" i="4"/>
  <c r="I78" i="4"/>
  <c r="H78" i="4"/>
  <c r="G78" i="4"/>
  <c r="F78" i="4"/>
  <c r="E78" i="4"/>
  <c r="D78" i="4"/>
  <c r="C78" i="4"/>
  <c r="Q77" i="4"/>
  <c r="Q80" i="4" s="1"/>
  <c r="P77" i="4"/>
  <c r="O77" i="4"/>
  <c r="O80" i="4" s="1"/>
  <c r="N77" i="4"/>
  <c r="M77" i="4"/>
  <c r="L77" i="4"/>
  <c r="K77" i="4"/>
  <c r="J77" i="4"/>
  <c r="I77" i="4"/>
  <c r="I80" i="4" s="1"/>
  <c r="H77" i="4"/>
  <c r="G77" i="4"/>
  <c r="G80" i="4" s="1"/>
  <c r="F77" i="4"/>
  <c r="E77" i="4"/>
  <c r="D77" i="4"/>
  <c r="C77" i="4"/>
  <c r="R76" i="4"/>
  <c r="R75" i="4"/>
  <c r="S75" i="4" s="1"/>
  <c r="R74" i="4"/>
  <c r="S74" i="4" s="1"/>
  <c r="R73" i="4"/>
  <c r="R72" i="4"/>
  <c r="R71" i="4"/>
  <c r="S71" i="4" s="1"/>
  <c r="R70" i="4"/>
  <c r="S70" i="4" s="1"/>
  <c r="R69" i="4"/>
  <c r="R68" i="4"/>
  <c r="R67" i="4"/>
  <c r="R66" i="4"/>
  <c r="R65" i="4"/>
  <c r="R63" i="4"/>
  <c r="R62" i="4"/>
  <c r="S62" i="4" s="1"/>
  <c r="R61" i="4"/>
  <c r="R60" i="4"/>
  <c r="R59" i="4"/>
  <c r="S59" i="4" s="1"/>
  <c r="R58" i="4"/>
  <c r="S58" i="4" s="1"/>
  <c r="R57" i="4"/>
  <c r="R56" i="4"/>
  <c r="S56" i="4" s="1"/>
  <c r="R55" i="4"/>
  <c r="R54" i="4"/>
  <c r="S54" i="4" s="1"/>
  <c r="R53" i="4"/>
  <c r="S53" i="4" s="1"/>
  <c r="R52" i="4"/>
  <c r="S52" i="4" s="1"/>
  <c r="R51" i="4"/>
  <c r="R50" i="4"/>
  <c r="S50" i="4" s="1"/>
  <c r="R49" i="4"/>
  <c r="P32" i="5"/>
  <c r="O32" i="5"/>
  <c r="N32" i="5"/>
  <c r="M32" i="5"/>
  <c r="L32" i="5"/>
  <c r="K32" i="5"/>
  <c r="J32" i="5"/>
  <c r="I32" i="5"/>
  <c r="H32" i="5"/>
  <c r="G32" i="5"/>
  <c r="F32" i="5"/>
  <c r="E32" i="5"/>
  <c r="D32" i="5"/>
  <c r="C32" i="5"/>
  <c r="B32" i="5"/>
  <c r="Q32" i="5" s="1"/>
  <c r="Q31" i="5"/>
  <c r="Q30" i="5"/>
  <c r="Q29" i="5"/>
  <c r="Q28" i="5"/>
  <c r="P25" i="5"/>
  <c r="O25" i="5"/>
  <c r="N25" i="5"/>
  <c r="M25" i="5"/>
  <c r="L25" i="5"/>
  <c r="K25" i="5"/>
  <c r="J25" i="5"/>
  <c r="I25" i="5"/>
  <c r="H25" i="5"/>
  <c r="G25" i="5"/>
  <c r="F25" i="5"/>
  <c r="E25" i="5"/>
  <c r="D25" i="5"/>
  <c r="C25" i="5"/>
  <c r="B25" i="5"/>
  <c r="Q24" i="5"/>
  <c r="Q23" i="5"/>
  <c r="Q22" i="5"/>
  <c r="Q21" i="5"/>
  <c r="P32" i="3"/>
  <c r="O32" i="3"/>
  <c r="N32" i="3"/>
  <c r="M32" i="3"/>
  <c r="L32" i="3"/>
  <c r="K32" i="3"/>
  <c r="J32" i="3"/>
  <c r="I32" i="3"/>
  <c r="H32" i="3"/>
  <c r="G32" i="3"/>
  <c r="F32" i="3"/>
  <c r="E32" i="3"/>
  <c r="D32" i="3"/>
  <c r="C32" i="3"/>
  <c r="B32" i="3"/>
  <c r="Q31" i="3"/>
  <c r="Q30" i="3"/>
  <c r="Q29" i="3"/>
  <c r="Q28" i="3"/>
  <c r="P25" i="3"/>
  <c r="O25" i="3"/>
  <c r="N25" i="3"/>
  <c r="M25" i="3"/>
  <c r="L25" i="3"/>
  <c r="K25" i="3"/>
  <c r="J25" i="3"/>
  <c r="I25" i="3"/>
  <c r="H25" i="3"/>
  <c r="G25" i="3"/>
  <c r="F25" i="3"/>
  <c r="E25" i="3"/>
  <c r="D25" i="3"/>
  <c r="C25" i="3"/>
  <c r="B25" i="3"/>
  <c r="Q24" i="3"/>
  <c r="Q23" i="3"/>
  <c r="Q22" i="3"/>
  <c r="Q21" i="3"/>
  <c r="K24" i="15" l="1"/>
  <c r="K28" i="15"/>
  <c r="K20" i="15"/>
  <c r="C91" i="11"/>
  <c r="C83" i="11"/>
  <c r="E74" i="11"/>
  <c r="C64" i="11"/>
  <c r="C66" i="11"/>
  <c r="C67" i="11"/>
  <c r="C68" i="11"/>
  <c r="C60" i="11"/>
  <c r="C55" i="11"/>
  <c r="C56" i="11"/>
  <c r="C58" i="11"/>
  <c r="C59" i="11"/>
  <c r="C61" i="12"/>
  <c r="C63" i="12"/>
  <c r="C62" i="12"/>
  <c r="C54" i="12"/>
  <c r="C53" i="12"/>
  <c r="C55" i="12"/>
  <c r="C56" i="12"/>
  <c r="C57" i="12"/>
  <c r="C42" i="12"/>
  <c r="C45" i="12"/>
  <c r="C46" i="12"/>
  <c r="C47" i="12"/>
  <c r="C48" i="12"/>
  <c r="C49" i="12"/>
  <c r="C32" i="13"/>
  <c r="C33" i="13"/>
  <c r="C29" i="13"/>
  <c r="K51" i="33"/>
  <c r="J67" i="33"/>
  <c r="J66" i="33" s="1"/>
  <c r="D67" i="33"/>
  <c r="D66" i="33" s="1"/>
  <c r="E67" i="33"/>
  <c r="E66" i="33" s="1"/>
  <c r="F67" i="33"/>
  <c r="F66" i="33" s="1"/>
  <c r="G67" i="33"/>
  <c r="G66" i="33" s="1"/>
  <c r="H67" i="33"/>
  <c r="H66" i="33" s="1"/>
  <c r="I67" i="33"/>
  <c r="I66" i="33" s="1"/>
  <c r="E68" i="8"/>
  <c r="E70" i="8"/>
  <c r="E64" i="8"/>
  <c r="E66" i="8"/>
  <c r="E67" i="8"/>
  <c r="E56" i="8"/>
  <c r="E57" i="8"/>
  <c r="E37" i="8"/>
  <c r="E38" i="8"/>
  <c r="E40" i="8" s="1"/>
  <c r="E31" i="8"/>
  <c r="E26" i="8"/>
  <c r="E33" i="8" s="1"/>
  <c r="E19" i="8"/>
  <c r="E20" i="8"/>
  <c r="Q73" i="10"/>
  <c r="O73" i="10"/>
  <c r="O72" i="10"/>
  <c r="O70" i="10"/>
  <c r="K73" i="10"/>
  <c r="R74" i="10"/>
  <c r="I70" i="10"/>
  <c r="I72" i="10"/>
  <c r="I73" i="10"/>
  <c r="Q63" i="10"/>
  <c r="Q65" i="10"/>
  <c r="Q66" i="10"/>
  <c r="Q62" i="10"/>
  <c r="Q64" i="10"/>
  <c r="O66" i="10"/>
  <c r="M65" i="10"/>
  <c r="K64" i="10"/>
  <c r="I65" i="10"/>
  <c r="I68" i="10" s="1"/>
  <c r="E67" i="10"/>
  <c r="E63" i="10"/>
  <c r="E68" i="10" s="1"/>
  <c r="C62" i="10"/>
  <c r="Q59" i="10"/>
  <c r="Q56" i="10"/>
  <c r="R60" i="10"/>
  <c r="C54" i="10"/>
  <c r="C59" i="10"/>
  <c r="C58" i="10"/>
  <c r="C57" i="10"/>
  <c r="C56" i="10"/>
  <c r="C55" i="10"/>
  <c r="M59" i="10"/>
  <c r="M58" i="10"/>
  <c r="M57" i="10"/>
  <c r="M56" i="10"/>
  <c r="M55" i="10"/>
  <c r="M54" i="10"/>
  <c r="M60" i="10" s="1"/>
  <c r="E55" i="10"/>
  <c r="E54" i="10"/>
  <c r="E59" i="10"/>
  <c r="E58" i="10"/>
  <c r="E56" i="10"/>
  <c r="E57" i="10"/>
  <c r="O59" i="10"/>
  <c r="O58" i="10"/>
  <c r="O57" i="10"/>
  <c r="O60" i="10" s="1"/>
  <c r="O56" i="10"/>
  <c r="O55" i="10"/>
  <c r="O54" i="10"/>
  <c r="G56" i="10"/>
  <c r="G55" i="10"/>
  <c r="G57" i="10"/>
  <c r="G54" i="10"/>
  <c r="G59" i="10"/>
  <c r="G58" i="10"/>
  <c r="I57" i="10"/>
  <c r="I56" i="10"/>
  <c r="I55" i="10"/>
  <c r="I54" i="10"/>
  <c r="I58" i="10"/>
  <c r="I59" i="10"/>
  <c r="K58" i="10"/>
  <c r="K57" i="10"/>
  <c r="K56" i="10"/>
  <c r="K59" i="10"/>
  <c r="K55" i="10"/>
  <c r="K54" i="10"/>
  <c r="Q60" i="10"/>
  <c r="O52" i="10"/>
  <c r="I52" i="10"/>
  <c r="G52" i="10"/>
  <c r="E52" i="10"/>
  <c r="Q49" i="7"/>
  <c r="Q44" i="7"/>
  <c r="Q39" i="7"/>
  <c r="C34" i="7"/>
  <c r="P34" i="7"/>
  <c r="H34" i="7"/>
  <c r="F82" i="4"/>
  <c r="S65" i="4"/>
  <c r="H81" i="4"/>
  <c r="S76" i="4"/>
  <c r="J80" i="4"/>
  <c r="R78" i="4"/>
  <c r="K81" i="4"/>
  <c r="D82" i="4"/>
  <c r="M81" i="4"/>
  <c r="N80" i="4"/>
  <c r="S72" i="4"/>
  <c r="M80" i="4"/>
  <c r="S73" i="4"/>
  <c r="L82" i="4"/>
  <c r="E82" i="4"/>
  <c r="M82" i="4"/>
  <c r="E80" i="4"/>
  <c r="P81" i="4"/>
  <c r="S68" i="4"/>
  <c r="J82" i="4"/>
  <c r="S69" i="4"/>
  <c r="K80" i="4"/>
  <c r="E81" i="4"/>
  <c r="S66" i="4"/>
  <c r="G82" i="4"/>
  <c r="O82" i="4"/>
  <c r="L81" i="4"/>
  <c r="G81" i="4"/>
  <c r="O81" i="4"/>
  <c r="H82" i="4"/>
  <c r="P82" i="4"/>
  <c r="R77" i="4"/>
  <c r="D80" i="4"/>
  <c r="S67" i="4"/>
  <c r="I82" i="4"/>
  <c r="Q82" i="4"/>
  <c r="D81" i="4"/>
  <c r="H80" i="4"/>
  <c r="P80" i="4"/>
  <c r="I81" i="4"/>
  <c r="Q81" i="4"/>
  <c r="L80" i="4"/>
  <c r="J81" i="4"/>
  <c r="R79" i="4"/>
  <c r="K82" i="4"/>
  <c r="S60" i="4"/>
  <c r="S61" i="4"/>
  <c r="S63" i="4"/>
  <c r="S57" i="4"/>
  <c r="S55" i="4"/>
  <c r="S51" i="4"/>
  <c r="S49" i="4"/>
  <c r="G33" i="5"/>
  <c r="O33" i="5"/>
  <c r="R30" i="5"/>
  <c r="R29" i="5"/>
  <c r="Q25" i="5"/>
  <c r="Q32" i="3"/>
  <c r="R31" i="3" s="1"/>
  <c r="Q25" i="3"/>
  <c r="M26" i="3" s="1"/>
  <c r="Q17" i="28"/>
  <c r="K18" i="28" s="1"/>
  <c r="R68" i="10"/>
  <c r="Q26" i="27"/>
  <c r="K41" i="33"/>
  <c r="K67" i="33"/>
  <c r="K66" i="33" s="1"/>
  <c r="C26" i="13"/>
  <c r="C27" i="13"/>
  <c r="C66" i="12"/>
  <c r="C43" i="12"/>
  <c r="C67" i="12"/>
  <c r="E55" i="11"/>
  <c r="E59" i="11"/>
  <c r="E67" i="11"/>
  <c r="C84" i="11"/>
  <c r="C74" i="11"/>
  <c r="C77" i="11" s="1"/>
  <c r="C85" i="11"/>
  <c r="E56" i="11"/>
  <c r="E60" i="11"/>
  <c r="E64" i="11"/>
  <c r="E70" i="11" s="1"/>
  <c r="E68" i="11"/>
  <c r="C57" i="11"/>
  <c r="C62" i="11" s="1"/>
  <c r="C65" i="11"/>
  <c r="C75" i="11"/>
  <c r="C79" i="11"/>
  <c r="C95" i="11"/>
  <c r="C97" i="11" s="1"/>
  <c r="E57" i="11"/>
  <c r="E61" i="11"/>
  <c r="E65" i="11"/>
  <c r="E69" i="11"/>
  <c r="E75" i="11"/>
  <c r="C80" i="11"/>
  <c r="C88" i="11"/>
  <c r="C81" i="11"/>
  <c r="C89" i="11"/>
  <c r="E54" i="11"/>
  <c r="C10" i="27"/>
  <c r="R9" i="27"/>
  <c r="B10" i="27"/>
  <c r="Q10" i="27" s="1"/>
  <c r="I10" i="27"/>
  <c r="J10" i="27"/>
  <c r="R8" i="27"/>
  <c r="G10" i="27"/>
  <c r="N10" i="27"/>
  <c r="R7" i="27"/>
  <c r="M10" i="27"/>
  <c r="E10" i="27"/>
  <c r="P10" i="27"/>
  <c r="R4" i="27"/>
  <c r="O10" i="27"/>
  <c r="F10" i="27"/>
  <c r="L10" i="27"/>
  <c r="D10" i="27"/>
  <c r="R6" i="27"/>
  <c r="H10" i="27"/>
  <c r="K10" i="27"/>
  <c r="K51" i="10"/>
  <c r="G63" i="10"/>
  <c r="G68" i="10" s="1"/>
  <c r="E64" i="10"/>
  <c r="K44" i="10"/>
  <c r="K52" i="10" s="1"/>
  <c r="I45" i="10"/>
  <c r="E47" i="10"/>
  <c r="C48" i="10"/>
  <c r="Q49" i="10"/>
  <c r="M51" i="10"/>
  <c r="K62" i="10"/>
  <c r="K68" i="10" s="1"/>
  <c r="G64" i="10"/>
  <c r="E65" i="10"/>
  <c r="C66" i="10"/>
  <c r="K71" i="10"/>
  <c r="E46" i="10"/>
  <c r="Q48" i="10"/>
  <c r="M50" i="10"/>
  <c r="O67" i="10"/>
  <c r="M44" i="10"/>
  <c r="K45" i="10"/>
  <c r="I46" i="10"/>
  <c r="E48" i="10"/>
  <c r="C49" i="10"/>
  <c r="Q50" i="10"/>
  <c r="M62" i="10"/>
  <c r="K63" i="10"/>
  <c r="G65" i="10"/>
  <c r="E66" i="10"/>
  <c r="C67" i="10"/>
  <c r="M45" i="10"/>
  <c r="E49" i="10"/>
  <c r="O62" i="10"/>
  <c r="G66" i="10"/>
  <c r="Q44" i="10"/>
  <c r="M46" i="10"/>
  <c r="K47" i="10"/>
  <c r="I48" i="10"/>
  <c r="E50" i="10"/>
  <c r="C51" i="10"/>
  <c r="O63" i="10"/>
  <c r="M64" i="10"/>
  <c r="K65" i="10"/>
  <c r="C70" i="10"/>
  <c r="Q45" i="10"/>
  <c r="M47" i="10"/>
  <c r="I49" i="10"/>
  <c r="E51" i="10"/>
  <c r="R52" i="10"/>
  <c r="O64" i="10"/>
  <c r="K66" i="10"/>
  <c r="C45" i="10"/>
  <c r="C52" i="10" s="1"/>
  <c r="I50" i="10"/>
  <c r="C63" i="10"/>
  <c r="K46" i="25"/>
  <c r="I47" i="25" s="1"/>
  <c r="E58" i="8"/>
  <c r="E11" i="8"/>
  <c r="E12" i="8"/>
  <c r="E21" i="8"/>
  <c r="E5" i="8"/>
  <c r="E14" i="8" s="1"/>
  <c r="E13" i="8"/>
  <c r="E22" i="8"/>
  <c r="E59" i="8"/>
  <c r="E69" i="8"/>
  <c r="E6" i="8"/>
  <c r="E7" i="8"/>
  <c r="E53" i="8"/>
  <c r="E71" i="8"/>
  <c r="E17" i="8"/>
  <c r="E54" i="8"/>
  <c r="E8" i="8"/>
  <c r="B30" i="7"/>
  <c r="J30" i="7"/>
  <c r="I34" i="7"/>
  <c r="C30" i="7"/>
  <c r="K30" i="7"/>
  <c r="B34" i="7"/>
  <c r="J34" i="7"/>
  <c r="D30" i="7"/>
  <c r="L30" i="7"/>
  <c r="K34" i="7"/>
  <c r="E30" i="7"/>
  <c r="M30" i="7"/>
  <c r="D34" i="7"/>
  <c r="L34" i="7"/>
  <c r="F30" i="7"/>
  <c r="N30" i="7"/>
  <c r="E34" i="7"/>
  <c r="M34" i="7"/>
  <c r="I30" i="7"/>
  <c r="G30" i="7"/>
  <c r="O30" i="7"/>
  <c r="F34" i="7"/>
  <c r="N34" i="7"/>
  <c r="H30" i="7"/>
  <c r="G34" i="7"/>
  <c r="C80" i="4"/>
  <c r="C81" i="4"/>
  <c r="C82" i="4"/>
  <c r="F81" i="4"/>
  <c r="N82" i="4"/>
  <c r="F80" i="4"/>
  <c r="N81" i="4"/>
  <c r="K26" i="5"/>
  <c r="D26" i="5"/>
  <c r="E33" i="5"/>
  <c r="I33" i="5"/>
  <c r="M33" i="5"/>
  <c r="L33" i="5"/>
  <c r="B26" i="5"/>
  <c r="Q26" i="5" s="1"/>
  <c r="P26" i="5"/>
  <c r="H26" i="5"/>
  <c r="R24" i="5"/>
  <c r="F26" i="5"/>
  <c r="R23" i="5"/>
  <c r="J26" i="5"/>
  <c r="R21" i="5"/>
  <c r="R25" i="5" s="1"/>
  <c r="N26" i="5"/>
  <c r="C26" i="5"/>
  <c r="P33" i="5"/>
  <c r="L26" i="5"/>
  <c r="J33" i="5"/>
  <c r="O26" i="5"/>
  <c r="H33" i="5"/>
  <c r="R31" i="5"/>
  <c r="E26" i="5"/>
  <c r="M26" i="5"/>
  <c r="C33" i="5"/>
  <c r="K33" i="5"/>
  <c r="R22" i="5"/>
  <c r="G26" i="5"/>
  <c r="D33" i="5"/>
  <c r="I26" i="5"/>
  <c r="R28" i="5"/>
  <c r="R32" i="5" s="1"/>
  <c r="F33" i="5"/>
  <c r="N33" i="5"/>
  <c r="B33" i="5"/>
  <c r="O33" i="3"/>
  <c r="G33" i="3"/>
  <c r="E33" i="3"/>
  <c r="M33" i="3"/>
  <c r="K33" i="3"/>
  <c r="C33" i="3"/>
  <c r="O26" i="3"/>
  <c r="D33" i="3"/>
  <c r="R28" i="3"/>
  <c r="F33" i="3"/>
  <c r="N33" i="3"/>
  <c r="I33" i="3"/>
  <c r="J33" i="3"/>
  <c r="R29" i="3"/>
  <c r="D26" i="3"/>
  <c r="L33" i="3"/>
  <c r="K26" i="3"/>
  <c r="R30" i="3"/>
  <c r="H33" i="3"/>
  <c r="P33" i="3"/>
  <c r="B33" i="3"/>
  <c r="Q33" i="3" s="1"/>
  <c r="AK27" i="2"/>
  <c r="AJ27" i="2"/>
  <c r="AI27" i="2"/>
  <c r="AH27" i="2"/>
  <c r="AG27" i="2"/>
  <c r="AF27" i="2"/>
  <c r="AE27" i="2"/>
  <c r="AD27" i="2"/>
  <c r="AC27" i="2"/>
  <c r="AB27" i="2"/>
  <c r="AA27" i="2"/>
  <c r="Z27" i="2"/>
  <c r="Y27" i="2"/>
  <c r="X27" i="2"/>
  <c r="W27" i="2"/>
  <c r="B27" i="2"/>
  <c r="AK26" i="2"/>
  <c r="AK25" i="2"/>
  <c r="AK24" i="2"/>
  <c r="AK23" i="2"/>
  <c r="AM43" i="2"/>
  <c r="AM42" i="2"/>
  <c r="AM41" i="2"/>
  <c r="AM40" i="2"/>
  <c r="AM39" i="2"/>
  <c r="AM18" i="2"/>
  <c r="AN14" i="2" s="1"/>
  <c r="AN17" i="2"/>
  <c r="AN16" i="2"/>
  <c r="AN15" i="2"/>
  <c r="AN10" i="2"/>
  <c r="AM6" i="2"/>
  <c r="AN4" i="2" s="1"/>
  <c r="C92" i="11" l="1"/>
  <c r="C86" i="11"/>
  <c r="E77" i="11"/>
  <c r="C70" i="11"/>
  <c r="E62" i="11"/>
  <c r="C77" i="12"/>
  <c r="C69" i="12"/>
  <c r="C64" i="12"/>
  <c r="C58" i="12"/>
  <c r="C50" i="12"/>
  <c r="C35" i="13"/>
  <c r="C30" i="13"/>
  <c r="E72" i="8"/>
  <c r="E60" i="8"/>
  <c r="E23" i="8"/>
  <c r="Q68" i="10"/>
  <c r="O68" i="10"/>
  <c r="M68" i="10"/>
  <c r="C68" i="10"/>
  <c r="C60" i="10"/>
  <c r="E60" i="10"/>
  <c r="G60" i="10"/>
  <c r="I60" i="10"/>
  <c r="K60" i="10"/>
  <c r="L38" i="25"/>
  <c r="Q52" i="10"/>
  <c r="M52" i="10"/>
  <c r="L35" i="25"/>
  <c r="L30" i="25"/>
  <c r="Q30" i="7"/>
  <c r="Q34" i="7"/>
  <c r="R82" i="4"/>
  <c r="S79" i="4"/>
  <c r="R80" i="4"/>
  <c r="S77" i="4"/>
  <c r="R81" i="4"/>
  <c r="S78" i="4"/>
  <c r="Q33" i="5"/>
  <c r="R32" i="3"/>
  <c r="E26" i="3"/>
  <c r="C26" i="3"/>
  <c r="L26" i="3"/>
  <c r="I26" i="3"/>
  <c r="R22" i="3"/>
  <c r="G26" i="3"/>
  <c r="N26" i="3"/>
  <c r="R24" i="3"/>
  <c r="R21" i="3"/>
  <c r="R25" i="3" s="1"/>
  <c r="F26" i="3"/>
  <c r="P26" i="3"/>
  <c r="B26" i="3"/>
  <c r="H26" i="3"/>
  <c r="R23" i="3"/>
  <c r="J26" i="3"/>
  <c r="Q26" i="3"/>
  <c r="AN18" i="2"/>
  <c r="AN11" i="2"/>
  <c r="AN12" i="2"/>
  <c r="AN5" i="2"/>
  <c r="N18" i="28"/>
  <c r="M18" i="28"/>
  <c r="D18" i="28"/>
  <c r="P18" i="28"/>
  <c r="J18" i="28"/>
  <c r="R15" i="28"/>
  <c r="F18" i="28"/>
  <c r="H18" i="28"/>
  <c r="R14" i="28"/>
  <c r="O18" i="28"/>
  <c r="R16" i="28"/>
  <c r="L18" i="28"/>
  <c r="C18" i="28"/>
  <c r="E18" i="28"/>
  <c r="I18" i="28"/>
  <c r="R13" i="28"/>
  <c r="G18" i="28"/>
  <c r="B18" i="28"/>
  <c r="Q27" i="27"/>
  <c r="L41" i="25"/>
  <c r="L33" i="25"/>
  <c r="L45" i="25"/>
  <c r="F47" i="25"/>
  <c r="E47" i="25"/>
  <c r="D47" i="25"/>
  <c r="L44" i="25"/>
  <c r="L40" i="25"/>
  <c r="L36" i="25"/>
  <c r="L32" i="25"/>
  <c r="L28" i="25"/>
  <c r="L37" i="25"/>
  <c r="L29" i="25"/>
  <c r="B47" i="25"/>
  <c r="H47" i="25"/>
  <c r="L34" i="25"/>
  <c r="G47" i="25"/>
  <c r="C47" i="25"/>
  <c r="L43" i="25"/>
  <c r="L39" i="25"/>
  <c r="L27" i="25"/>
  <c r="L31" i="25"/>
  <c r="L42" i="25"/>
  <c r="J47" i="25"/>
  <c r="AN8" i="2"/>
  <c r="AN9" i="2"/>
  <c r="H392" i="22"/>
  <c r="P392" i="22"/>
  <c r="F393" i="22"/>
  <c r="H393" i="22" s="1"/>
  <c r="K393" i="22"/>
  <c r="K416" i="22" s="1"/>
  <c r="M393" i="22"/>
  <c r="M416" i="22" s="1"/>
  <c r="H394" i="22"/>
  <c r="L394" i="22" s="1"/>
  <c r="H395" i="22"/>
  <c r="R395" i="22"/>
  <c r="H396" i="22"/>
  <c r="H397" i="22"/>
  <c r="L397" i="22" s="1"/>
  <c r="H398" i="22"/>
  <c r="H399" i="22"/>
  <c r="R399" i="22"/>
  <c r="L399" i="22" s="1"/>
  <c r="H400" i="22"/>
  <c r="H401" i="22"/>
  <c r="R401" i="22" s="1"/>
  <c r="B402" i="22"/>
  <c r="B416" i="22" s="1"/>
  <c r="H403" i="22"/>
  <c r="L403" i="22" s="1"/>
  <c r="H404" i="22"/>
  <c r="H405" i="22"/>
  <c r="P405" i="22" s="1"/>
  <c r="H406" i="22"/>
  <c r="R406" i="22" s="1"/>
  <c r="H407" i="22"/>
  <c r="L407" i="22" s="1"/>
  <c r="C408" i="22"/>
  <c r="H408" i="22" s="1"/>
  <c r="L408" i="22" s="1"/>
  <c r="H409" i="22"/>
  <c r="L409" i="22" s="1"/>
  <c r="H410" i="22"/>
  <c r="P410" i="22"/>
  <c r="H411" i="22"/>
  <c r="R411" i="22"/>
  <c r="H412" i="22"/>
  <c r="P412" i="22"/>
  <c r="H413" i="22"/>
  <c r="R413" i="22" s="1"/>
  <c r="H414" i="22"/>
  <c r="P414" i="22"/>
  <c r="L414" i="22" s="1"/>
  <c r="D416" i="22"/>
  <c r="E416" i="22"/>
  <c r="F416" i="22"/>
  <c r="G416" i="22"/>
  <c r="J416" i="22"/>
  <c r="N416" i="22"/>
  <c r="O416" i="22"/>
  <c r="C428" i="22"/>
  <c r="H428" i="22" s="1"/>
  <c r="H430" i="22"/>
  <c r="J430" i="22"/>
  <c r="K430" i="22"/>
  <c r="O430" i="22"/>
  <c r="R430" i="22" s="1"/>
  <c r="P430" i="22"/>
  <c r="B431" i="22"/>
  <c r="F431" i="22"/>
  <c r="F455" i="22" s="1"/>
  <c r="J431" i="22"/>
  <c r="K431" i="22"/>
  <c r="H432" i="22"/>
  <c r="L432" i="22" s="1"/>
  <c r="H433" i="22"/>
  <c r="R433" i="22"/>
  <c r="H434" i="22"/>
  <c r="B435" i="22"/>
  <c r="H435" i="22" s="1"/>
  <c r="B436" i="22"/>
  <c r="H436" i="22" s="1"/>
  <c r="L436" i="22"/>
  <c r="H437" i="22"/>
  <c r="R437" i="22"/>
  <c r="H438" i="22"/>
  <c r="R438" i="22"/>
  <c r="L438" i="22" s="1"/>
  <c r="B439" i="22"/>
  <c r="H439" i="22" s="1"/>
  <c r="H440" i="22"/>
  <c r="B441" i="22"/>
  <c r="H441" i="22" s="1"/>
  <c r="H442" i="22"/>
  <c r="L442" i="22" s="1"/>
  <c r="C443" i="22"/>
  <c r="H444" i="22"/>
  <c r="P444" i="22" s="1"/>
  <c r="H445" i="22"/>
  <c r="R445" i="22" s="1"/>
  <c r="H446" i="22"/>
  <c r="L446" i="22" s="1"/>
  <c r="C447" i="22"/>
  <c r="H447" i="22" s="1"/>
  <c r="L447" i="22" s="1"/>
  <c r="B448" i="22"/>
  <c r="H448" i="22" s="1"/>
  <c r="H449" i="22"/>
  <c r="P449" i="22"/>
  <c r="H450" i="22"/>
  <c r="R450" i="22" s="1"/>
  <c r="H451" i="22"/>
  <c r="P451" i="22"/>
  <c r="H452" i="22"/>
  <c r="R452" i="22"/>
  <c r="H453" i="22"/>
  <c r="P453" i="22"/>
  <c r="L453" i="22" s="1"/>
  <c r="D455" i="22"/>
  <c r="E455" i="22"/>
  <c r="G455" i="22"/>
  <c r="M455" i="22"/>
  <c r="N455" i="22"/>
  <c r="C467" i="22"/>
  <c r="H467" i="22" s="1"/>
  <c r="H469" i="22"/>
  <c r="L469" i="22"/>
  <c r="O469" i="22"/>
  <c r="O493" i="22" s="1"/>
  <c r="P469" i="22"/>
  <c r="F470" i="22"/>
  <c r="F493" i="22" s="1"/>
  <c r="L470" i="22"/>
  <c r="H471" i="22"/>
  <c r="L471" i="22"/>
  <c r="R471" i="22" s="1"/>
  <c r="H472" i="22"/>
  <c r="R472" i="22"/>
  <c r="B473" i="22"/>
  <c r="H473" i="22" s="1"/>
  <c r="H474" i="22"/>
  <c r="L474" i="22"/>
  <c r="H475" i="22"/>
  <c r="R475" i="22"/>
  <c r="H476" i="22"/>
  <c r="L476" i="22"/>
  <c r="B477" i="22"/>
  <c r="H477" i="22" s="1"/>
  <c r="H478" i="22"/>
  <c r="B479" i="22"/>
  <c r="H479" i="22"/>
  <c r="H480" i="22"/>
  <c r="L480" i="22" s="1"/>
  <c r="C481" i="22"/>
  <c r="H482" i="22"/>
  <c r="P482" i="22" s="1"/>
  <c r="B483" i="22"/>
  <c r="H483" i="22" s="1"/>
  <c r="H484" i="22"/>
  <c r="L484" i="22" s="1"/>
  <c r="C485" i="22"/>
  <c r="H485" i="22" s="1"/>
  <c r="L485" i="22" s="1"/>
  <c r="B486" i="22"/>
  <c r="H486" i="22" s="1"/>
  <c r="C487" i="22"/>
  <c r="H487" i="22" s="1"/>
  <c r="P487" i="22"/>
  <c r="H488" i="22"/>
  <c r="K488" i="22" s="1"/>
  <c r="K493" i="22" s="1"/>
  <c r="H489" i="22"/>
  <c r="P489" i="22"/>
  <c r="H490" i="22"/>
  <c r="R490" i="22"/>
  <c r="H491" i="22"/>
  <c r="L491" i="22"/>
  <c r="D493" i="22"/>
  <c r="E493" i="22"/>
  <c r="G493" i="22"/>
  <c r="J493" i="22"/>
  <c r="M493" i="22"/>
  <c r="N493" i="22"/>
  <c r="R412" i="22" l="1"/>
  <c r="C416" i="22"/>
  <c r="P455" i="22"/>
  <c r="P416" i="22"/>
  <c r="L410" i="22"/>
  <c r="H431" i="22"/>
  <c r="L431" i="22" s="1"/>
  <c r="R469" i="22"/>
  <c r="P493" i="22"/>
  <c r="C493" i="22"/>
  <c r="C455" i="22"/>
  <c r="R489" i="22"/>
  <c r="J455" i="22"/>
  <c r="R474" i="22"/>
  <c r="L449" i="22"/>
  <c r="K455" i="22"/>
  <c r="L487" i="22"/>
  <c r="L493" i="22" s="1"/>
  <c r="H470" i="22"/>
  <c r="R470" i="22" s="1"/>
  <c r="B493" i="22"/>
  <c r="H481" i="22"/>
  <c r="H443" i="22"/>
  <c r="H402" i="22"/>
  <c r="R451" i="22"/>
  <c r="L430" i="22"/>
  <c r="L455" i="22" s="1"/>
  <c r="L392" i="22"/>
  <c r="L46" i="25"/>
  <c r="K47" i="25"/>
  <c r="R17" i="28"/>
  <c r="Q18" i="28"/>
  <c r="L393" i="22"/>
  <c r="O455" i="22"/>
  <c r="H416" i="22"/>
  <c r="B455" i="22"/>
  <c r="H455" i="22" l="1"/>
  <c r="J428" i="22"/>
  <c r="N467" i="22"/>
  <c r="J467" i="22"/>
  <c r="P467" i="22"/>
  <c r="L467" i="22"/>
  <c r="M467" i="22"/>
  <c r="K467" i="22"/>
  <c r="O467" i="22"/>
  <c r="L416" i="22"/>
  <c r="R416" i="22" s="1"/>
  <c r="H418" i="22" s="1"/>
  <c r="H493" i="22"/>
  <c r="R493" i="22" s="1"/>
  <c r="D495" i="22" s="1"/>
  <c r="O428" i="22"/>
  <c r="M428" i="22"/>
  <c r="L428" i="22"/>
  <c r="R455" i="22"/>
  <c r="O457" i="22" s="1"/>
  <c r="N428" i="22"/>
  <c r="K428" i="22"/>
  <c r="P428" i="22"/>
  <c r="C495" i="22" l="1"/>
  <c r="H495" i="22"/>
  <c r="R428" i="22"/>
  <c r="R467" i="22"/>
  <c r="R495" i="22"/>
  <c r="G495" i="22"/>
  <c r="E495" i="22"/>
  <c r="F495" i="22"/>
  <c r="J495" i="22"/>
  <c r="N495" i="22"/>
  <c r="P495" i="22"/>
  <c r="K495" i="22"/>
  <c r="O495" i="22"/>
  <c r="M495" i="22"/>
  <c r="B495" i="22"/>
  <c r="L495" i="22"/>
  <c r="E457" i="22"/>
  <c r="R457" i="22"/>
  <c r="K457" i="22"/>
  <c r="P457" i="22"/>
  <c r="F457" i="22"/>
  <c r="D457" i="22"/>
  <c r="G457" i="22"/>
  <c r="C457" i="22"/>
  <c r="J457" i="22"/>
  <c r="N457" i="22"/>
  <c r="H457" i="22"/>
  <c r="M457" i="22"/>
  <c r="L457" i="22"/>
  <c r="R418" i="22"/>
  <c r="G418" i="22"/>
  <c r="P418" i="22"/>
  <c r="E418" i="22"/>
  <c r="D418" i="22"/>
  <c r="O418" i="22"/>
  <c r="J418" i="22"/>
  <c r="K418" i="22"/>
  <c r="C418" i="22"/>
  <c r="M418" i="22"/>
  <c r="F418" i="22"/>
  <c r="B418" i="22"/>
  <c r="N418" i="22"/>
  <c r="B457" i="22"/>
  <c r="L418" i="22"/>
  <c r="W24" i="1" l="1"/>
  <c r="W25" i="1" s="1"/>
  <c r="W23" i="1"/>
  <c r="W22" i="1"/>
  <c r="W19" i="1"/>
  <c r="W18" i="1"/>
  <c r="W17" i="1"/>
  <c r="W12" i="1"/>
  <c r="W13" i="1"/>
  <c r="W11" i="1"/>
  <c r="Q100" i="4" l="1"/>
  <c r="P100" i="4"/>
  <c r="O100" i="4"/>
  <c r="N100" i="4"/>
  <c r="M100" i="4"/>
  <c r="L100" i="4"/>
  <c r="K100" i="4"/>
  <c r="J100" i="4"/>
  <c r="I100" i="4"/>
  <c r="H100" i="4"/>
  <c r="G100" i="4"/>
  <c r="F100" i="4"/>
  <c r="E100" i="4"/>
  <c r="D100" i="4"/>
  <c r="C100" i="4"/>
  <c r="Q99" i="4"/>
  <c r="P99" i="4"/>
  <c r="O99" i="4"/>
  <c r="N99" i="4"/>
  <c r="M99" i="4"/>
  <c r="L99" i="4"/>
  <c r="K99" i="4"/>
  <c r="J99" i="4"/>
  <c r="I99" i="4"/>
  <c r="H99" i="4"/>
  <c r="G99" i="4"/>
  <c r="F99" i="4"/>
  <c r="E99" i="4"/>
  <c r="D99" i="4"/>
  <c r="C99" i="4"/>
  <c r="Q98" i="4"/>
  <c r="P98" i="4"/>
  <c r="O98" i="4"/>
  <c r="N98" i="4"/>
  <c r="M98" i="4"/>
  <c r="L98" i="4"/>
  <c r="K98" i="4"/>
  <c r="J98" i="4"/>
  <c r="I98" i="4"/>
  <c r="H98" i="4"/>
  <c r="G98" i="4"/>
  <c r="F98" i="4"/>
  <c r="E98" i="4"/>
  <c r="D98" i="4"/>
  <c r="C98" i="4"/>
  <c r="F60" i="8"/>
  <c r="F40" i="8"/>
  <c r="F5" i="26"/>
  <c r="F7" i="26" s="1"/>
  <c r="W15" i="1" s="1"/>
  <c r="R91" i="10"/>
  <c r="B93" i="10"/>
  <c r="C92" i="10" s="1"/>
  <c r="C91" i="10" l="1"/>
  <c r="W8" i="1"/>
  <c r="V8" i="1"/>
  <c r="Q42" i="4" l="1"/>
  <c r="P42" i="4"/>
  <c r="O42" i="4"/>
  <c r="N42" i="4"/>
  <c r="M42" i="4"/>
  <c r="L42" i="4"/>
  <c r="K42" i="4"/>
  <c r="J42" i="4"/>
  <c r="I42" i="4"/>
  <c r="H42" i="4"/>
  <c r="G42" i="4"/>
  <c r="F42" i="4"/>
  <c r="E42" i="4"/>
  <c r="D42" i="4"/>
  <c r="C42" i="4"/>
  <c r="Q41" i="4"/>
  <c r="P41" i="4"/>
  <c r="O41" i="4"/>
  <c r="N41" i="4"/>
  <c r="M41" i="4"/>
  <c r="L41" i="4"/>
  <c r="K41" i="4"/>
  <c r="J41" i="4"/>
  <c r="I41" i="4"/>
  <c r="H41" i="4"/>
  <c r="G41" i="4"/>
  <c r="F41" i="4"/>
  <c r="E41" i="4"/>
  <c r="D41" i="4"/>
  <c r="C41" i="4"/>
  <c r="Q40" i="4"/>
  <c r="P40" i="4"/>
  <c r="P43" i="4" s="1"/>
  <c r="O40" i="4"/>
  <c r="O43" i="4" s="1"/>
  <c r="N40" i="4"/>
  <c r="M40" i="4"/>
  <c r="L40" i="4"/>
  <c r="K40" i="4"/>
  <c r="J40" i="4"/>
  <c r="I40" i="4"/>
  <c r="H40" i="4"/>
  <c r="H43" i="4" s="1"/>
  <c r="G40" i="4"/>
  <c r="G43" i="4" s="1"/>
  <c r="F40" i="4"/>
  <c r="E40" i="4"/>
  <c r="D40" i="4"/>
  <c r="C40" i="4"/>
  <c r="R39" i="4"/>
  <c r="R38" i="4"/>
  <c r="R37" i="4"/>
  <c r="R36" i="4"/>
  <c r="R35" i="4"/>
  <c r="R34" i="4"/>
  <c r="R33" i="4"/>
  <c r="R32" i="4"/>
  <c r="R31" i="4"/>
  <c r="S31" i="4" s="1"/>
  <c r="R30" i="4"/>
  <c r="R29" i="4"/>
  <c r="S29" i="4" s="1"/>
  <c r="R28" i="4"/>
  <c r="R26" i="4"/>
  <c r="R25" i="4"/>
  <c r="R24" i="4"/>
  <c r="S24" i="4" s="1"/>
  <c r="R23" i="4"/>
  <c r="R22" i="4"/>
  <c r="R21" i="4"/>
  <c r="R20" i="4"/>
  <c r="R19" i="4"/>
  <c r="R18" i="4"/>
  <c r="R17" i="4"/>
  <c r="R16" i="4"/>
  <c r="R15" i="4"/>
  <c r="R14" i="4"/>
  <c r="R13" i="4"/>
  <c r="R12" i="4"/>
  <c r="P16" i="5"/>
  <c r="O16" i="5"/>
  <c r="N16" i="5"/>
  <c r="M16" i="5"/>
  <c r="L16" i="5"/>
  <c r="K16" i="5"/>
  <c r="J16" i="5"/>
  <c r="I16" i="5"/>
  <c r="H16" i="5"/>
  <c r="G16" i="5"/>
  <c r="F16" i="5"/>
  <c r="E16" i="5"/>
  <c r="D16" i="5"/>
  <c r="C16" i="5"/>
  <c r="B16" i="5"/>
  <c r="Q15" i="5"/>
  <c r="Q14" i="5"/>
  <c r="Q13" i="5"/>
  <c r="Q12" i="5"/>
  <c r="P9" i="5"/>
  <c r="O9" i="5"/>
  <c r="N9" i="5"/>
  <c r="M9" i="5"/>
  <c r="L9" i="5"/>
  <c r="K9" i="5"/>
  <c r="J9" i="5"/>
  <c r="I9" i="5"/>
  <c r="H9" i="5"/>
  <c r="G9" i="5"/>
  <c r="F9" i="5"/>
  <c r="E9" i="5"/>
  <c r="D9" i="5"/>
  <c r="C9" i="5"/>
  <c r="B9" i="5"/>
  <c r="Q8" i="5"/>
  <c r="Q7" i="5"/>
  <c r="Q6" i="5"/>
  <c r="Q5" i="5"/>
  <c r="P16" i="3"/>
  <c r="O16" i="3"/>
  <c r="N16" i="3"/>
  <c r="M16" i="3"/>
  <c r="L16" i="3"/>
  <c r="K16" i="3"/>
  <c r="J16" i="3"/>
  <c r="I16" i="3"/>
  <c r="H16" i="3"/>
  <c r="G16" i="3"/>
  <c r="F16" i="3"/>
  <c r="E16" i="3"/>
  <c r="D16" i="3"/>
  <c r="C16" i="3"/>
  <c r="B16" i="3"/>
  <c r="Q15" i="3"/>
  <c r="Q14" i="3"/>
  <c r="Q13" i="3"/>
  <c r="Q12" i="3"/>
  <c r="P9" i="3"/>
  <c r="O9" i="3"/>
  <c r="N9" i="3"/>
  <c r="M9" i="3"/>
  <c r="L9" i="3"/>
  <c r="K9" i="3"/>
  <c r="J9" i="3"/>
  <c r="I9" i="3"/>
  <c r="H9" i="3"/>
  <c r="G9" i="3"/>
  <c r="F9" i="3"/>
  <c r="E9" i="3"/>
  <c r="D9" i="3"/>
  <c r="C9" i="3"/>
  <c r="B9" i="3"/>
  <c r="Q8" i="3"/>
  <c r="Q7" i="3"/>
  <c r="Q6" i="3"/>
  <c r="Q5" i="3"/>
  <c r="K45" i="4" l="1"/>
  <c r="C43" i="4"/>
  <c r="S37" i="4"/>
  <c r="S30" i="4"/>
  <c r="S18" i="4"/>
  <c r="S23" i="4"/>
  <c r="S35" i="4"/>
  <c r="E43" i="4"/>
  <c r="M43" i="4"/>
  <c r="S33" i="4"/>
  <c r="S36" i="4"/>
  <c r="F43" i="4"/>
  <c r="N43" i="4"/>
  <c r="K44" i="4"/>
  <c r="K43" i="4"/>
  <c r="S12" i="4"/>
  <c r="S17" i="4"/>
  <c r="I44" i="4"/>
  <c r="Q44" i="4"/>
  <c r="J45" i="4"/>
  <c r="Q16" i="3"/>
  <c r="S22" i="4"/>
  <c r="G44" i="4"/>
  <c r="O44" i="4"/>
  <c r="H45" i="4"/>
  <c r="P45" i="4"/>
  <c r="S16" i="4"/>
  <c r="H44" i="4"/>
  <c r="P44" i="4"/>
  <c r="I45" i="4"/>
  <c r="Q45" i="4"/>
  <c r="S32" i="4"/>
  <c r="S38" i="4"/>
  <c r="I43" i="4"/>
  <c r="Q43" i="4"/>
  <c r="J44" i="4"/>
  <c r="R42" i="4"/>
  <c r="S19" i="4"/>
  <c r="S25" i="4"/>
  <c r="S39" i="4"/>
  <c r="J43" i="4"/>
  <c r="R41" i="4"/>
  <c r="D44" i="4"/>
  <c r="L44" i="4"/>
  <c r="C44" i="4"/>
  <c r="S13" i="4"/>
  <c r="S26" i="4"/>
  <c r="R40" i="4"/>
  <c r="E45" i="4"/>
  <c r="M45" i="4"/>
  <c r="S14" i="4"/>
  <c r="S20" i="4"/>
  <c r="S28" i="4"/>
  <c r="S34" i="4"/>
  <c r="E44" i="4"/>
  <c r="M44" i="4"/>
  <c r="F45" i="4"/>
  <c r="N45" i="4"/>
  <c r="C45" i="4"/>
  <c r="S15" i="4"/>
  <c r="S21" i="4"/>
  <c r="F44" i="4"/>
  <c r="N44" i="4"/>
  <c r="G45" i="4"/>
  <c r="O45" i="4"/>
  <c r="S41" i="4"/>
  <c r="D43" i="4"/>
  <c r="L45" i="4"/>
  <c r="L43" i="4"/>
  <c r="D45" i="4"/>
  <c r="Q16" i="5"/>
  <c r="R15" i="5" s="1"/>
  <c r="P17" i="5"/>
  <c r="Q9" i="5"/>
  <c r="K10" i="5" s="1"/>
  <c r="R14" i="5"/>
  <c r="I17" i="5"/>
  <c r="D17" i="5"/>
  <c r="L17" i="5"/>
  <c r="P10" i="5"/>
  <c r="R12" i="5"/>
  <c r="R16" i="5" s="1"/>
  <c r="R13" i="5"/>
  <c r="G17" i="5"/>
  <c r="Q9" i="3"/>
  <c r="P10" i="3" s="1"/>
  <c r="G17" i="3"/>
  <c r="O17" i="3"/>
  <c r="R12" i="3"/>
  <c r="R16" i="3" s="1"/>
  <c r="B17" i="3"/>
  <c r="Q17" i="3" s="1"/>
  <c r="C17" i="3"/>
  <c r="K17" i="3"/>
  <c r="D17" i="3"/>
  <c r="L17" i="3"/>
  <c r="I17" i="3"/>
  <c r="N17" i="3"/>
  <c r="E17" i="3"/>
  <c r="M17" i="3"/>
  <c r="F17" i="3"/>
  <c r="R13" i="3"/>
  <c r="R15" i="3"/>
  <c r="J17" i="3"/>
  <c r="R14" i="3"/>
  <c r="H17" i="3"/>
  <c r="P17" i="3"/>
  <c r="AJ35" i="2"/>
  <c r="AI35" i="2"/>
  <c r="AH35" i="2"/>
  <c r="AG35" i="2"/>
  <c r="AF35" i="2"/>
  <c r="AE35" i="2"/>
  <c r="AD35" i="2"/>
  <c r="AC35" i="2"/>
  <c r="AB35" i="2"/>
  <c r="AA35" i="2"/>
  <c r="Z35" i="2"/>
  <c r="Y35" i="2"/>
  <c r="X35" i="2"/>
  <c r="W35" i="2"/>
  <c r="B35" i="2"/>
  <c r="AK35" i="2" s="1"/>
  <c r="AK34" i="2"/>
  <c r="AK33" i="2"/>
  <c r="AK32" i="2"/>
  <c r="AK31" i="2"/>
  <c r="AI18" i="2"/>
  <c r="AJ18" i="2" s="1"/>
  <c r="AI6" i="2"/>
  <c r="P25" i="7"/>
  <c r="O25" i="7"/>
  <c r="N25" i="7"/>
  <c r="M25" i="7"/>
  <c r="L25" i="7"/>
  <c r="K25" i="7"/>
  <c r="J25" i="7"/>
  <c r="I25" i="7"/>
  <c r="H25" i="7"/>
  <c r="G25" i="7"/>
  <c r="F25" i="7"/>
  <c r="E25" i="7"/>
  <c r="D25" i="7"/>
  <c r="C25" i="7"/>
  <c r="B25" i="7"/>
  <c r="Q24" i="7"/>
  <c r="Q25" i="7" s="1"/>
  <c r="Q23" i="7"/>
  <c r="P20" i="7"/>
  <c r="O20" i="7"/>
  <c r="N20" i="7"/>
  <c r="M20" i="7"/>
  <c r="L20" i="7"/>
  <c r="K20" i="7"/>
  <c r="J20" i="7"/>
  <c r="I20" i="7"/>
  <c r="H20" i="7"/>
  <c r="G20" i="7"/>
  <c r="F20" i="7"/>
  <c r="E20" i="7"/>
  <c r="D20" i="7"/>
  <c r="C20" i="7"/>
  <c r="B20" i="7"/>
  <c r="Q19" i="7"/>
  <c r="Q18" i="7"/>
  <c r="P15" i="7"/>
  <c r="O15" i="7"/>
  <c r="N15" i="7"/>
  <c r="M15" i="7"/>
  <c r="L15" i="7"/>
  <c r="K15" i="7"/>
  <c r="J15" i="7"/>
  <c r="I15" i="7"/>
  <c r="H15" i="7"/>
  <c r="G15" i="7"/>
  <c r="F15" i="7"/>
  <c r="E15" i="7"/>
  <c r="D15" i="7"/>
  <c r="C15" i="7"/>
  <c r="B15" i="7"/>
  <c r="Q14" i="7"/>
  <c r="Q13" i="7"/>
  <c r="Q9" i="7"/>
  <c r="O10" i="7" s="1"/>
  <c r="Q5" i="7"/>
  <c r="P6" i="7" s="1"/>
  <c r="C14" i="26"/>
  <c r="C7" i="26"/>
  <c r="C6" i="26"/>
  <c r="J23" i="25"/>
  <c r="I23" i="25"/>
  <c r="H23" i="25"/>
  <c r="G23" i="25"/>
  <c r="F23" i="25"/>
  <c r="E23" i="25"/>
  <c r="D23" i="25"/>
  <c r="C23" i="25"/>
  <c r="B23" i="25"/>
  <c r="K22" i="25"/>
  <c r="K21" i="25"/>
  <c r="K20" i="25"/>
  <c r="K19" i="25"/>
  <c r="K18" i="25"/>
  <c r="K17" i="25"/>
  <c r="K16" i="25"/>
  <c r="K15" i="25"/>
  <c r="K14" i="25"/>
  <c r="K13" i="25"/>
  <c r="K12" i="25"/>
  <c r="K11" i="25"/>
  <c r="K10" i="25"/>
  <c r="K9" i="25"/>
  <c r="K8" i="25"/>
  <c r="K7" i="25"/>
  <c r="K6" i="25"/>
  <c r="K5" i="25"/>
  <c r="K4" i="25"/>
  <c r="P35" i="10"/>
  <c r="Q35" i="10" s="1"/>
  <c r="N35" i="10"/>
  <c r="O35" i="10" s="1"/>
  <c r="L35" i="10"/>
  <c r="M35" i="10" s="1"/>
  <c r="J35" i="10"/>
  <c r="K35" i="10" s="1"/>
  <c r="H35" i="10"/>
  <c r="I35" i="10" s="1"/>
  <c r="F35" i="10"/>
  <c r="G33" i="10" s="1"/>
  <c r="D35" i="10"/>
  <c r="E34" i="10" s="1"/>
  <c r="B35" i="10"/>
  <c r="C35" i="10" s="1"/>
  <c r="R34" i="10"/>
  <c r="K34" i="10"/>
  <c r="I34" i="10"/>
  <c r="R33" i="10"/>
  <c r="M33" i="10"/>
  <c r="K33" i="10"/>
  <c r="R32" i="10"/>
  <c r="M32" i="10"/>
  <c r="K32" i="10"/>
  <c r="I32" i="10"/>
  <c r="R31" i="10"/>
  <c r="M31" i="10"/>
  <c r="K31" i="10"/>
  <c r="I31" i="10"/>
  <c r="P29" i="10"/>
  <c r="Q27" i="10" s="1"/>
  <c r="N29" i="10"/>
  <c r="O28" i="10" s="1"/>
  <c r="L29" i="10"/>
  <c r="M26" i="10" s="1"/>
  <c r="J29" i="10"/>
  <c r="K26" i="10" s="1"/>
  <c r="H29" i="10"/>
  <c r="I23" i="10" s="1"/>
  <c r="I29" i="10" s="1"/>
  <c r="F29" i="10"/>
  <c r="G24" i="10" s="1"/>
  <c r="D29" i="10"/>
  <c r="E25" i="10" s="1"/>
  <c r="B29" i="10"/>
  <c r="C26" i="10" s="1"/>
  <c r="R28" i="10"/>
  <c r="R27" i="10"/>
  <c r="O27" i="10"/>
  <c r="R26" i="10"/>
  <c r="R25" i="10"/>
  <c r="R24" i="10"/>
  <c r="R23" i="10"/>
  <c r="O23" i="10"/>
  <c r="O29" i="10" s="1"/>
  <c r="P21" i="10"/>
  <c r="Q18" i="10" s="1"/>
  <c r="N21" i="10"/>
  <c r="O17" i="10" s="1"/>
  <c r="L21" i="10"/>
  <c r="M20" i="10" s="1"/>
  <c r="J21" i="10"/>
  <c r="K20" i="10" s="1"/>
  <c r="H21" i="10"/>
  <c r="I18" i="10" s="1"/>
  <c r="F21" i="10"/>
  <c r="G20" i="10" s="1"/>
  <c r="D21" i="10"/>
  <c r="E16" i="10" s="1"/>
  <c r="B21" i="10"/>
  <c r="C17" i="10" s="1"/>
  <c r="R20" i="10"/>
  <c r="I20" i="10"/>
  <c r="R19" i="10"/>
  <c r="I19" i="10"/>
  <c r="R18" i="10"/>
  <c r="G18" i="10"/>
  <c r="C18" i="10"/>
  <c r="R17" i="10"/>
  <c r="G17" i="10"/>
  <c r="R16" i="10"/>
  <c r="Q16" i="10"/>
  <c r="K16" i="10"/>
  <c r="G16" i="10"/>
  <c r="R15" i="10"/>
  <c r="I15" i="10"/>
  <c r="I21" i="10" s="1"/>
  <c r="G15" i="10"/>
  <c r="G21" i="10" s="1"/>
  <c r="P13" i="10"/>
  <c r="Q9" i="10" s="1"/>
  <c r="N13" i="10"/>
  <c r="O10" i="10" s="1"/>
  <c r="L13" i="10"/>
  <c r="M11" i="10" s="1"/>
  <c r="J13" i="10"/>
  <c r="K12" i="10" s="1"/>
  <c r="H13" i="10"/>
  <c r="I5" i="10" s="1"/>
  <c r="I13" i="10" s="1"/>
  <c r="F13" i="10"/>
  <c r="G6" i="10" s="1"/>
  <c r="D13" i="10"/>
  <c r="E7" i="10" s="1"/>
  <c r="B13" i="10"/>
  <c r="C8" i="10" s="1"/>
  <c r="R12" i="10"/>
  <c r="M12" i="10"/>
  <c r="R11" i="10"/>
  <c r="E11" i="10"/>
  <c r="C11" i="10"/>
  <c r="R10" i="10"/>
  <c r="Q10" i="10"/>
  <c r="M10" i="10"/>
  <c r="K10" i="10"/>
  <c r="R9" i="10"/>
  <c r="M9" i="10"/>
  <c r="C9" i="10"/>
  <c r="R8" i="10"/>
  <c r="M8" i="10"/>
  <c r="E8" i="10"/>
  <c r="R7" i="10"/>
  <c r="M7" i="10"/>
  <c r="K7" i="10"/>
  <c r="C7" i="10"/>
  <c r="R6" i="10"/>
  <c r="M6" i="10"/>
  <c r="R5" i="10"/>
  <c r="M5" i="10"/>
  <c r="M13" i="10" s="1"/>
  <c r="E5" i="10"/>
  <c r="E13" i="10" s="1"/>
  <c r="C5" i="10"/>
  <c r="C13" i="10" s="1"/>
  <c r="P9" i="28"/>
  <c r="O9" i="28"/>
  <c r="N9" i="28"/>
  <c r="M9" i="28"/>
  <c r="L9" i="28"/>
  <c r="K9" i="28"/>
  <c r="J9" i="28"/>
  <c r="I9" i="28"/>
  <c r="H9" i="28"/>
  <c r="G9" i="28"/>
  <c r="F9" i="28"/>
  <c r="E9" i="28"/>
  <c r="D9" i="28"/>
  <c r="C9" i="28"/>
  <c r="B9" i="28"/>
  <c r="Q8" i="28"/>
  <c r="Q7" i="28"/>
  <c r="Q6" i="28"/>
  <c r="Q5" i="28"/>
  <c r="B49" i="11"/>
  <c r="C48" i="11" s="1"/>
  <c r="B44" i="11"/>
  <c r="C41" i="11" s="1"/>
  <c r="B38" i="11"/>
  <c r="C36" i="11" s="1"/>
  <c r="D29" i="11"/>
  <c r="E27" i="11" s="1"/>
  <c r="B29" i="11"/>
  <c r="C27" i="11" s="1"/>
  <c r="C28" i="11"/>
  <c r="D22" i="11"/>
  <c r="E16" i="11" s="1"/>
  <c r="E22" i="11" s="1"/>
  <c r="B22" i="11"/>
  <c r="C21" i="11" s="1"/>
  <c r="D14" i="11"/>
  <c r="E11" i="11" s="1"/>
  <c r="B14" i="11"/>
  <c r="C13" i="11" s="1"/>
  <c r="E12" i="11"/>
  <c r="E10" i="11"/>
  <c r="E7" i="11" l="1"/>
  <c r="C42" i="11"/>
  <c r="C6" i="11"/>
  <c r="C14" i="11" s="1"/>
  <c r="E6" i="11"/>
  <c r="E14" i="11" s="1"/>
  <c r="C26" i="11"/>
  <c r="C29" i="11" s="1"/>
  <c r="Q9" i="28"/>
  <c r="M24" i="10"/>
  <c r="E10" i="10"/>
  <c r="E12" i="10"/>
  <c r="M16" i="10"/>
  <c r="M25" i="10"/>
  <c r="I6" i="10"/>
  <c r="I8" i="10"/>
  <c r="C20" i="10"/>
  <c r="M27" i="10"/>
  <c r="C34" i="10"/>
  <c r="O18" i="10"/>
  <c r="G23" i="10"/>
  <c r="G29" i="10" s="1"/>
  <c r="G28" i="10"/>
  <c r="R35" i="10"/>
  <c r="C33" i="10"/>
  <c r="Q31" i="10"/>
  <c r="O5" i="10"/>
  <c r="O13" i="10" s="1"/>
  <c r="O11" i="10"/>
  <c r="O15" i="10"/>
  <c r="O21" i="10" s="1"/>
  <c r="K17" i="10"/>
  <c r="M23" i="10"/>
  <c r="M29" i="10" s="1"/>
  <c r="I26" i="10"/>
  <c r="M28" i="10"/>
  <c r="C32" i="10"/>
  <c r="E33" i="10"/>
  <c r="M17" i="10"/>
  <c r="E32" i="10"/>
  <c r="I33" i="10"/>
  <c r="M34" i="10"/>
  <c r="Q32" i="10"/>
  <c r="M18" i="10"/>
  <c r="C6" i="10"/>
  <c r="C12" i="10"/>
  <c r="Q17" i="10"/>
  <c r="Q19" i="10"/>
  <c r="C31" i="10"/>
  <c r="Q34" i="10"/>
  <c r="Q33" i="10"/>
  <c r="I24" i="10"/>
  <c r="G27" i="10"/>
  <c r="Q20" i="7"/>
  <c r="S40" i="4"/>
  <c r="R43" i="4"/>
  <c r="H10" i="5"/>
  <c r="R5" i="5"/>
  <c r="R9" i="5" s="1"/>
  <c r="J17" i="5"/>
  <c r="H17" i="5"/>
  <c r="O10" i="5"/>
  <c r="K17" i="5"/>
  <c r="B17" i="5"/>
  <c r="Q17" i="5" s="1"/>
  <c r="M17" i="5"/>
  <c r="F17" i="5"/>
  <c r="G10" i="5"/>
  <c r="O17" i="5"/>
  <c r="E17" i="5"/>
  <c r="N17" i="5"/>
  <c r="C17" i="5"/>
  <c r="R29" i="10"/>
  <c r="C33" i="11"/>
  <c r="C12" i="11"/>
  <c r="C35" i="11"/>
  <c r="C43" i="11"/>
  <c r="C16" i="11"/>
  <c r="C22" i="11" s="1"/>
  <c r="C8" i="11"/>
  <c r="C18" i="11"/>
  <c r="C31" i="11"/>
  <c r="C38" i="11" s="1"/>
  <c r="C46" i="11"/>
  <c r="C49" i="11" s="1"/>
  <c r="C10" i="11"/>
  <c r="C20" i="11"/>
  <c r="C32" i="11"/>
  <c r="AJ8" i="2"/>
  <c r="AJ14" i="2"/>
  <c r="AJ15" i="2"/>
  <c r="AJ16" i="2"/>
  <c r="AJ17" i="2"/>
  <c r="AJ5" i="2"/>
  <c r="V4" i="1"/>
  <c r="R44" i="4"/>
  <c r="R45" i="4"/>
  <c r="S42" i="4"/>
  <c r="I10" i="5"/>
  <c r="R8" i="5"/>
  <c r="C10" i="5"/>
  <c r="N10" i="5"/>
  <c r="R7" i="5"/>
  <c r="B10" i="5"/>
  <c r="Q10" i="5" s="1"/>
  <c r="R6" i="5"/>
  <c r="F10" i="5"/>
  <c r="J10" i="5"/>
  <c r="M10" i="5"/>
  <c r="E10" i="5"/>
  <c r="D10" i="5"/>
  <c r="L10" i="5"/>
  <c r="I10" i="3"/>
  <c r="R7" i="3"/>
  <c r="D10" i="3"/>
  <c r="G10" i="3"/>
  <c r="E10" i="3"/>
  <c r="K10" i="3"/>
  <c r="B10" i="3"/>
  <c r="Q10" i="3" s="1"/>
  <c r="F10" i="3"/>
  <c r="L10" i="3"/>
  <c r="C10" i="3"/>
  <c r="N10" i="3"/>
  <c r="O10" i="3"/>
  <c r="H10" i="3"/>
  <c r="M10" i="3"/>
  <c r="R6" i="3"/>
  <c r="R8" i="3"/>
  <c r="J10" i="3"/>
  <c r="R5" i="3"/>
  <c r="R9" i="3" s="1"/>
  <c r="AJ10" i="2"/>
  <c r="AJ9" i="2"/>
  <c r="AJ11" i="2"/>
  <c r="AJ4" i="2"/>
  <c r="B10" i="7"/>
  <c r="Q10" i="7" s="1"/>
  <c r="H10" i="7"/>
  <c r="P10" i="7"/>
  <c r="Q15" i="7"/>
  <c r="I6" i="7"/>
  <c r="B6" i="7"/>
  <c r="Q6" i="7" s="1"/>
  <c r="J6" i="7"/>
  <c r="I10" i="7"/>
  <c r="C6" i="7"/>
  <c r="K6" i="7"/>
  <c r="J10" i="7"/>
  <c r="D6" i="7"/>
  <c r="L6" i="7"/>
  <c r="C10" i="7"/>
  <c r="K10" i="7"/>
  <c r="E6" i="7"/>
  <c r="M6" i="7"/>
  <c r="D10" i="7"/>
  <c r="L10" i="7"/>
  <c r="F6" i="7"/>
  <c r="N6" i="7"/>
  <c r="E10" i="7"/>
  <c r="M10" i="7"/>
  <c r="G6" i="7"/>
  <c r="O6" i="7"/>
  <c r="F10" i="7"/>
  <c r="N10" i="7"/>
  <c r="H6" i="7"/>
  <c r="G10" i="7"/>
  <c r="K23" i="25"/>
  <c r="L11" i="25" s="1"/>
  <c r="E6" i="10"/>
  <c r="G9" i="10"/>
  <c r="Q15" i="10"/>
  <c r="Q21" i="10" s="1"/>
  <c r="E19" i="10"/>
  <c r="E20" i="10"/>
  <c r="E26" i="10"/>
  <c r="E31" i="10"/>
  <c r="E35" i="10" s="1"/>
  <c r="K9" i="10"/>
  <c r="Q12" i="10"/>
  <c r="E17" i="10"/>
  <c r="G19" i="10"/>
  <c r="E23" i="10"/>
  <c r="E29" i="10" s="1"/>
  <c r="O24" i="10"/>
  <c r="E28" i="10"/>
  <c r="K6" i="10"/>
  <c r="K5" i="10"/>
  <c r="K13" i="10" s="1"/>
  <c r="K11" i="10"/>
  <c r="E15" i="10"/>
  <c r="E21" i="10" s="1"/>
  <c r="I16" i="10"/>
  <c r="I17" i="10"/>
  <c r="M19" i="10"/>
  <c r="O20" i="10"/>
  <c r="G25" i="10"/>
  <c r="O26" i="10"/>
  <c r="O32" i="10"/>
  <c r="K8" i="10"/>
  <c r="O19" i="10"/>
  <c r="Q20" i="10"/>
  <c r="K25" i="10"/>
  <c r="Q28" i="10"/>
  <c r="G7" i="10"/>
  <c r="M15" i="10"/>
  <c r="M21" i="10" s="1"/>
  <c r="O16" i="10"/>
  <c r="E24" i="10"/>
  <c r="O25" i="10"/>
  <c r="K23" i="10"/>
  <c r="K29" i="10" s="1"/>
  <c r="C27" i="10"/>
  <c r="G34" i="10"/>
  <c r="I7" i="10"/>
  <c r="G8" i="10"/>
  <c r="E9" i="10"/>
  <c r="C10" i="10"/>
  <c r="Q11" i="10"/>
  <c r="O12" i="10"/>
  <c r="K15" i="10"/>
  <c r="K21" i="10" s="1"/>
  <c r="E18" i="10"/>
  <c r="C19" i="10"/>
  <c r="K24" i="10"/>
  <c r="I25" i="10"/>
  <c r="G26" i="10"/>
  <c r="E27" i="10"/>
  <c r="C28" i="10"/>
  <c r="O31" i="10"/>
  <c r="O6" i="10"/>
  <c r="I9" i="10"/>
  <c r="O33" i="10"/>
  <c r="Q6" i="10"/>
  <c r="O7" i="10"/>
  <c r="I10" i="10"/>
  <c r="G11" i="10"/>
  <c r="R13" i="10"/>
  <c r="K18" i="10"/>
  <c r="C23" i="10"/>
  <c r="C29" i="10" s="1"/>
  <c r="Q24" i="10"/>
  <c r="K27" i="10"/>
  <c r="I28" i="10"/>
  <c r="O34" i="10"/>
  <c r="G35" i="10"/>
  <c r="G10" i="10"/>
  <c r="Q23" i="10"/>
  <c r="Q29" i="10" s="1"/>
  <c r="Q7" i="10"/>
  <c r="O8" i="10"/>
  <c r="I11" i="10"/>
  <c r="G12" i="10"/>
  <c r="C15" i="10"/>
  <c r="C21" i="10" s="1"/>
  <c r="K19" i="10"/>
  <c r="C24" i="10"/>
  <c r="Q25" i="10"/>
  <c r="K28" i="10"/>
  <c r="G31" i="10"/>
  <c r="Q5" i="10"/>
  <c r="Q13" i="10" s="1"/>
  <c r="I27" i="10"/>
  <c r="G5" i="10"/>
  <c r="G13" i="10" s="1"/>
  <c r="Q8" i="10"/>
  <c r="O9" i="10"/>
  <c r="I12" i="10"/>
  <c r="C16" i="10"/>
  <c r="C25" i="10"/>
  <c r="Q26" i="10"/>
  <c r="G32" i="10"/>
  <c r="R21" i="10"/>
  <c r="J10" i="28"/>
  <c r="E10" i="28"/>
  <c r="M10" i="28"/>
  <c r="R5" i="28"/>
  <c r="R9" i="28" s="1"/>
  <c r="F10" i="28"/>
  <c r="N10" i="28"/>
  <c r="I10" i="28"/>
  <c r="L10" i="28"/>
  <c r="C10" i="28"/>
  <c r="R6" i="28"/>
  <c r="O10" i="28"/>
  <c r="R8" i="28"/>
  <c r="K10" i="28"/>
  <c r="D10" i="28"/>
  <c r="G10" i="28"/>
  <c r="R7" i="28"/>
  <c r="H10" i="28"/>
  <c r="P10" i="28"/>
  <c r="B10" i="28"/>
  <c r="Q10" i="28" s="1"/>
  <c r="E17" i="11"/>
  <c r="E13" i="11"/>
  <c r="E18" i="11"/>
  <c r="E8" i="11"/>
  <c r="E19" i="11"/>
  <c r="C34" i="11"/>
  <c r="E9" i="11"/>
  <c r="E20" i="11"/>
  <c r="C37" i="11"/>
  <c r="C47" i="11"/>
  <c r="E21" i="11"/>
  <c r="C40" i="11"/>
  <c r="C44" i="11" s="1"/>
  <c r="E28" i="11"/>
  <c r="C7" i="11"/>
  <c r="C11" i="11"/>
  <c r="C19" i="11"/>
  <c r="E26" i="11"/>
  <c r="E29" i="11" s="1"/>
  <c r="C9" i="11"/>
  <c r="C17" i="11"/>
  <c r="B38" i="12"/>
  <c r="C36" i="12" s="1"/>
  <c r="B32" i="12"/>
  <c r="C31" i="12" s="1"/>
  <c r="B27" i="12"/>
  <c r="C23" i="12" s="1"/>
  <c r="C27" i="12" s="1"/>
  <c r="C25" i="12"/>
  <c r="B21" i="12"/>
  <c r="C15" i="12" s="1"/>
  <c r="C21" i="12" s="1"/>
  <c r="B13" i="12"/>
  <c r="C7" i="12" s="1"/>
  <c r="B56" i="13"/>
  <c r="C55" i="13" s="1"/>
  <c r="B51" i="13"/>
  <c r="G41" i="15"/>
  <c r="F41" i="15"/>
  <c r="E41" i="15"/>
  <c r="D41" i="15"/>
  <c r="C41" i="15"/>
  <c r="K40" i="15"/>
  <c r="K39" i="15"/>
  <c r="G37" i="15"/>
  <c r="F37" i="15"/>
  <c r="E37" i="15"/>
  <c r="D37" i="15"/>
  <c r="C37" i="15"/>
  <c r="K36" i="15"/>
  <c r="K35" i="15"/>
  <c r="J33" i="15"/>
  <c r="I33" i="15"/>
  <c r="G33" i="15"/>
  <c r="F33" i="15"/>
  <c r="E33" i="15"/>
  <c r="D33" i="15"/>
  <c r="C33" i="15"/>
  <c r="K32" i="15"/>
  <c r="K31" i="15"/>
  <c r="J28" i="33"/>
  <c r="I28" i="33"/>
  <c r="H28" i="33"/>
  <c r="G28" i="33"/>
  <c r="F28" i="33"/>
  <c r="E28" i="33"/>
  <c r="D28" i="33"/>
  <c r="K27" i="33"/>
  <c r="K26" i="33"/>
  <c r="K25" i="33"/>
  <c r="K24" i="33"/>
  <c r="K23" i="33"/>
  <c r="J18" i="33"/>
  <c r="I18" i="33"/>
  <c r="H18" i="33"/>
  <c r="G18" i="33"/>
  <c r="F18" i="33"/>
  <c r="E18" i="33"/>
  <c r="D18" i="33"/>
  <c r="K17" i="33"/>
  <c r="K16" i="33"/>
  <c r="K15" i="33"/>
  <c r="K14" i="33"/>
  <c r="K13" i="33"/>
  <c r="J7" i="33"/>
  <c r="J8" i="33" s="1"/>
  <c r="I7" i="33"/>
  <c r="I8" i="33" s="1"/>
  <c r="H7" i="33"/>
  <c r="H8" i="33" s="1"/>
  <c r="G7" i="33"/>
  <c r="G8" i="33" s="1"/>
  <c r="F7" i="33"/>
  <c r="F8" i="33" s="1"/>
  <c r="E7" i="33"/>
  <c r="E8" i="33" s="1"/>
  <c r="D7" i="33"/>
  <c r="D8" i="33" s="1"/>
  <c r="K6" i="33"/>
  <c r="K5" i="33"/>
  <c r="K4" i="33"/>
  <c r="D49" i="43"/>
  <c r="D44" i="43"/>
  <c r="D32" i="43"/>
  <c r="D23" i="43"/>
  <c r="C41" i="44"/>
  <c r="C32" i="44"/>
  <c r="C23" i="44"/>
  <c r="C8" i="12" l="1"/>
  <c r="K18" i="33"/>
  <c r="C17" i="12"/>
  <c r="C5" i="12"/>
  <c r="C13" i="12" s="1"/>
  <c r="C24" i="12"/>
  <c r="C26" i="12"/>
  <c r="C37" i="12"/>
  <c r="K41" i="15"/>
  <c r="K37" i="15"/>
  <c r="K33" i="15"/>
  <c r="C49" i="13"/>
  <c r="W28" i="1"/>
  <c r="C53" i="13"/>
  <c r="C54" i="13"/>
  <c r="I24" i="25"/>
  <c r="L20" i="25"/>
  <c r="L22" i="25"/>
  <c r="J24" i="25"/>
  <c r="L8" i="25"/>
  <c r="L10" i="25"/>
  <c r="L12" i="25"/>
  <c r="B24" i="25"/>
  <c r="K24" i="25" s="1"/>
  <c r="H24" i="25"/>
  <c r="F24" i="25"/>
  <c r="L4" i="25"/>
  <c r="L23" i="25" s="1"/>
  <c r="L15" i="25"/>
  <c r="L18" i="25"/>
  <c r="L19" i="25"/>
  <c r="L14" i="25"/>
  <c r="L7" i="25"/>
  <c r="L16" i="25"/>
  <c r="C24" i="25"/>
  <c r="L21" i="25"/>
  <c r="L9" i="25"/>
  <c r="L13" i="25"/>
  <c r="D24" i="25"/>
  <c r="L17" i="25"/>
  <c r="L5" i="25"/>
  <c r="L6" i="25"/>
  <c r="G24" i="25"/>
  <c r="E24" i="25"/>
  <c r="C9" i="12"/>
  <c r="C16" i="12"/>
  <c r="C34" i="12"/>
  <c r="C38" i="12" s="1"/>
  <c r="C10" i="12"/>
  <c r="C18" i="12"/>
  <c r="C11" i="12"/>
  <c r="C19" i="12"/>
  <c r="C35" i="12"/>
  <c r="C12" i="12"/>
  <c r="C20" i="12"/>
  <c r="C29" i="12"/>
  <c r="C32" i="12" s="1"/>
  <c r="C6" i="12"/>
  <c r="C30" i="12"/>
  <c r="C47" i="13"/>
  <c r="C48" i="13"/>
  <c r="C50" i="13"/>
  <c r="E34" i="33"/>
  <c r="E33" i="33" s="1"/>
  <c r="D34" i="33"/>
  <c r="D33" i="33" s="1"/>
  <c r="F34" i="33"/>
  <c r="F33" i="33" s="1"/>
  <c r="K28" i="33"/>
  <c r="G34" i="33"/>
  <c r="G33" i="33" s="1"/>
  <c r="H34" i="33"/>
  <c r="H33" i="33" s="1"/>
  <c r="K8" i="33"/>
  <c r="I34" i="33"/>
  <c r="I33" i="33" s="1"/>
  <c r="K7" i="33"/>
  <c r="J34" i="33"/>
  <c r="J33" i="33" s="1"/>
  <c r="B84" i="8"/>
  <c r="B72" i="8"/>
  <c r="C71" i="8" s="1"/>
  <c r="C66" i="8"/>
  <c r="C65" i="8"/>
  <c r="C64" i="8"/>
  <c r="C72" i="8" s="1"/>
  <c r="C53" i="8"/>
  <c r="C60" i="8" s="1"/>
  <c r="C59" i="8"/>
  <c r="C58" i="8"/>
  <c r="C57" i="8"/>
  <c r="C56" i="8"/>
  <c r="C55" i="8"/>
  <c r="C54" i="8"/>
  <c r="B40" i="8"/>
  <c r="C36" i="8" s="1"/>
  <c r="C40" i="8" s="1"/>
  <c r="C37" i="8"/>
  <c r="B33" i="8"/>
  <c r="C32" i="8"/>
  <c r="C31" i="8"/>
  <c r="C30" i="8"/>
  <c r="C29" i="8"/>
  <c r="C28" i="8"/>
  <c r="C27" i="8"/>
  <c r="C26" i="8"/>
  <c r="C33" i="8" s="1"/>
  <c r="B23" i="8"/>
  <c r="C22" i="8"/>
  <c r="C21" i="8"/>
  <c r="C20" i="8"/>
  <c r="C19" i="8"/>
  <c r="C18" i="8"/>
  <c r="C17" i="8"/>
  <c r="C23" i="8" s="1"/>
  <c r="B14" i="8"/>
  <c r="C7" i="8" s="1"/>
  <c r="C13" i="8"/>
  <c r="C12" i="8"/>
  <c r="C11" i="8"/>
  <c r="C10" i="8"/>
  <c r="C9" i="8"/>
  <c r="C8" i="8"/>
  <c r="C6" i="8"/>
  <c r="C5" i="8"/>
  <c r="C14" i="8" s="1"/>
  <c r="H83" i="8"/>
  <c r="H84" i="8" s="1"/>
  <c r="K34" i="33" l="1"/>
  <c r="K33" i="33" s="1"/>
  <c r="C56" i="13"/>
  <c r="C51" i="13"/>
  <c r="C38" i="8"/>
  <c r="C67" i="8"/>
  <c r="C39" i="8"/>
  <c r="C68" i="8"/>
  <c r="C69" i="8"/>
  <c r="C70" i="8"/>
  <c r="K145" i="33"/>
  <c r="K146" i="33" s="1"/>
  <c r="K144" i="33"/>
  <c r="J133" i="33"/>
  <c r="I133" i="33"/>
  <c r="H133" i="33"/>
  <c r="G133" i="33"/>
  <c r="F133" i="33"/>
  <c r="E133" i="33"/>
  <c r="D133" i="33"/>
  <c r="K132" i="33"/>
  <c r="K131" i="33"/>
  <c r="K130" i="33"/>
  <c r="K129" i="33"/>
  <c r="K128" i="33"/>
  <c r="J123" i="33"/>
  <c r="I123" i="33"/>
  <c r="H123" i="33"/>
  <c r="G123" i="33"/>
  <c r="F123" i="33"/>
  <c r="E123" i="33"/>
  <c r="D123" i="33"/>
  <c r="K122" i="33"/>
  <c r="K121" i="33"/>
  <c r="K120" i="33"/>
  <c r="K119" i="33"/>
  <c r="K118" i="33"/>
  <c r="J112" i="33"/>
  <c r="J113" i="33" s="1"/>
  <c r="I112" i="33"/>
  <c r="I113" i="33" s="1"/>
  <c r="H112" i="33"/>
  <c r="H113" i="33" s="1"/>
  <c r="G112" i="33"/>
  <c r="G113" i="33" s="1"/>
  <c r="F112" i="33"/>
  <c r="F113" i="33" s="1"/>
  <c r="E112" i="33"/>
  <c r="E113" i="33" s="1"/>
  <c r="D112" i="33"/>
  <c r="D113" i="33" s="1"/>
  <c r="K111" i="33"/>
  <c r="K110" i="33"/>
  <c r="K109" i="33"/>
  <c r="E139" i="33" l="1"/>
  <c r="E138" i="33" s="1"/>
  <c r="J139" i="33"/>
  <c r="J138" i="33" s="1"/>
  <c r="K123" i="33"/>
  <c r="K133" i="33"/>
  <c r="K139" i="33" s="1"/>
  <c r="K138" i="33" s="1"/>
  <c r="G139" i="33"/>
  <c r="G138" i="33" s="1"/>
  <c r="I139" i="33"/>
  <c r="I138" i="33" s="1"/>
  <c r="F139" i="33"/>
  <c r="F138" i="33" s="1"/>
  <c r="K112" i="33"/>
  <c r="K113" i="33" s="1"/>
  <c r="D139" i="33"/>
  <c r="D138" i="33" s="1"/>
  <c r="H139" i="33"/>
  <c r="H138" i="33" s="1"/>
  <c r="I6" i="8" l="1"/>
  <c r="V24" i="1" l="1"/>
  <c r="V25" i="1" s="1"/>
  <c r="V22" i="1"/>
  <c r="V19" i="1" l="1"/>
  <c r="V18" i="1"/>
  <c r="V17" i="1"/>
  <c r="V16" i="1"/>
  <c r="V15" i="1"/>
  <c r="V14" i="1"/>
  <c r="V13" i="1"/>
  <c r="V12" i="1"/>
  <c r="V11" i="1"/>
  <c r="H7" i="26" l="1"/>
  <c r="H60" i="8"/>
  <c r="C322" i="4" l="1"/>
  <c r="D322" i="4"/>
  <c r="E322" i="4"/>
  <c r="F322" i="4"/>
  <c r="G322" i="4"/>
  <c r="H322" i="4"/>
  <c r="I322" i="4"/>
  <c r="J322" i="4"/>
  <c r="K322" i="4"/>
  <c r="L322" i="4"/>
  <c r="M322" i="4"/>
  <c r="N322" i="4"/>
  <c r="O322" i="4"/>
  <c r="P322" i="4"/>
  <c r="Q322" i="4"/>
  <c r="R326" i="4"/>
  <c r="R322" i="4" l="1"/>
  <c r="D135" i="4" l="1"/>
  <c r="E135" i="4"/>
  <c r="F135" i="4"/>
  <c r="G135" i="4"/>
  <c r="H135" i="4"/>
  <c r="I135" i="4"/>
  <c r="J135" i="4"/>
  <c r="K135" i="4"/>
  <c r="L135" i="4"/>
  <c r="M135" i="4"/>
  <c r="N135" i="4"/>
  <c r="O135" i="4"/>
  <c r="P135" i="4"/>
  <c r="Q135" i="4"/>
  <c r="D136" i="4"/>
  <c r="E136" i="4"/>
  <c r="F136" i="4"/>
  <c r="G136" i="4"/>
  <c r="H136" i="4"/>
  <c r="I136" i="4"/>
  <c r="J136" i="4"/>
  <c r="K136" i="4"/>
  <c r="L136" i="4"/>
  <c r="M136" i="4"/>
  <c r="N136" i="4"/>
  <c r="O136" i="4"/>
  <c r="P136" i="4"/>
  <c r="Q136" i="4"/>
  <c r="D137" i="4"/>
  <c r="E137" i="4"/>
  <c r="F137" i="4"/>
  <c r="G137" i="4"/>
  <c r="H137" i="4"/>
  <c r="I137" i="4"/>
  <c r="J137" i="4"/>
  <c r="K137" i="4"/>
  <c r="L137" i="4"/>
  <c r="M137" i="4"/>
  <c r="N137" i="4"/>
  <c r="O137" i="4"/>
  <c r="P137" i="4"/>
  <c r="Q137" i="4"/>
  <c r="C136" i="4"/>
  <c r="C137" i="4"/>
  <c r="C135" i="4"/>
  <c r="H4" i="4"/>
  <c r="H5" i="4"/>
  <c r="B49" i="43" l="1"/>
  <c r="B44" i="43"/>
  <c r="B32" i="43"/>
  <c r="B23" i="43"/>
  <c r="O43" i="30"/>
  <c r="N43" i="30"/>
  <c r="O36" i="30"/>
  <c r="N36" i="30"/>
  <c r="G54" i="15" l="1"/>
  <c r="F54" i="15"/>
  <c r="E54" i="15"/>
  <c r="D54" i="15"/>
  <c r="C54" i="15"/>
  <c r="K53" i="15"/>
  <c r="K52" i="15"/>
  <c r="K54" i="15" s="1"/>
  <c r="G50" i="15"/>
  <c r="F50" i="15"/>
  <c r="E50" i="15"/>
  <c r="D50" i="15"/>
  <c r="C50" i="15"/>
  <c r="K49" i="15"/>
  <c r="K48" i="15"/>
  <c r="K50" i="15" s="1"/>
  <c r="J46" i="15"/>
  <c r="I46" i="15"/>
  <c r="G46" i="15"/>
  <c r="F46" i="15"/>
  <c r="E46" i="15"/>
  <c r="D46" i="15"/>
  <c r="C46" i="15"/>
  <c r="K45" i="15"/>
  <c r="K44" i="15"/>
  <c r="B77" i="13"/>
  <c r="C74" i="13" s="1"/>
  <c r="B72" i="13"/>
  <c r="B150" i="12"/>
  <c r="C147" i="12" s="1"/>
  <c r="B145" i="12"/>
  <c r="C144" i="12" s="1"/>
  <c r="B140" i="12"/>
  <c r="C139" i="12" s="1"/>
  <c r="B134" i="12"/>
  <c r="C132" i="12" s="1"/>
  <c r="B126" i="12"/>
  <c r="C124" i="12" s="1"/>
  <c r="B196" i="11"/>
  <c r="B190" i="11"/>
  <c r="B183" i="11"/>
  <c r="C182" i="11" s="1"/>
  <c r="D174" i="11"/>
  <c r="E173" i="11" s="1"/>
  <c r="B174" i="11"/>
  <c r="C173" i="11" s="1"/>
  <c r="D167" i="11"/>
  <c r="B167" i="11"/>
  <c r="C165" i="11" s="1"/>
  <c r="D159" i="11"/>
  <c r="B159" i="11"/>
  <c r="P33" i="28"/>
  <c r="O33" i="28"/>
  <c r="N33" i="28"/>
  <c r="M33" i="28"/>
  <c r="L33" i="28"/>
  <c r="K33" i="28"/>
  <c r="J33" i="28"/>
  <c r="I33" i="28"/>
  <c r="H33" i="28"/>
  <c r="G33" i="28"/>
  <c r="F33" i="28"/>
  <c r="E33" i="28"/>
  <c r="D33" i="28"/>
  <c r="C33" i="28"/>
  <c r="B33" i="28"/>
  <c r="Q32" i="28"/>
  <c r="Q31" i="28"/>
  <c r="Q30" i="28"/>
  <c r="Q29" i="28"/>
  <c r="P154" i="10"/>
  <c r="Q153" i="10" s="1"/>
  <c r="N154" i="10"/>
  <c r="O154" i="10" s="1"/>
  <c r="L154" i="10"/>
  <c r="M151" i="10" s="1"/>
  <c r="J154" i="10"/>
  <c r="K153" i="10" s="1"/>
  <c r="H154" i="10"/>
  <c r="I152" i="10" s="1"/>
  <c r="F154" i="10"/>
  <c r="G153" i="10" s="1"/>
  <c r="D154" i="10"/>
  <c r="E153" i="10" s="1"/>
  <c r="B154" i="10"/>
  <c r="C154" i="10" s="1"/>
  <c r="R153" i="10"/>
  <c r="R152" i="10"/>
  <c r="R151" i="10"/>
  <c r="R150" i="10"/>
  <c r="C150" i="10"/>
  <c r="P148" i="10"/>
  <c r="Q146" i="10" s="1"/>
  <c r="N148" i="10"/>
  <c r="O146" i="10" s="1"/>
  <c r="L148" i="10"/>
  <c r="M144" i="10" s="1"/>
  <c r="J148" i="10"/>
  <c r="K145" i="10" s="1"/>
  <c r="H148" i="10"/>
  <c r="I146" i="10" s="1"/>
  <c r="F148" i="10"/>
  <c r="G146" i="10" s="1"/>
  <c r="D148" i="10"/>
  <c r="E144" i="10" s="1"/>
  <c r="B148" i="10"/>
  <c r="C147" i="10" s="1"/>
  <c r="R147" i="10"/>
  <c r="R146" i="10"/>
  <c r="R145" i="10"/>
  <c r="R144" i="10"/>
  <c r="R143" i="10"/>
  <c r="R142" i="10"/>
  <c r="P140" i="10"/>
  <c r="Q137" i="10" s="1"/>
  <c r="N140" i="10"/>
  <c r="O137" i="10" s="1"/>
  <c r="L140" i="10"/>
  <c r="M139" i="10" s="1"/>
  <c r="J140" i="10"/>
  <c r="K139" i="10" s="1"/>
  <c r="H140" i="10"/>
  <c r="I137" i="10" s="1"/>
  <c r="F140" i="10"/>
  <c r="G137" i="10" s="1"/>
  <c r="D140" i="10"/>
  <c r="E139" i="10" s="1"/>
  <c r="B140" i="10"/>
  <c r="C136" i="10" s="1"/>
  <c r="R139" i="10"/>
  <c r="O139" i="10"/>
  <c r="R138" i="10"/>
  <c r="R137" i="10"/>
  <c r="R136" i="10"/>
  <c r="R135" i="10"/>
  <c r="R134" i="10"/>
  <c r="P132" i="10"/>
  <c r="Q131" i="10" s="1"/>
  <c r="N132" i="10"/>
  <c r="O129" i="10" s="1"/>
  <c r="L132" i="10"/>
  <c r="M127" i="10" s="1"/>
  <c r="J132" i="10"/>
  <c r="K131" i="10" s="1"/>
  <c r="H132" i="10"/>
  <c r="I131" i="10" s="1"/>
  <c r="F132" i="10"/>
  <c r="G129" i="10" s="1"/>
  <c r="D132" i="10"/>
  <c r="E130" i="10" s="1"/>
  <c r="B132" i="10"/>
  <c r="C131" i="10" s="1"/>
  <c r="R131" i="10"/>
  <c r="R130" i="10"/>
  <c r="R129" i="10"/>
  <c r="R128" i="10"/>
  <c r="R127" i="10"/>
  <c r="R126" i="10"/>
  <c r="R125" i="10"/>
  <c r="R124" i="10"/>
  <c r="R163" i="10"/>
  <c r="R164" i="10"/>
  <c r="R165" i="10"/>
  <c r="R166" i="10"/>
  <c r="R167" i="10"/>
  <c r="R168" i="10"/>
  <c r="R169" i="10"/>
  <c r="R170" i="10"/>
  <c r="B171" i="10"/>
  <c r="C163" i="10" s="1"/>
  <c r="D171" i="10"/>
  <c r="E166" i="10" s="1"/>
  <c r="F171" i="10"/>
  <c r="G165" i="10" s="1"/>
  <c r="H171" i="10"/>
  <c r="I164" i="10" s="1"/>
  <c r="J171" i="10"/>
  <c r="K163" i="10" s="1"/>
  <c r="L171" i="10"/>
  <c r="M166" i="10" s="1"/>
  <c r="N171" i="10"/>
  <c r="O165" i="10" s="1"/>
  <c r="P171" i="10"/>
  <c r="Q164" i="10" s="1"/>
  <c r="R173" i="10"/>
  <c r="R174" i="10"/>
  <c r="R175" i="10"/>
  <c r="R176" i="10"/>
  <c r="R177" i="10"/>
  <c r="R178" i="10"/>
  <c r="B179" i="10"/>
  <c r="C176" i="10" s="1"/>
  <c r="D179" i="10"/>
  <c r="E175" i="10" s="1"/>
  <c r="F179" i="10"/>
  <c r="G174" i="10" s="1"/>
  <c r="H179" i="10"/>
  <c r="I173" i="10" s="1"/>
  <c r="J179" i="10"/>
  <c r="K176" i="10" s="1"/>
  <c r="L179" i="10"/>
  <c r="M175" i="10" s="1"/>
  <c r="N179" i="10"/>
  <c r="O174" i="10" s="1"/>
  <c r="P179" i="10"/>
  <c r="Q173" i="10" s="1"/>
  <c r="R181" i="10"/>
  <c r="R182" i="10"/>
  <c r="R183" i="10"/>
  <c r="R184" i="10"/>
  <c r="R185" i="10"/>
  <c r="R186" i="10"/>
  <c r="B187" i="10"/>
  <c r="C181" i="10" s="1"/>
  <c r="D187" i="10"/>
  <c r="E184" i="10" s="1"/>
  <c r="F187" i="10"/>
  <c r="G183" i="10" s="1"/>
  <c r="H187" i="10"/>
  <c r="I182" i="10" s="1"/>
  <c r="J187" i="10"/>
  <c r="K181" i="10" s="1"/>
  <c r="L187" i="10"/>
  <c r="M184" i="10" s="1"/>
  <c r="N187" i="10"/>
  <c r="O183" i="10" s="1"/>
  <c r="P187" i="10"/>
  <c r="Q182" i="10" s="1"/>
  <c r="R189" i="10"/>
  <c r="R190" i="10"/>
  <c r="R191" i="10"/>
  <c r="R192" i="10"/>
  <c r="B193" i="10"/>
  <c r="C190" i="10" s="1"/>
  <c r="D193" i="10"/>
  <c r="E189" i="10" s="1"/>
  <c r="F193" i="10"/>
  <c r="G192" i="10" s="1"/>
  <c r="H193" i="10"/>
  <c r="I191" i="10" s="1"/>
  <c r="J193" i="10"/>
  <c r="K190" i="10" s="1"/>
  <c r="L193" i="10"/>
  <c r="M189" i="10" s="1"/>
  <c r="N193" i="10"/>
  <c r="O192" i="10" s="1"/>
  <c r="P193" i="10"/>
  <c r="Q191" i="10" s="1"/>
  <c r="R84" i="10"/>
  <c r="C85" i="10"/>
  <c r="R85" i="10"/>
  <c r="R86" i="10"/>
  <c r="R87" i="10"/>
  <c r="R88" i="10"/>
  <c r="R89" i="10"/>
  <c r="C90" i="10"/>
  <c r="R90" i="10"/>
  <c r="R92" i="10"/>
  <c r="C87" i="10"/>
  <c r="D93" i="10"/>
  <c r="F93" i="10"/>
  <c r="H93" i="10"/>
  <c r="J93" i="10"/>
  <c r="L93" i="10"/>
  <c r="N93" i="10"/>
  <c r="P93" i="10"/>
  <c r="R95" i="10"/>
  <c r="R96" i="10"/>
  <c r="R97" i="10"/>
  <c r="R98" i="10"/>
  <c r="R99" i="10"/>
  <c r="R100" i="10"/>
  <c r="B101" i="10"/>
  <c r="C97" i="10" s="1"/>
  <c r="D101" i="10"/>
  <c r="E96" i="10" s="1"/>
  <c r="F101" i="10"/>
  <c r="G95" i="10" s="1"/>
  <c r="H101" i="10"/>
  <c r="I98" i="10" s="1"/>
  <c r="J101" i="10"/>
  <c r="K97" i="10" s="1"/>
  <c r="L101" i="10"/>
  <c r="M96" i="10" s="1"/>
  <c r="N101" i="10"/>
  <c r="P101" i="10"/>
  <c r="Q98" i="10" s="1"/>
  <c r="R103" i="10"/>
  <c r="R104" i="10"/>
  <c r="J92" i="25"/>
  <c r="I92" i="25"/>
  <c r="H92" i="25"/>
  <c r="G92" i="25"/>
  <c r="F92" i="25"/>
  <c r="E92" i="25"/>
  <c r="D92" i="25"/>
  <c r="C92" i="25"/>
  <c r="B92" i="25"/>
  <c r="K91" i="25"/>
  <c r="K90" i="25"/>
  <c r="K89" i="25"/>
  <c r="K88" i="25"/>
  <c r="K87" i="25"/>
  <c r="K86" i="25"/>
  <c r="K85" i="25"/>
  <c r="K84" i="25"/>
  <c r="K83" i="25"/>
  <c r="K82" i="25"/>
  <c r="K81" i="25"/>
  <c r="K80" i="25"/>
  <c r="K79" i="25"/>
  <c r="K78" i="25"/>
  <c r="K77" i="25"/>
  <c r="K76" i="25"/>
  <c r="K75" i="25"/>
  <c r="K74" i="25"/>
  <c r="K73" i="25"/>
  <c r="I14" i="26"/>
  <c r="V23" i="1" s="1"/>
  <c r="I7" i="26"/>
  <c r="I6" i="26"/>
  <c r="H72" i="8"/>
  <c r="I69" i="8" s="1"/>
  <c r="I71" i="8"/>
  <c r="I66" i="8"/>
  <c r="I59" i="8"/>
  <c r="I57" i="8"/>
  <c r="I53" i="8"/>
  <c r="H40" i="8"/>
  <c r="I39" i="8" s="1"/>
  <c r="I37" i="8"/>
  <c r="I36" i="8"/>
  <c r="H33" i="8"/>
  <c r="I32" i="8" s="1"/>
  <c r="H23" i="8"/>
  <c r="I22" i="8" s="1"/>
  <c r="I20" i="8"/>
  <c r="I19" i="8"/>
  <c r="H14" i="8"/>
  <c r="I13" i="8" s="1"/>
  <c r="I11" i="8"/>
  <c r="I10" i="8"/>
  <c r="I7" i="8"/>
  <c r="P97" i="7"/>
  <c r="O97" i="7"/>
  <c r="N97" i="7"/>
  <c r="M97" i="7"/>
  <c r="L97" i="7"/>
  <c r="K97" i="7"/>
  <c r="J97" i="7"/>
  <c r="I97" i="7"/>
  <c r="H97" i="7"/>
  <c r="G97" i="7"/>
  <c r="F97" i="7"/>
  <c r="E97" i="7"/>
  <c r="D97" i="7"/>
  <c r="C97" i="7"/>
  <c r="B97" i="7"/>
  <c r="Q96" i="7"/>
  <c r="Q95" i="7"/>
  <c r="P92" i="7"/>
  <c r="O92" i="7"/>
  <c r="N92" i="7"/>
  <c r="M92" i="7"/>
  <c r="L92" i="7"/>
  <c r="K92" i="7"/>
  <c r="J92" i="7"/>
  <c r="I92" i="7"/>
  <c r="H92" i="7"/>
  <c r="G92" i="7"/>
  <c r="F92" i="7"/>
  <c r="E92" i="7"/>
  <c r="D92" i="7"/>
  <c r="C92" i="7"/>
  <c r="B92" i="7"/>
  <c r="Q91" i="7"/>
  <c r="Q90" i="7"/>
  <c r="P87" i="7"/>
  <c r="O87" i="7"/>
  <c r="N87" i="7"/>
  <c r="M87" i="7"/>
  <c r="L87" i="7"/>
  <c r="K87" i="7"/>
  <c r="J87" i="7"/>
  <c r="I87" i="7"/>
  <c r="H87" i="7"/>
  <c r="G87" i="7"/>
  <c r="F87" i="7"/>
  <c r="E87" i="7"/>
  <c r="D87" i="7"/>
  <c r="C87" i="7"/>
  <c r="B87" i="7"/>
  <c r="Q86" i="7"/>
  <c r="V10" i="1" s="1"/>
  <c r="Q85" i="7"/>
  <c r="Q81" i="7"/>
  <c r="L82" i="7" s="1"/>
  <c r="Q77" i="7"/>
  <c r="P78" i="7" s="1"/>
  <c r="Q116" i="4"/>
  <c r="P116" i="4"/>
  <c r="O116" i="4"/>
  <c r="N116" i="4"/>
  <c r="M116" i="4"/>
  <c r="L116" i="4"/>
  <c r="K116" i="4"/>
  <c r="J116" i="4"/>
  <c r="I116" i="4"/>
  <c r="H116" i="4"/>
  <c r="G116" i="4"/>
  <c r="F116" i="4"/>
  <c r="E116" i="4"/>
  <c r="D116" i="4"/>
  <c r="C116" i="4"/>
  <c r="Q115" i="4"/>
  <c r="P115" i="4"/>
  <c r="O115" i="4"/>
  <c r="N115" i="4"/>
  <c r="M115" i="4"/>
  <c r="L115" i="4"/>
  <c r="K115" i="4"/>
  <c r="J115" i="4"/>
  <c r="I115" i="4"/>
  <c r="H115" i="4"/>
  <c r="G115" i="4"/>
  <c r="F115" i="4"/>
  <c r="E115" i="4"/>
  <c r="D115" i="4"/>
  <c r="C115" i="4"/>
  <c r="Q114" i="4"/>
  <c r="P114" i="4"/>
  <c r="O114" i="4"/>
  <c r="N114" i="4"/>
  <c r="M114" i="4"/>
  <c r="L114" i="4"/>
  <c r="K114" i="4"/>
  <c r="J114" i="4"/>
  <c r="I114" i="4"/>
  <c r="H114" i="4"/>
  <c r="G114" i="4"/>
  <c r="F114" i="4"/>
  <c r="E114" i="4"/>
  <c r="D114" i="4"/>
  <c r="C114" i="4"/>
  <c r="R113" i="4"/>
  <c r="R112" i="4"/>
  <c r="R111" i="4"/>
  <c r="S111" i="4" s="1"/>
  <c r="R110" i="4"/>
  <c r="R109" i="4"/>
  <c r="R108" i="4"/>
  <c r="R107" i="4"/>
  <c r="R106" i="4"/>
  <c r="R105" i="4"/>
  <c r="R104" i="4"/>
  <c r="R103" i="4"/>
  <c r="R102" i="4"/>
  <c r="R100" i="4"/>
  <c r="R99" i="4"/>
  <c r="R98" i="4"/>
  <c r="R97" i="4"/>
  <c r="R96" i="4"/>
  <c r="R95" i="4"/>
  <c r="R94" i="4"/>
  <c r="R93" i="4"/>
  <c r="R92" i="4"/>
  <c r="R91" i="4"/>
  <c r="R90" i="4"/>
  <c r="R89" i="4"/>
  <c r="R88" i="4"/>
  <c r="R87" i="4"/>
  <c r="R86" i="4"/>
  <c r="V27" i="1" l="1"/>
  <c r="Q92" i="7"/>
  <c r="S98" i="4"/>
  <c r="W7" i="1"/>
  <c r="W5" i="1"/>
  <c r="Q84" i="10"/>
  <c r="Q91" i="10"/>
  <c r="M124" i="10"/>
  <c r="K87" i="10"/>
  <c r="K91" i="10"/>
  <c r="I84" i="10"/>
  <c r="I91" i="10"/>
  <c r="G85" i="10"/>
  <c r="G91" i="10"/>
  <c r="E145" i="10"/>
  <c r="M86" i="10"/>
  <c r="M91" i="10"/>
  <c r="E86" i="10"/>
  <c r="E91" i="10"/>
  <c r="O152" i="10"/>
  <c r="K124" i="10"/>
  <c r="O150" i="10"/>
  <c r="K142" i="10"/>
  <c r="O153" i="10"/>
  <c r="O151" i="10"/>
  <c r="M150" i="10"/>
  <c r="C71" i="13"/>
  <c r="V28" i="1"/>
  <c r="G147" i="10"/>
  <c r="O136" i="10"/>
  <c r="C137" i="10"/>
  <c r="G143" i="10"/>
  <c r="M125" i="10"/>
  <c r="K143" i="10"/>
  <c r="K147" i="10"/>
  <c r="M186" i="10"/>
  <c r="C134" i="10"/>
  <c r="C138" i="10"/>
  <c r="K192" i="10"/>
  <c r="K128" i="10"/>
  <c r="G134" i="10"/>
  <c r="Q147" i="10"/>
  <c r="M191" i="10"/>
  <c r="E136" i="10"/>
  <c r="C128" i="10"/>
  <c r="Q152" i="10"/>
  <c r="R193" i="10"/>
  <c r="Q125" i="10"/>
  <c r="O134" i="10"/>
  <c r="C153" i="10"/>
  <c r="O126" i="10"/>
  <c r="M130" i="10"/>
  <c r="O135" i="10"/>
  <c r="C151" i="10"/>
  <c r="E137" i="10"/>
  <c r="C124" i="10"/>
  <c r="Q126" i="10"/>
  <c r="O130" i="10"/>
  <c r="I143" i="10"/>
  <c r="O138" i="10"/>
  <c r="I130" i="10"/>
  <c r="I134" i="10"/>
  <c r="I147" i="10"/>
  <c r="I139" i="10"/>
  <c r="R187" i="10"/>
  <c r="I135" i="10"/>
  <c r="G152" i="10"/>
  <c r="C170" i="10"/>
  <c r="I128" i="10"/>
  <c r="M131" i="10"/>
  <c r="E127" i="10"/>
  <c r="E124" i="10"/>
  <c r="I126" i="10"/>
  <c r="K146" i="10"/>
  <c r="I124" i="10"/>
  <c r="I138" i="10"/>
  <c r="Q97" i="10"/>
  <c r="M95" i="10"/>
  <c r="G98" i="10"/>
  <c r="G100" i="10"/>
  <c r="C100" i="10"/>
  <c r="C96" i="10"/>
  <c r="C99" i="10"/>
  <c r="G88" i="10"/>
  <c r="S94" i="4"/>
  <c r="S107" i="4"/>
  <c r="S103" i="4"/>
  <c r="O82" i="7"/>
  <c r="V9" i="1"/>
  <c r="E125" i="10"/>
  <c r="K138" i="10"/>
  <c r="G144" i="10"/>
  <c r="G151" i="10"/>
  <c r="G154" i="10"/>
  <c r="Q128" i="10"/>
  <c r="K144" i="10"/>
  <c r="G150" i="10"/>
  <c r="C152" i="10"/>
  <c r="I151" i="10"/>
  <c r="I154" i="10"/>
  <c r="K151" i="10"/>
  <c r="K154" i="10"/>
  <c r="Q130" i="10"/>
  <c r="K137" i="10"/>
  <c r="E126" i="10"/>
  <c r="Q129" i="10"/>
  <c r="K134" i="10"/>
  <c r="G136" i="10"/>
  <c r="G145" i="10"/>
  <c r="G126" i="10"/>
  <c r="E131" i="10"/>
  <c r="K136" i="10"/>
  <c r="O143" i="10"/>
  <c r="O147" i="10"/>
  <c r="Q151" i="10"/>
  <c r="Q154" i="10"/>
  <c r="E129" i="10"/>
  <c r="Q124" i="10"/>
  <c r="E128" i="10"/>
  <c r="M136" i="10"/>
  <c r="G138" i="10"/>
  <c r="C142" i="10"/>
  <c r="Q127" i="10"/>
  <c r="M153" i="10"/>
  <c r="M154" i="10"/>
  <c r="G130" i="10"/>
  <c r="G142" i="10"/>
  <c r="C144" i="10"/>
  <c r="M99" i="10"/>
  <c r="I97" i="10"/>
  <c r="E95" i="10"/>
  <c r="G87" i="10"/>
  <c r="O93" i="10"/>
  <c r="K85" i="10"/>
  <c r="E99" i="10"/>
  <c r="G97" i="10"/>
  <c r="C95" i="10"/>
  <c r="K89" i="10"/>
  <c r="G84" i="10"/>
  <c r="C89" i="10"/>
  <c r="K86" i="10"/>
  <c r="Q100" i="10"/>
  <c r="Q96" i="10"/>
  <c r="C86" i="10"/>
  <c r="K90" i="10"/>
  <c r="I100" i="10"/>
  <c r="M98" i="10"/>
  <c r="I96" i="10"/>
  <c r="G92" i="10"/>
  <c r="C187" i="11"/>
  <c r="C188" i="11"/>
  <c r="C158" i="11"/>
  <c r="C192" i="11"/>
  <c r="C194" i="11"/>
  <c r="C193" i="11"/>
  <c r="E157" i="11"/>
  <c r="E154" i="11"/>
  <c r="E165" i="11"/>
  <c r="E164" i="11"/>
  <c r="C70" i="13"/>
  <c r="Q33" i="28"/>
  <c r="R32" i="28" s="1"/>
  <c r="I54" i="8"/>
  <c r="I56" i="8"/>
  <c r="I68" i="8"/>
  <c r="I67" i="8"/>
  <c r="I64" i="8"/>
  <c r="I70" i="8"/>
  <c r="I38" i="8"/>
  <c r="I40" i="8" s="1"/>
  <c r="I29" i="8"/>
  <c r="Q97" i="7"/>
  <c r="Q87" i="7"/>
  <c r="D82" i="7"/>
  <c r="P82" i="7"/>
  <c r="H82" i="7"/>
  <c r="K46" i="15"/>
  <c r="C75" i="13"/>
  <c r="C76" i="13"/>
  <c r="C68" i="13"/>
  <c r="K150" i="10"/>
  <c r="K152" i="10"/>
  <c r="I153" i="10"/>
  <c r="E151" i="10"/>
  <c r="E150" i="10"/>
  <c r="R154" i="10"/>
  <c r="G190" i="10"/>
  <c r="E191" i="10"/>
  <c r="E186" i="10"/>
  <c r="C193" i="10"/>
  <c r="C192" i="10"/>
  <c r="O190" i="10"/>
  <c r="R179" i="10"/>
  <c r="K170" i="10"/>
  <c r="Q134" i="10"/>
  <c r="Q135" i="10"/>
  <c r="Q138" i="10"/>
  <c r="Q139" i="10"/>
  <c r="M137" i="10"/>
  <c r="R140" i="10"/>
  <c r="G135" i="10"/>
  <c r="G139" i="10"/>
  <c r="M126" i="10"/>
  <c r="M128" i="10"/>
  <c r="M129" i="10"/>
  <c r="I125" i="10"/>
  <c r="I127" i="10"/>
  <c r="I129" i="10"/>
  <c r="Q143" i="10"/>
  <c r="O144" i="10"/>
  <c r="O142" i="10"/>
  <c r="O145" i="10"/>
  <c r="M145" i="10"/>
  <c r="C146" i="10"/>
  <c r="R148" i="10"/>
  <c r="C143" i="10"/>
  <c r="C145" i="10"/>
  <c r="C136" i="12"/>
  <c r="C137" i="12"/>
  <c r="C138" i="12"/>
  <c r="C148" i="12"/>
  <c r="C149" i="12"/>
  <c r="C129" i="12"/>
  <c r="C130" i="12"/>
  <c r="C133" i="12"/>
  <c r="C118" i="12"/>
  <c r="C121" i="12"/>
  <c r="C122" i="12"/>
  <c r="C125" i="12"/>
  <c r="C195" i="11"/>
  <c r="C185" i="11"/>
  <c r="C189" i="11"/>
  <c r="C179" i="11"/>
  <c r="C177" i="11"/>
  <c r="C180" i="11"/>
  <c r="C176" i="11"/>
  <c r="C181" i="11"/>
  <c r="E171" i="11"/>
  <c r="E172" i="11"/>
  <c r="C172" i="11"/>
  <c r="C163" i="11"/>
  <c r="C161" i="11"/>
  <c r="C166" i="11"/>
  <c r="C164" i="11"/>
  <c r="C162" i="11"/>
  <c r="C155" i="11"/>
  <c r="C153" i="11"/>
  <c r="C156" i="11"/>
  <c r="C154" i="11"/>
  <c r="C157" i="11"/>
  <c r="C152" i="11"/>
  <c r="C151" i="11"/>
  <c r="B93" i="25"/>
  <c r="L83" i="25"/>
  <c r="K92" i="25"/>
  <c r="L76" i="25" s="1"/>
  <c r="S110" i="4"/>
  <c r="C117" i="4"/>
  <c r="G117" i="4"/>
  <c r="K117" i="4"/>
  <c r="O117" i="4"/>
  <c r="S87" i="4"/>
  <c r="S95" i="4"/>
  <c r="C119" i="4"/>
  <c r="S92" i="4"/>
  <c r="S109" i="4"/>
  <c r="C118" i="4"/>
  <c r="S88" i="4"/>
  <c r="S104" i="4"/>
  <c r="S108" i="4"/>
  <c r="E118" i="4"/>
  <c r="I118" i="4"/>
  <c r="M118" i="4"/>
  <c r="Q118" i="4"/>
  <c r="F119" i="4"/>
  <c r="J119" i="4"/>
  <c r="N119" i="4"/>
  <c r="S96" i="4"/>
  <c r="S105" i="4"/>
  <c r="S112" i="4"/>
  <c r="G119" i="4"/>
  <c r="K119" i="4"/>
  <c r="O119" i="4"/>
  <c r="S86" i="4"/>
  <c r="S90" i="4"/>
  <c r="S93" i="4"/>
  <c r="S113" i="4"/>
  <c r="G118" i="4"/>
  <c r="K118" i="4"/>
  <c r="O118" i="4"/>
  <c r="I6" i="4"/>
  <c r="C69" i="13"/>
  <c r="C119" i="12"/>
  <c r="C123" i="12"/>
  <c r="C131" i="12"/>
  <c r="C143" i="12"/>
  <c r="C142" i="12"/>
  <c r="C120" i="12"/>
  <c r="C128" i="12"/>
  <c r="E152" i="11"/>
  <c r="E156" i="11"/>
  <c r="E158" i="11"/>
  <c r="E162" i="11"/>
  <c r="E166" i="11"/>
  <c r="C171" i="11"/>
  <c r="C174" i="11" s="1"/>
  <c r="C178" i="11"/>
  <c r="C186" i="11"/>
  <c r="E151" i="11"/>
  <c r="E153" i="11"/>
  <c r="E155" i="11"/>
  <c r="E161" i="11"/>
  <c r="E163" i="11"/>
  <c r="Q92" i="10"/>
  <c r="I92" i="10"/>
  <c r="M89" i="10"/>
  <c r="R101" i="10"/>
  <c r="K99" i="10"/>
  <c r="E98" i="10"/>
  <c r="Q90" i="10"/>
  <c r="I90" i="10"/>
  <c r="M88" i="10"/>
  <c r="M84" i="10"/>
  <c r="O101" i="10"/>
  <c r="Q99" i="10"/>
  <c r="I99" i="10"/>
  <c r="K98" i="10"/>
  <c r="C98" i="10"/>
  <c r="M97" i="10"/>
  <c r="E97" i="10"/>
  <c r="G96" i="10"/>
  <c r="Q95" i="10"/>
  <c r="I95" i="10"/>
  <c r="R93" i="10"/>
  <c r="W26" i="1" s="1"/>
  <c r="M92" i="10"/>
  <c r="E92" i="10"/>
  <c r="G90" i="10"/>
  <c r="Q89" i="10"/>
  <c r="I89" i="10"/>
  <c r="K88" i="10"/>
  <c r="C88" i="10"/>
  <c r="M87" i="10"/>
  <c r="E87" i="10"/>
  <c r="G86" i="10"/>
  <c r="Q85" i="10"/>
  <c r="I85" i="10"/>
  <c r="K84" i="10"/>
  <c r="C84" i="10"/>
  <c r="K100" i="10"/>
  <c r="K96" i="10"/>
  <c r="E89" i="10"/>
  <c r="Q87" i="10"/>
  <c r="I87" i="10"/>
  <c r="M85" i="10"/>
  <c r="E85" i="10"/>
  <c r="K95" i="10"/>
  <c r="E88" i="10"/>
  <c r="Q86" i="10"/>
  <c r="I86" i="10"/>
  <c r="E84" i="10"/>
  <c r="M100" i="10"/>
  <c r="E100" i="10"/>
  <c r="G99" i="10"/>
  <c r="K92" i="10"/>
  <c r="M90" i="10"/>
  <c r="E90" i="10"/>
  <c r="G89" i="10"/>
  <c r="Q88" i="10"/>
  <c r="I88" i="10"/>
  <c r="C125" i="10"/>
  <c r="G127" i="10"/>
  <c r="C129" i="10"/>
  <c r="K129" i="10"/>
  <c r="G131" i="10"/>
  <c r="O131" i="10"/>
  <c r="E142" i="10"/>
  <c r="M142" i="10"/>
  <c r="I144" i="10"/>
  <c r="Q144" i="10"/>
  <c r="E146" i="10"/>
  <c r="M146" i="10"/>
  <c r="G124" i="10"/>
  <c r="O124" i="10"/>
  <c r="C126" i="10"/>
  <c r="K126" i="10"/>
  <c r="G128" i="10"/>
  <c r="O128" i="10"/>
  <c r="C130" i="10"/>
  <c r="K130" i="10"/>
  <c r="E134" i="10"/>
  <c r="M134" i="10"/>
  <c r="C135" i="10"/>
  <c r="K135" i="10"/>
  <c r="I136" i="10"/>
  <c r="Q136" i="10"/>
  <c r="E138" i="10"/>
  <c r="M138" i="10"/>
  <c r="C139" i="10"/>
  <c r="E143" i="10"/>
  <c r="M143" i="10"/>
  <c r="I145" i="10"/>
  <c r="Q145" i="10"/>
  <c r="E147" i="10"/>
  <c r="M147" i="10"/>
  <c r="I150" i="10"/>
  <c r="Q150" i="10"/>
  <c r="E152" i="10"/>
  <c r="M152" i="10"/>
  <c r="R132" i="10"/>
  <c r="V26" i="1" s="1"/>
  <c r="K125" i="10"/>
  <c r="O127" i="10"/>
  <c r="G125" i="10"/>
  <c r="O125" i="10"/>
  <c r="C127" i="10"/>
  <c r="K127" i="10"/>
  <c r="E135" i="10"/>
  <c r="M135" i="10"/>
  <c r="I142" i="10"/>
  <c r="Q142" i="10"/>
  <c r="M192" i="10"/>
  <c r="E192" i="10"/>
  <c r="O191" i="10"/>
  <c r="G191" i="10"/>
  <c r="Q190" i="10"/>
  <c r="I190" i="10"/>
  <c r="K189" i="10"/>
  <c r="C189" i="10"/>
  <c r="O186" i="10"/>
  <c r="G186" i="10"/>
  <c r="Q185" i="10"/>
  <c r="I185" i="10"/>
  <c r="K184" i="10"/>
  <c r="C184" i="10"/>
  <c r="M183" i="10"/>
  <c r="E183" i="10"/>
  <c r="O182" i="10"/>
  <c r="G182" i="10"/>
  <c r="Q181" i="10"/>
  <c r="I181" i="10"/>
  <c r="M178" i="10"/>
  <c r="E178" i="10"/>
  <c r="O177" i="10"/>
  <c r="G177" i="10"/>
  <c r="Q176" i="10"/>
  <c r="I176" i="10"/>
  <c r="K175" i="10"/>
  <c r="C175" i="10"/>
  <c r="M174" i="10"/>
  <c r="E174" i="10"/>
  <c r="O173" i="10"/>
  <c r="G173" i="10"/>
  <c r="M169" i="10"/>
  <c r="E169" i="10"/>
  <c r="O168" i="10"/>
  <c r="G168" i="10"/>
  <c r="Q167" i="10"/>
  <c r="I167" i="10"/>
  <c r="K166" i="10"/>
  <c r="C166" i="10"/>
  <c r="M165" i="10"/>
  <c r="E165" i="10"/>
  <c r="O164" i="10"/>
  <c r="G164" i="10"/>
  <c r="Q163" i="10"/>
  <c r="I163" i="10"/>
  <c r="Q189" i="10"/>
  <c r="I189" i="10"/>
  <c r="O185" i="10"/>
  <c r="G185" i="10"/>
  <c r="Q184" i="10"/>
  <c r="I184" i="10"/>
  <c r="K183" i="10"/>
  <c r="C183" i="10"/>
  <c r="M182" i="10"/>
  <c r="E182" i="10"/>
  <c r="O181" i="10"/>
  <c r="G181" i="10"/>
  <c r="K178" i="10"/>
  <c r="C178" i="10"/>
  <c r="M177" i="10"/>
  <c r="E177" i="10"/>
  <c r="O176" i="10"/>
  <c r="G176" i="10"/>
  <c r="Q175" i="10"/>
  <c r="I175" i="10"/>
  <c r="K174" i="10"/>
  <c r="C174" i="10"/>
  <c r="M173" i="10"/>
  <c r="E173" i="10"/>
  <c r="Q170" i="10"/>
  <c r="I170" i="10"/>
  <c r="K169" i="10"/>
  <c r="C169" i="10"/>
  <c r="M168" i="10"/>
  <c r="E168" i="10"/>
  <c r="O167" i="10"/>
  <c r="G167" i="10"/>
  <c r="Q166" i="10"/>
  <c r="I166" i="10"/>
  <c r="K165" i="10"/>
  <c r="C165" i="10"/>
  <c r="M164" i="10"/>
  <c r="E164" i="10"/>
  <c r="O163" i="10"/>
  <c r="G163" i="10"/>
  <c r="Q192" i="10"/>
  <c r="I192" i="10"/>
  <c r="K191" i="10"/>
  <c r="C191" i="10"/>
  <c r="M190" i="10"/>
  <c r="E190" i="10"/>
  <c r="O189" i="10"/>
  <c r="G189" i="10"/>
  <c r="K186" i="10"/>
  <c r="C186" i="10"/>
  <c r="M185" i="10"/>
  <c r="E185" i="10"/>
  <c r="O184" i="10"/>
  <c r="G184" i="10"/>
  <c r="Q183" i="10"/>
  <c r="I183" i="10"/>
  <c r="K182" i="10"/>
  <c r="C182" i="10"/>
  <c r="M181" i="10"/>
  <c r="E181" i="10"/>
  <c r="Q178" i="10"/>
  <c r="I178" i="10"/>
  <c r="K177" i="10"/>
  <c r="C177" i="10"/>
  <c r="M176" i="10"/>
  <c r="E176" i="10"/>
  <c r="O175" i="10"/>
  <c r="G175" i="10"/>
  <c r="Q174" i="10"/>
  <c r="I174" i="10"/>
  <c r="K173" i="10"/>
  <c r="C173" i="10"/>
  <c r="O170" i="10"/>
  <c r="G170" i="10"/>
  <c r="Q169" i="10"/>
  <c r="I169" i="10"/>
  <c r="K168" i="10"/>
  <c r="C168" i="10"/>
  <c r="M167" i="10"/>
  <c r="E167" i="10"/>
  <c r="O166" i="10"/>
  <c r="G166" i="10"/>
  <c r="Q165" i="10"/>
  <c r="I165" i="10"/>
  <c r="K164" i="10"/>
  <c r="C164" i="10"/>
  <c r="M163" i="10"/>
  <c r="E163" i="10"/>
  <c r="Q186" i="10"/>
  <c r="I186" i="10"/>
  <c r="K185" i="10"/>
  <c r="C185" i="10"/>
  <c r="O178" i="10"/>
  <c r="G178" i="10"/>
  <c r="Q177" i="10"/>
  <c r="I177" i="10"/>
  <c r="R171" i="10"/>
  <c r="M170" i="10"/>
  <c r="E170" i="10"/>
  <c r="O169" i="10"/>
  <c r="G169" i="10"/>
  <c r="Q168" i="10"/>
  <c r="I168" i="10"/>
  <c r="K167" i="10"/>
  <c r="C167" i="10"/>
  <c r="D93" i="25"/>
  <c r="I93" i="25"/>
  <c r="I8" i="8"/>
  <c r="I12" i="8"/>
  <c r="I17" i="8"/>
  <c r="I21" i="8"/>
  <c r="I26" i="8"/>
  <c r="I30" i="8"/>
  <c r="I58" i="8"/>
  <c r="I5" i="8"/>
  <c r="I14" i="8" s="1"/>
  <c r="I9" i="8"/>
  <c r="I18" i="8"/>
  <c r="I27" i="8"/>
  <c r="I31" i="8"/>
  <c r="I55" i="8"/>
  <c r="I65" i="8"/>
  <c r="I28" i="8"/>
  <c r="E78" i="7"/>
  <c r="F78" i="7"/>
  <c r="N78" i="7"/>
  <c r="G78" i="7"/>
  <c r="O78" i="7"/>
  <c r="J82" i="7"/>
  <c r="I78" i="7"/>
  <c r="M78" i="7"/>
  <c r="B78" i="7"/>
  <c r="J78" i="7"/>
  <c r="E82" i="7"/>
  <c r="I82" i="7"/>
  <c r="M82" i="7"/>
  <c r="C78" i="7"/>
  <c r="K78" i="7"/>
  <c r="B82" i="7"/>
  <c r="F82" i="7"/>
  <c r="N82" i="7"/>
  <c r="D78" i="7"/>
  <c r="H78" i="7"/>
  <c r="L78" i="7"/>
  <c r="C82" i="7"/>
  <c r="G82" i="7"/>
  <c r="K82" i="7"/>
  <c r="S100" i="4"/>
  <c r="S102" i="4"/>
  <c r="E117" i="4"/>
  <c r="I117" i="4"/>
  <c r="M117" i="4"/>
  <c r="Q117" i="4"/>
  <c r="F118" i="4"/>
  <c r="J118" i="4"/>
  <c r="N118" i="4"/>
  <c r="R116" i="4"/>
  <c r="S91" i="4"/>
  <c r="S99" i="4"/>
  <c r="F117" i="4"/>
  <c r="J117" i="4"/>
  <c r="N117" i="4"/>
  <c r="D117" i="4"/>
  <c r="H118" i="4"/>
  <c r="L119" i="4"/>
  <c r="P118" i="4"/>
  <c r="S89" i="4"/>
  <c r="S97" i="4"/>
  <c r="S106" i="4"/>
  <c r="E119" i="4"/>
  <c r="I119" i="4"/>
  <c r="M119" i="4"/>
  <c r="Q119" i="4"/>
  <c r="R115" i="4"/>
  <c r="L117" i="4"/>
  <c r="D118" i="4"/>
  <c r="L118" i="4"/>
  <c r="D119" i="4"/>
  <c r="H119" i="4"/>
  <c r="P119" i="4"/>
  <c r="H117" i="4"/>
  <c r="P117" i="4"/>
  <c r="R114" i="4"/>
  <c r="P64" i="5"/>
  <c r="O64" i="5"/>
  <c r="N64" i="5"/>
  <c r="M64" i="5"/>
  <c r="L64" i="5"/>
  <c r="K64" i="5"/>
  <c r="J64" i="5"/>
  <c r="I64" i="5"/>
  <c r="H64" i="5"/>
  <c r="G64" i="5"/>
  <c r="F64" i="5"/>
  <c r="E64" i="5"/>
  <c r="D64" i="5"/>
  <c r="C64" i="5"/>
  <c r="B64" i="5"/>
  <c r="Q63" i="5"/>
  <c r="Q62" i="5"/>
  <c r="Q61" i="5"/>
  <c r="Q60" i="5"/>
  <c r="P57" i="5"/>
  <c r="O57" i="5"/>
  <c r="N57" i="5"/>
  <c r="M57" i="5"/>
  <c r="L57" i="5"/>
  <c r="K57" i="5"/>
  <c r="J57" i="5"/>
  <c r="I57" i="5"/>
  <c r="H57" i="5"/>
  <c r="G57" i="5"/>
  <c r="F57" i="5"/>
  <c r="E57" i="5"/>
  <c r="D57" i="5"/>
  <c r="C57" i="5"/>
  <c r="B57" i="5"/>
  <c r="Q56" i="5"/>
  <c r="Q55" i="5"/>
  <c r="Q54" i="5"/>
  <c r="Q53" i="5"/>
  <c r="P64" i="3"/>
  <c r="O64" i="3"/>
  <c r="N64" i="3"/>
  <c r="M64" i="3"/>
  <c r="L64" i="3"/>
  <c r="K64" i="3"/>
  <c r="J64" i="3"/>
  <c r="I64" i="3"/>
  <c r="H64" i="3"/>
  <c r="G64" i="3"/>
  <c r="F64" i="3"/>
  <c r="E64" i="3"/>
  <c r="D64" i="3"/>
  <c r="C64" i="3"/>
  <c r="B64" i="3"/>
  <c r="Q63" i="3"/>
  <c r="Q62" i="3"/>
  <c r="Q61" i="3"/>
  <c r="Q60" i="3"/>
  <c r="P57" i="3"/>
  <c r="O57" i="3"/>
  <c r="N57" i="3"/>
  <c r="M57" i="3"/>
  <c r="L57" i="3"/>
  <c r="K57" i="3"/>
  <c r="J57" i="3"/>
  <c r="I57" i="3"/>
  <c r="H57" i="3"/>
  <c r="G57" i="3"/>
  <c r="F57" i="3"/>
  <c r="E57" i="3"/>
  <c r="D57" i="3"/>
  <c r="C57" i="3"/>
  <c r="B57" i="3"/>
  <c r="Q56" i="3"/>
  <c r="Q55" i="3"/>
  <c r="Q54" i="3"/>
  <c r="Q53" i="3"/>
  <c r="AK18" i="2"/>
  <c r="AL16" i="2" s="1"/>
  <c r="AL11" i="2"/>
  <c r="AK6" i="2"/>
  <c r="W4" i="1" s="1"/>
  <c r="C150" i="12" l="1"/>
  <c r="Q93" i="10"/>
  <c r="X6" i="1"/>
  <c r="K101" i="10"/>
  <c r="Q101" i="10"/>
  <c r="K93" i="10"/>
  <c r="G101" i="10"/>
  <c r="I93" i="10"/>
  <c r="C140" i="12"/>
  <c r="Q132" i="10"/>
  <c r="O140" i="10"/>
  <c r="C140" i="10"/>
  <c r="K187" i="10"/>
  <c r="I140" i="10"/>
  <c r="K140" i="10"/>
  <c r="E132" i="10"/>
  <c r="I132" i="10"/>
  <c r="G148" i="10"/>
  <c r="K148" i="10"/>
  <c r="K171" i="10"/>
  <c r="Q179" i="10"/>
  <c r="M193" i="10"/>
  <c r="M101" i="10"/>
  <c r="I101" i="10"/>
  <c r="E101" i="10"/>
  <c r="C101" i="10"/>
  <c r="M93" i="10"/>
  <c r="G93" i="10"/>
  <c r="E93" i="10"/>
  <c r="C93" i="10"/>
  <c r="C196" i="11"/>
  <c r="C190" i="11"/>
  <c r="C145" i="12"/>
  <c r="AL4" i="2"/>
  <c r="L75" i="25"/>
  <c r="L89" i="25"/>
  <c r="L85" i="25"/>
  <c r="L77" i="25"/>
  <c r="C93" i="25"/>
  <c r="L80" i="25"/>
  <c r="L87" i="25"/>
  <c r="K132" i="10"/>
  <c r="G140" i="10"/>
  <c r="M132" i="10"/>
  <c r="M140" i="10"/>
  <c r="E154" i="10"/>
  <c r="E174" i="11"/>
  <c r="I60" i="8"/>
  <c r="R30" i="28"/>
  <c r="D34" i="28"/>
  <c r="H34" i="28"/>
  <c r="F34" i="28"/>
  <c r="O34" i="28"/>
  <c r="P34" i="28"/>
  <c r="R29" i="28"/>
  <c r="R31" i="28"/>
  <c r="G34" i="28"/>
  <c r="M34" i="28"/>
  <c r="N34" i="28"/>
  <c r="K34" i="28"/>
  <c r="L34" i="28"/>
  <c r="B34" i="28"/>
  <c r="J34" i="28"/>
  <c r="C34" i="28"/>
  <c r="I34" i="28"/>
  <c r="E34" i="28"/>
  <c r="I72" i="8"/>
  <c r="I33" i="8"/>
  <c r="I23" i="8"/>
  <c r="Q82" i="7"/>
  <c r="Q78" i="7"/>
  <c r="C77" i="13"/>
  <c r="C72" i="13"/>
  <c r="O193" i="10"/>
  <c r="C171" i="10"/>
  <c r="I179" i="10"/>
  <c r="C187" i="10"/>
  <c r="E193" i="10"/>
  <c r="Q140" i="10"/>
  <c r="E140" i="10"/>
  <c r="O132" i="10"/>
  <c r="G132" i="10"/>
  <c r="C132" i="10"/>
  <c r="Q148" i="10"/>
  <c r="O148" i="10"/>
  <c r="M148" i="10"/>
  <c r="I148" i="10"/>
  <c r="E148" i="10"/>
  <c r="C148" i="10"/>
  <c r="C134" i="12"/>
  <c r="C126" i="12"/>
  <c r="C183" i="11"/>
  <c r="E167" i="11"/>
  <c r="C167" i="11"/>
  <c r="E159" i="11"/>
  <c r="C159" i="11"/>
  <c r="H93" i="25"/>
  <c r="L82" i="25"/>
  <c r="L74" i="25"/>
  <c r="L90" i="25"/>
  <c r="L79" i="25"/>
  <c r="J93" i="25"/>
  <c r="L81" i="25"/>
  <c r="L88" i="25"/>
  <c r="L78" i="25"/>
  <c r="E93" i="25"/>
  <c r="G93" i="25"/>
  <c r="L91" i="25"/>
  <c r="F93" i="25"/>
  <c r="L73" i="25"/>
  <c r="L84" i="25"/>
  <c r="L86" i="25"/>
  <c r="S116" i="4"/>
  <c r="Q64" i="5"/>
  <c r="E65" i="5" s="1"/>
  <c r="Q64" i="3"/>
  <c r="AL8" i="2"/>
  <c r="AL9" i="2"/>
  <c r="AL5" i="2"/>
  <c r="G179" i="10"/>
  <c r="Q193" i="10"/>
  <c r="O179" i="10"/>
  <c r="Q187" i="10"/>
  <c r="K193" i="10"/>
  <c r="E171" i="10"/>
  <c r="C179" i="10"/>
  <c r="E187" i="10"/>
  <c r="G193" i="10"/>
  <c r="G171" i="10"/>
  <c r="E179" i="10"/>
  <c r="G187" i="10"/>
  <c r="I171" i="10"/>
  <c r="I193" i="10"/>
  <c r="I187" i="10"/>
  <c r="M171" i="10"/>
  <c r="K179" i="10"/>
  <c r="M187" i="10"/>
  <c r="O171" i="10"/>
  <c r="M179" i="10"/>
  <c r="O187" i="10"/>
  <c r="Q171" i="10"/>
  <c r="R117" i="4"/>
  <c r="S114" i="4"/>
  <c r="R118" i="4"/>
  <c r="S115" i="4"/>
  <c r="R119" i="4"/>
  <c r="N65" i="5"/>
  <c r="B58" i="5"/>
  <c r="N58" i="5"/>
  <c r="K65" i="5"/>
  <c r="H65" i="5"/>
  <c r="Q57" i="5"/>
  <c r="L58" i="5" s="1"/>
  <c r="J65" i="3"/>
  <c r="B65" i="3"/>
  <c r="R60" i="3"/>
  <c r="N65" i="3"/>
  <c r="F65" i="3"/>
  <c r="R62" i="3"/>
  <c r="R63" i="3"/>
  <c r="E65" i="3"/>
  <c r="I65" i="3"/>
  <c r="M65" i="3"/>
  <c r="R61" i="3"/>
  <c r="C65" i="3"/>
  <c r="G65" i="3"/>
  <c r="K65" i="3"/>
  <c r="O65" i="3"/>
  <c r="D65" i="3"/>
  <c r="H65" i="3"/>
  <c r="L65" i="3"/>
  <c r="P65" i="3"/>
  <c r="Q57" i="3"/>
  <c r="M58" i="3" s="1"/>
  <c r="AL14" i="2"/>
  <c r="AL17" i="2"/>
  <c r="AL10" i="2"/>
  <c r="AL15" i="2"/>
  <c r="AL18" i="2"/>
  <c r="K162" i="33"/>
  <c r="S18" i="1"/>
  <c r="K93" i="25" l="1"/>
  <c r="R63" i="5"/>
  <c r="H58" i="5"/>
  <c r="E58" i="5"/>
  <c r="R54" i="5"/>
  <c r="R33" i="28"/>
  <c r="Q34" i="28"/>
  <c r="L92" i="25"/>
  <c r="P65" i="5"/>
  <c r="C65" i="5"/>
  <c r="R60" i="5"/>
  <c r="F65" i="5"/>
  <c r="I65" i="5"/>
  <c r="D65" i="5"/>
  <c r="G65" i="5"/>
  <c r="R62" i="5"/>
  <c r="L65" i="5"/>
  <c r="O65" i="5"/>
  <c r="R61" i="5"/>
  <c r="B65" i="5"/>
  <c r="J65" i="5"/>
  <c r="M65" i="5"/>
  <c r="R56" i="5"/>
  <c r="F58" i="5"/>
  <c r="P58" i="5"/>
  <c r="R64" i="3"/>
  <c r="Q65" i="3"/>
  <c r="R55" i="3"/>
  <c r="N58" i="3"/>
  <c r="P58" i="3"/>
  <c r="M58" i="5"/>
  <c r="R55" i="5"/>
  <c r="R53" i="5"/>
  <c r="R57" i="5" s="1"/>
  <c r="C58" i="5"/>
  <c r="Q58" i="5" s="1"/>
  <c r="O58" i="5"/>
  <c r="G58" i="5"/>
  <c r="K58" i="5"/>
  <c r="J58" i="5"/>
  <c r="I58" i="5"/>
  <c r="D58" i="5"/>
  <c r="C58" i="3"/>
  <c r="K58" i="3"/>
  <c r="O58" i="3"/>
  <c r="G58" i="3"/>
  <c r="F58" i="3"/>
  <c r="I58" i="3"/>
  <c r="L58" i="3"/>
  <c r="J58" i="3"/>
  <c r="B58" i="3"/>
  <c r="E58" i="3"/>
  <c r="H58" i="3"/>
  <c r="R54" i="3"/>
  <c r="R53" i="3"/>
  <c r="R56" i="3"/>
  <c r="D58" i="3"/>
  <c r="Q4" i="1"/>
  <c r="Q65" i="5" l="1"/>
  <c r="R64" i="5"/>
  <c r="R57" i="3"/>
  <c r="Q58" i="3"/>
  <c r="Q264" i="4"/>
  <c r="P264" i="4"/>
  <c r="O264" i="4"/>
  <c r="N264" i="4"/>
  <c r="M264" i="4"/>
  <c r="L264" i="4"/>
  <c r="K264" i="4"/>
  <c r="J264" i="4"/>
  <c r="I264" i="4"/>
  <c r="H264" i="4"/>
  <c r="G264" i="4"/>
  <c r="F264" i="4"/>
  <c r="E264" i="4"/>
  <c r="D264" i="4"/>
  <c r="C264" i="4"/>
  <c r="Q263" i="4"/>
  <c r="P263" i="4"/>
  <c r="O263" i="4"/>
  <c r="N263" i="4"/>
  <c r="M263" i="4"/>
  <c r="L263" i="4"/>
  <c r="K263" i="4"/>
  <c r="J263" i="4"/>
  <c r="I263" i="4"/>
  <c r="H263" i="4"/>
  <c r="G263" i="4"/>
  <c r="F263" i="4"/>
  <c r="E263" i="4"/>
  <c r="D263" i="4"/>
  <c r="C263" i="4"/>
  <c r="Q262" i="4"/>
  <c r="P262" i="4"/>
  <c r="O262" i="4"/>
  <c r="N262" i="4"/>
  <c r="M262" i="4"/>
  <c r="L262" i="4"/>
  <c r="K262" i="4"/>
  <c r="J262" i="4"/>
  <c r="I262" i="4"/>
  <c r="H262" i="4"/>
  <c r="G262" i="4"/>
  <c r="F262" i="4"/>
  <c r="E262" i="4"/>
  <c r="D262" i="4"/>
  <c r="C262" i="4"/>
  <c r="R405" i="4"/>
  <c r="R404" i="4"/>
  <c r="R403" i="4"/>
  <c r="R402" i="4"/>
  <c r="R401" i="4"/>
  <c r="R400" i="4"/>
  <c r="R399" i="4"/>
  <c r="R398" i="4"/>
  <c r="R397" i="4"/>
  <c r="D422" i="4" l="1"/>
  <c r="E422" i="4"/>
  <c r="F422" i="4"/>
  <c r="G422" i="4"/>
  <c r="H422" i="4"/>
  <c r="I422" i="4"/>
  <c r="J422" i="4"/>
  <c r="K422" i="4"/>
  <c r="L422" i="4"/>
  <c r="M422" i="4"/>
  <c r="N422" i="4"/>
  <c r="O422" i="4"/>
  <c r="P422" i="4"/>
  <c r="Q422" i="4"/>
  <c r="D423" i="4"/>
  <c r="E423" i="4"/>
  <c r="F423" i="4"/>
  <c r="G423" i="4"/>
  <c r="H423" i="4"/>
  <c r="I423" i="4"/>
  <c r="J423" i="4"/>
  <c r="K423" i="4"/>
  <c r="L423" i="4"/>
  <c r="M423" i="4"/>
  <c r="N423" i="4"/>
  <c r="O423" i="4"/>
  <c r="P423" i="4"/>
  <c r="Q423" i="4"/>
  <c r="D424" i="4"/>
  <c r="E424" i="4"/>
  <c r="F424" i="4"/>
  <c r="G424" i="4"/>
  <c r="H424" i="4"/>
  <c r="I424" i="4"/>
  <c r="J424" i="4"/>
  <c r="K424" i="4"/>
  <c r="L424" i="4"/>
  <c r="M424" i="4"/>
  <c r="N424" i="4"/>
  <c r="O424" i="4"/>
  <c r="P424" i="4"/>
  <c r="Q424" i="4"/>
  <c r="D406" i="4"/>
  <c r="E406" i="4"/>
  <c r="F406" i="4"/>
  <c r="G406" i="4"/>
  <c r="H406" i="4"/>
  <c r="I406" i="4"/>
  <c r="J406" i="4"/>
  <c r="K406" i="4"/>
  <c r="L406" i="4"/>
  <c r="M406" i="4"/>
  <c r="N406" i="4"/>
  <c r="O406" i="4"/>
  <c r="P406" i="4"/>
  <c r="Q406" i="4"/>
  <c r="D407" i="4"/>
  <c r="E407" i="4"/>
  <c r="F407" i="4"/>
  <c r="G407" i="4"/>
  <c r="H407" i="4"/>
  <c r="I407" i="4"/>
  <c r="J407" i="4"/>
  <c r="K407" i="4"/>
  <c r="L407" i="4"/>
  <c r="M407" i="4"/>
  <c r="N407" i="4"/>
  <c r="O407" i="4"/>
  <c r="P407" i="4"/>
  <c r="Q407" i="4"/>
  <c r="D408" i="4"/>
  <c r="E408" i="4"/>
  <c r="F408" i="4"/>
  <c r="G408" i="4"/>
  <c r="H408" i="4"/>
  <c r="I408" i="4"/>
  <c r="J408" i="4"/>
  <c r="K408" i="4"/>
  <c r="L408" i="4"/>
  <c r="M408" i="4"/>
  <c r="N408" i="4"/>
  <c r="O408" i="4"/>
  <c r="P408" i="4"/>
  <c r="Q408" i="4"/>
  <c r="C408" i="4"/>
  <c r="C407" i="4"/>
  <c r="C406" i="4"/>
  <c r="R410" i="4"/>
  <c r="R411" i="4"/>
  <c r="R412" i="4"/>
  <c r="C362" i="4" l="1"/>
  <c r="D362" i="4"/>
  <c r="E362" i="4"/>
  <c r="F362" i="4"/>
  <c r="G362" i="4"/>
  <c r="H362" i="4"/>
  <c r="I362" i="4"/>
  <c r="J362" i="4"/>
  <c r="K362" i="4"/>
  <c r="L362" i="4"/>
  <c r="M362" i="4"/>
  <c r="N362" i="4"/>
  <c r="O362" i="4"/>
  <c r="P362" i="4"/>
  <c r="Q362" i="4"/>
  <c r="Q386" i="4"/>
  <c r="P386" i="4"/>
  <c r="O386" i="4"/>
  <c r="N386" i="4"/>
  <c r="M386" i="4"/>
  <c r="L386" i="4"/>
  <c r="K386" i="4"/>
  <c r="J386" i="4"/>
  <c r="I386" i="4"/>
  <c r="H386" i="4"/>
  <c r="G386" i="4"/>
  <c r="F386" i="4"/>
  <c r="E386" i="4"/>
  <c r="D386" i="4"/>
  <c r="C386" i="4"/>
  <c r="Q385" i="4"/>
  <c r="P385" i="4"/>
  <c r="O385" i="4"/>
  <c r="N385" i="4"/>
  <c r="M385" i="4"/>
  <c r="L385" i="4"/>
  <c r="K385" i="4"/>
  <c r="J385" i="4"/>
  <c r="I385" i="4"/>
  <c r="H385" i="4"/>
  <c r="G385" i="4"/>
  <c r="F385" i="4"/>
  <c r="E385" i="4"/>
  <c r="D385" i="4"/>
  <c r="C385" i="4"/>
  <c r="Q384" i="4"/>
  <c r="P384" i="4"/>
  <c r="O384" i="4"/>
  <c r="N384" i="4"/>
  <c r="M384" i="4"/>
  <c r="L384" i="4"/>
  <c r="K384" i="4"/>
  <c r="J384" i="4"/>
  <c r="I384" i="4"/>
  <c r="H384" i="4"/>
  <c r="G384" i="4"/>
  <c r="F384" i="4"/>
  <c r="E384" i="4"/>
  <c r="D384" i="4"/>
  <c r="C384" i="4"/>
  <c r="Q383" i="4"/>
  <c r="P383" i="4"/>
  <c r="O383" i="4"/>
  <c r="N383" i="4"/>
  <c r="M383" i="4"/>
  <c r="L383" i="4"/>
  <c r="K383" i="4"/>
  <c r="J383" i="4"/>
  <c r="I383" i="4"/>
  <c r="H383" i="4"/>
  <c r="G383" i="4"/>
  <c r="F383" i="4"/>
  <c r="E383" i="4"/>
  <c r="D383" i="4"/>
  <c r="C383" i="4"/>
  <c r="R382" i="4"/>
  <c r="R381" i="4"/>
  <c r="R380" i="4"/>
  <c r="R379" i="4"/>
  <c r="R378" i="4"/>
  <c r="R377" i="4"/>
  <c r="R376" i="4"/>
  <c r="R375" i="4"/>
  <c r="R374" i="4"/>
  <c r="R373" i="4"/>
  <c r="R372" i="4"/>
  <c r="R371" i="4"/>
  <c r="R370" i="4"/>
  <c r="R369" i="4"/>
  <c r="R368" i="4"/>
  <c r="R367" i="4"/>
  <c r="Q365" i="4"/>
  <c r="P365" i="4"/>
  <c r="O365" i="4"/>
  <c r="N365" i="4"/>
  <c r="M365" i="4"/>
  <c r="L365" i="4"/>
  <c r="K365" i="4"/>
  <c r="J365" i="4"/>
  <c r="I365" i="4"/>
  <c r="H365" i="4"/>
  <c r="G365" i="4"/>
  <c r="F365" i="4"/>
  <c r="E365" i="4"/>
  <c r="D365" i="4"/>
  <c r="C365" i="4"/>
  <c r="Q364" i="4"/>
  <c r="P364" i="4"/>
  <c r="O364" i="4"/>
  <c r="N364" i="4"/>
  <c r="M364" i="4"/>
  <c r="L364" i="4"/>
  <c r="K364" i="4"/>
  <c r="J364" i="4"/>
  <c r="I364" i="4"/>
  <c r="H364" i="4"/>
  <c r="G364" i="4"/>
  <c r="F364" i="4"/>
  <c r="E364" i="4"/>
  <c r="D364" i="4"/>
  <c r="C364" i="4"/>
  <c r="Q363" i="4"/>
  <c r="P363" i="4"/>
  <c r="O363" i="4"/>
  <c r="N363" i="4"/>
  <c r="M363" i="4"/>
  <c r="L363" i="4"/>
  <c r="K363" i="4"/>
  <c r="J363" i="4"/>
  <c r="I363" i="4"/>
  <c r="H363" i="4"/>
  <c r="G363" i="4"/>
  <c r="F363" i="4"/>
  <c r="E363" i="4"/>
  <c r="D363" i="4"/>
  <c r="C363" i="4"/>
  <c r="R361" i="4"/>
  <c r="R360" i="4"/>
  <c r="R359" i="4"/>
  <c r="R358" i="4"/>
  <c r="R357" i="4"/>
  <c r="R356" i="4"/>
  <c r="R355" i="4"/>
  <c r="R354" i="4"/>
  <c r="R353" i="4"/>
  <c r="R352" i="4"/>
  <c r="R351" i="4"/>
  <c r="R350" i="4"/>
  <c r="R349" i="4"/>
  <c r="R348" i="4"/>
  <c r="R347" i="4"/>
  <c r="R346" i="4"/>
  <c r="S370" i="4" l="1"/>
  <c r="S374" i="4"/>
  <c r="S378" i="4"/>
  <c r="S382" i="4"/>
  <c r="F389" i="4"/>
  <c r="J390" i="4"/>
  <c r="N389" i="4"/>
  <c r="G388" i="4"/>
  <c r="K388" i="4"/>
  <c r="O388" i="4"/>
  <c r="D389" i="4"/>
  <c r="H389" i="4"/>
  <c r="L389" i="4"/>
  <c r="P389" i="4"/>
  <c r="E390" i="4"/>
  <c r="I390" i="4"/>
  <c r="M390" i="4"/>
  <c r="Q390" i="4"/>
  <c r="G387" i="4"/>
  <c r="K387" i="4"/>
  <c r="O387" i="4"/>
  <c r="D388" i="4"/>
  <c r="H388" i="4"/>
  <c r="L388" i="4"/>
  <c r="P388" i="4"/>
  <c r="E389" i="4"/>
  <c r="I389" i="4"/>
  <c r="M389" i="4"/>
  <c r="Q389" i="4"/>
  <c r="D387" i="4"/>
  <c r="H387" i="4"/>
  <c r="L387" i="4"/>
  <c r="P387" i="4"/>
  <c r="E388" i="4"/>
  <c r="I388" i="4"/>
  <c r="M388" i="4"/>
  <c r="Q388" i="4"/>
  <c r="G390" i="4"/>
  <c r="K390" i="4"/>
  <c r="O390" i="4"/>
  <c r="E387" i="4"/>
  <c r="I387" i="4"/>
  <c r="M387" i="4"/>
  <c r="Q387" i="4"/>
  <c r="G389" i="4"/>
  <c r="K389" i="4"/>
  <c r="O389" i="4"/>
  <c r="D390" i="4"/>
  <c r="H390" i="4"/>
  <c r="L390" i="4"/>
  <c r="P390" i="4"/>
  <c r="F387" i="4"/>
  <c r="N388" i="4"/>
  <c r="J389" i="4"/>
  <c r="N390" i="4"/>
  <c r="N387" i="4"/>
  <c r="J388" i="4"/>
  <c r="F390" i="4"/>
  <c r="J387" i="4"/>
  <c r="F388" i="4"/>
  <c r="S360" i="4"/>
  <c r="S356" i="4"/>
  <c r="S352" i="4"/>
  <c r="S348" i="4"/>
  <c r="R363" i="4"/>
  <c r="R364" i="4"/>
  <c r="R365" i="4"/>
  <c r="S353" i="4"/>
  <c r="S361" i="4"/>
  <c r="S346" i="4"/>
  <c r="S350" i="4"/>
  <c r="S354" i="4"/>
  <c r="S358" i="4"/>
  <c r="R362" i="4"/>
  <c r="P5" i="1" s="1"/>
  <c r="S367" i="4"/>
  <c r="S371" i="4"/>
  <c r="S375" i="4"/>
  <c r="S379" i="4"/>
  <c r="R383" i="4"/>
  <c r="S349" i="4"/>
  <c r="S357" i="4"/>
  <c r="S347" i="4"/>
  <c r="S351" i="4"/>
  <c r="S355" i="4"/>
  <c r="S359" i="4"/>
  <c r="S368" i="4"/>
  <c r="S372" i="4"/>
  <c r="S376" i="4"/>
  <c r="S380" i="4"/>
  <c r="R386" i="4"/>
  <c r="S369" i="4"/>
  <c r="S373" i="4"/>
  <c r="S377" i="4"/>
  <c r="S381" i="4"/>
  <c r="R385" i="4"/>
  <c r="R384" i="4"/>
  <c r="R413" i="4"/>
  <c r="R414" i="4"/>
  <c r="R415" i="4"/>
  <c r="R416" i="4"/>
  <c r="R417" i="4"/>
  <c r="R418" i="4"/>
  <c r="R419" i="4"/>
  <c r="R420" i="4"/>
  <c r="R421" i="4"/>
  <c r="C422" i="4"/>
  <c r="C423" i="4"/>
  <c r="C424" i="4"/>
  <c r="P7" i="1" l="1"/>
  <c r="R387" i="4"/>
  <c r="R388" i="4"/>
  <c r="R389" i="4"/>
  <c r="S386" i="4"/>
  <c r="R390" i="4"/>
  <c r="S383" i="4"/>
  <c r="S365" i="4"/>
  <c r="S364" i="4"/>
  <c r="S362" i="4"/>
  <c r="S363" i="4"/>
  <c r="S384" i="4"/>
  <c r="S385" i="4"/>
  <c r="M425" i="4"/>
  <c r="O425" i="4"/>
  <c r="L425" i="4"/>
  <c r="O426" i="4"/>
  <c r="K425" i="4"/>
  <c r="G426" i="4"/>
  <c r="C426" i="4"/>
  <c r="N426" i="4"/>
  <c r="J426" i="4"/>
  <c r="F425" i="4"/>
  <c r="Q426" i="4"/>
  <c r="G425" i="4"/>
  <c r="K426" i="4"/>
  <c r="Q425" i="4"/>
  <c r="E425" i="4"/>
  <c r="M426" i="4"/>
  <c r="E426" i="4"/>
  <c r="P425" i="4"/>
  <c r="R422" i="4"/>
  <c r="C425" i="4"/>
  <c r="P426" i="4"/>
  <c r="L426" i="4"/>
  <c r="R423" i="4"/>
  <c r="D425" i="4"/>
  <c r="D426" i="4"/>
  <c r="R424" i="4"/>
  <c r="F426" i="4"/>
  <c r="N425" i="4"/>
  <c r="J425" i="4"/>
  <c r="M60" i="8"/>
  <c r="L60" i="8"/>
  <c r="K60" i="8"/>
  <c r="R425" i="4" l="1"/>
  <c r="R426" i="4"/>
  <c r="U23" i="1"/>
  <c r="U24" i="1"/>
  <c r="U25" i="1" s="1"/>
  <c r="U22" i="1"/>
  <c r="U26" i="1"/>
  <c r="U19" i="1"/>
  <c r="U18" i="1"/>
  <c r="U17" i="1"/>
  <c r="U16" i="1"/>
  <c r="U15" i="1"/>
  <c r="U14" i="1"/>
  <c r="U13" i="1"/>
  <c r="U12" i="1"/>
  <c r="U11" i="1"/>
  <c r="U8" i="1"/>
  <c r="D68" i="15" l="1"/>
  <c r="E68" i="15"/>
  <c r="F68" i="15"/>
  <c r="G68" i="15"/>
  <c r="C68" i="15"/>
  <c r="D64" i="15"/>
  <c r="E64" i="15"/>
  <c r="F64" i="15"/>
  <c r="G64" i="15"/>
  <c r="C64" i="15"/>
  <c r="D60" i="15"/>
  <c r="E60" i="15"/>
  <c r="F60" i="15"/>
  <c r="G60" i="15"/>
  <c r="H60" i="15"/>
  <c r="I60" i="15"/>
  <c r="J60" i="15"/>
  <c r="C60" i="15"/>
  <c r="K58" i="15"/>
  <c r="K66" i="15"/>
  <c r="AG6" i="2"/>
  <c r="B94" i="13" l="1"/>
  <c r="U28" i="1" s="1"/>
  <c r="B99" i="13"/>
  <c r="B246" i="11"/>
  <c r="C243" i="11" s="1"/>
  <c r="D209" i="4"/>
  <c r="E209" i="4"/>
  <c r="F209" i="4"/>
  <c r="G209" i="4"/>
  <c r="H209" i="4"/>
  <c r="I209" i="4"/>
  <c r="J209" i="4"/>
  <c r="K209" i="4"/>
  <c r="L209" i="4"/>
  <c r="M209" i="4"/>
  <c r="N209" i="4"/>
  <c r="O209" i="4"/>
  <c r="P209" i="4"/>
  <c r="Q209" i="4"/>
  <c r="D210" i="4"/>
  <c r="E210" i="4"/>
  <c r="F210" i="4"/>
  <c r="G210" i="4"/>
  <c r="H210" i="4"/>
  <c r="I210" i="4"/>
  <c r="J210" i="4"/>
  <c r="K210" i="4"/>
  <c r="L210" i="4"/>
  <c r="M210" i="4"/>
  <c r="N210" i="4"/>
  <c r="O210" i="4"/>
  <c r="P210" i="4"/>
  <c r="Q210" i="4"/>
  <c r="D211" i="4"/>
  <c r="E211" i="4"/>
  <c r="F211" i="4"/>
  <c r="G211" i="4"/>
  <c r="H211" i="4"/>
  <c r="I211" i="4"/>
  <c r="J211" i="4"/>
  <c r="K211" i="4"/>
  <c r="L211" i="4"/>
  <c r="M211" i="4"/>
  <c r="N211" i="4"/>
  <c r="O211" i="4"/>
  <c r="P211" i="4"/>
  <c r="Q211" i="4"/>
  <c r="C211" i="4"/>
  <c r="C210" i="4"/>
  <c r="C209" i="4"/>
  <c r="J7" i="26" l="1"/>
  <c r="J60" i="8"/>
  <c r="E172" i="4" l="1"/>
  <c r="F172" i="4"/>
  <c r="G172" i="4"/>
  <c r="H172" i="4"/>
  <c r="I172" i="4"/>
  <c r="J172" i="4"/>
  <c r="K172" i="4"/>
  <c r="L172" i="4"/>
  <c r="M172" i="4"/>
  <c r="N172" i="4"/>
  <c r="O172" i="4"/>
  <c r="P172" i="4"/>
  <c r="Q172" i="4"/>
  <c r="E173" i="4"/>
  <c r="F173" i="4"/>
  <c r="G173" i="4"/>
  <c r="H173" i="4"/>
  <c r="I173" i="4"/>
  <c r="J173" i="4"/>
  <c r="K173" i="4"/>
  <c r="L173" i="4"/>
  <c r="M173" i="4"/>
  <c r="N173" i="4"/>
  <c r="O173" i="4"/>
  <c r="P173" i="4"/>
  <c r="Q173" i="4"/>
  <c r="E174" i="4"/>
  <c r="F174" i="4"/>
  <c r="G174" i="4"/>
  <c r="H174" i="4"/>
  <c r="I174" i="4"/>
  <c r="J174" i="4"/>
  <c r="K174" i="4"/>
  <c r="L174" i="4"/>
  <c r="M174" i="4"/>
  <c r="N174" i="4"/>
  <c r="O174" i="4"/>
  <c r="P174" i="4"/>
  <c r="Q174" i="4"/>
  <c r="D174" i="4"/>
  <c r="D173" i="4"/>
  <c r="D172" i="4"/>
  <c r="C174" i="4"/>
  <c r="C173" i="4"/>
  <c r="C172" i="4"/>
  <c r="K163" i="33" l="1"/>
  <c r="F72" i="8" l="1"/>
  <c r="G70" i="8" s="1"/>
  <c r="G39" i="8"/>
  <c r="G36" i="8"/>
  <c r="F33" i="8"/>
  <c r="G32" i="8" s="1"/>
  <c r="F23" i="8"/>
  <c r="G22" i="8" s="1"/>
  <c r="F14" i="8"/>
  <c r="G11" i="8" s="1"/>
  <c r="G14" i="26"/>
  <c r="G7" i="26"/>
  <c r="G6" i="26"/>
  <c r="J69" i="25"/>
  <c r="I69" i="25"/>
  <c r="H69" i="25"/>
  <c r="G69" i="25"/>
  <c r="F69" i="25"/>
  <c r="E69" i="25"/>
  <c r="D69" i="25"/>
  <c r="C69" i="25"/>
  <c r="B69" i="25"/>
  <c r="K68" i="25"/>
  <c r="K67" i="25"/>
  <c r="K66" i="25"/>
  <c r="K65" i="25"/>
  <c r="K64" i="25"/>
  <c r="K63" i="25"/>
  <c r="K62" i="25"/>
  <c r="K61" i="25"/>
  <c r="K60" i="25"/>
  <c r="K59" i="25"/>
  <c r="K58" i="25"/>
  <c r="K57" i="25"/>
  <c r="K56" i="25"/>
  <c r="K55" i="25"/>
  <c r="K54" i="25"/>
  <c r="K53" i="25"/>
  <c r="K52" i="25"/>
  <c r="K51" i="25"/>
  <c r="K50" i="25"/>
  <c r="P115" i="10"/>
  <c r="N115" i="10"/>
  <c r="L115" i="10"/>
  <c r="J115" i="10"/>
  <c r="K115" i="10" s="1"/>
  <c r="H115" i="10"/>
  <c r="F115" i="10"/>
  <c r="G115" i="10" s="1"/>
  <c r="D115" i="10"/>
  <c r="E114" i="10" s="1"/>
  <c r="B115" i="10"/>
  <c r="C112" i="10" s="1"/>
  <c r="R114" i="10"/>
  <c r="R113" i="10"/>
  <c r="Q113" i="10"/>
  <c r="R112" i="10"/>
  <c r="R111" i="10"/>
  <c r="P109" i="10"/>
  <c r="N109" i="10"/>
  <c r="L109" i="10"/>
  <c r="J109" i="10"/>
  <c r="K107" i="10" s="1"/>
  <c r="H109" i="10"/>
  <c r="F109" i="10"/>
  <c r="G105" i="10" s="1"/>
  <c r="D109" i="10"/>
  <c r="B109" i="10"/>
  <c r="R108" i="10"/>
  <c r="R107" i="10"/>
  <c r="R106" i="10"/>
  <c r="R105" i="10"/>
  <c r="P25" i="28"/>
  <c r="O25" i="28"/>
  <c r="N25" i="28"/>
  <c r="M25" i="28"/>
  <c r="L25" i="28"/>
  <c r="K25" i="28"/>
  <c r="J25" i="28"/>
  <c r="I25" i="28"/>
  <c r="H25" i="28"/>
  <c r="G25" i="28"/>
  <c r="F25" i="28"/>
  <c r="E25" i="28"/>
  <c r="D25" i="28"/>
  <c r="C25" i="28"/>
  <c r="B25" i="28"/>
  <c r="B146" i="11"/>
  <c r="C144" i="11" s="1"/>
  <c r="B140" i="11"/>
  <c r="B133" i="11"/>
  <c r="C132" i="11" s="1"/>
  <c r="D124" i="11"/>
  <c r="E122" i="11" s="1"/>
  <c r="B124" i="11"/>
  <c r="C123" i="11" s="1"/>
  <c r="D117" i="11"/>
  <c r="B117" i="11"/>
  <c r="D110" i="11"/>
  <c r="B110" i="11"/>
  <c r="B114" i="12"/>
  <c r="C111" i="12" s="1"/>
  <c r="B108" i="12"/>
  <c r="C107" i="12" s="1"/>
  <c r="B103" i="12"/>
  <c r="C101" i="12" s="1"/>
  <c r="B97" i="12"/>
  <c r="C95" i="12" s="1"/>
  <c r="B89" i="12"/>
  <c r="C87" i="12" s="1"/>
  <c r="B14" i="13"/>
  <c r="C11" i="13" s="1"/>
  <c r="C14" i="13" s="1"/>
  <c r="B9" i="13"/>
  <c r="C7" i="13" s="1"/>
  <c r="G14" i="15"/>
  <c r="F14" i="15"/>
  <c r="E14" i="15"/>
  <c r="D14" i="15"/>
  <c r="C14" i="15"/>
  <c r="K13" i="15"/>
  <c r="K12" i="15"/>
  <c r="K14" i="15" s="1"/>
  <c r="G10" i="15"/>
  <c r="F10" i="15"/>
  <c r="E10" i="15"/>
  <c r="D10" i="15"/>
  <c r="C10" i="15"/>
  <c r="K9" i="15"/>
  <c r="K8" i="15"/>
  <c r="J6" i="15"/>
  <c r="I6" i="15"/>
  <c r="G6" i="15"/>
  <c r="F6" i="15"/>
  <c r="E6" i="15"/>
  <c r="D6" i="15"/>
  <c r="C6" i="15"/>
  <c r="K5" i="15"/>
  <c r="K4" i="15"/>
  <c r="K6" i="15" s="1"/>
  <c r="C108" i="11" l="1"/>
  <c r="W27" i="1"/>
  <c r="C137" i="11"/>
  <c r="C138" i="11"/>
  <c r="M114" i="10"/>
  <c r="M115" i="10"/>
  <c r="Q112" i="10"/>
  <c r="Q115" i="10"/>
  <c r="I112" i="10"/>
  <c r="I115" i="10"/>
  <c r="W16" i="1"/>
  <c r="W14" i="1"/>
  <c r="G58" i="8"/>
  <c r="G57" i="8"/>
  <c r="G56" i="8"/>
  <c r="G53" i="8"/>
  <c r="G54" i="8"/>
  <c r="G59" i="8"/>
  <c r="G71" i="8"/>
  <c r="G20" i="8"/>
  <c r="G19" i="8"/>
  <c r="G13" i="8"/>
  <c r="G6" i="8"/>
  <c r="G7" i="8"/>
  <c r="G10" i="8"/>
  <c r="Q114" i="10"/>
  <c r="K111" i="10"/>
  <c r="G113" i="10"/>
  <c r="G106" i="10"/>
  <c r="C112" i="11"/>
  <c r="C116" i="11"/>
  <c r="G114" i="10"/>
  <c r="G111" i="10"/>
  <c r="E108" i="11"/>
  <c r="E105" i="11"/>
  <c r="E116" i="11"/>
  <c r="E115" i="11"/>
  <c r="C145" i="11"/>
  <c r="C143" i="11"/>
  <c r="C102" i="11"/>
  <c r="C113" i="11"/>
  <c r="C103" i="11"/>
  <c r="C109" i="11"/>
  <c r="C115" i="11"/>
  <c r="E121" i="11"/>
  <c r="E124" i="11" s="1"/>
  <c r="C102" i="12"/>
  <c r="K10" i="15"/>
  <c r="C114" i="11"/>
  <c r="C142" i="11"/>
  <c r="C127" i="11"/>
  <c r="I107" i="10"/>
  <c r="I103" i="10"/>
  <c r="I104" i="10"/>
  <c r="Q107" i="10"/>
  <c r="Q103" i="10"/>
  <c r="Q104" i="10"/>
  <c r="C106" i="10"/>
  <c r="C104" i="10"/>
  <c r="C103" i="10"/>
  <c r="K106" i="10"/>
  <c r="K104" i="10"/>
  <c r="K103" i="10"/>
  <c r="E105" i="10"/>
  <c r="E103" i="10"/>
  <c r="E104" i="10"/>
  <c r="M105" i="10"/>
  <c r="M103" i="10"/>
  <c r="M104" i="10"/>
  <c r="G108" i="10"/>
  <c r="G103" i="10"/>
  <c r="G104" i="10"/>
  <c r="O109" i="10"/>
  <c r="E123" i="11"/>
  <c r="C106" i="11"/>
  <c r="C135" i="11"/>
  <c r="C112" i="12"/>
  <c r="E112" i="10"/>
  <c r="C105" i="10"/>
  <c r="M111" i="10"/>
  <c r="C12" i="13"/>
  <c r="C13" i="13"/>
  <c r="C99" i="12"/>
  <c r="C103" i="12" s="1"/>
  <c r="C110" i="12"/>
  <c r="G38" i="8"/>
  <c r="G67" i="8"/>
  <c r="G37" i="8"/>
  <c r="G40" i="8" s="1"/>
  <c r="G64" i="8"/>
  <c r="G68" i="8"/>
  <c r="G8" i="8"/>
  <c r="G12" i="8"/>
  <c r="G17" i="8"/>
  <c r="G21" i="8"/>
  <c r="G26" i="8"/>
  <c r="G30" i="8"/>
  <c r="G29" i="8"/>
  <c r="G5" i="8"/>
  <c r="G14" i="8" s="1"/>
  <c r="G9" i="8"/>
  <c r="G18" i="8"/>
  <c r="G27" i="8"/>
  <c r="G31" i="8"/>
  <c r="G55" i="8"/>
  <c r="G65" i="8"/>
  <c r="G69" i="8"/>
  <c r="G28" i="8"/>
  <c r="G66" i="8"/>
  <c r="K69" i="25"/>
  <c r="E70" i="25" s="1"/>
  <c r="G112" i="10"/>
  <c r="I113" i="10"/>
  <c r="E106" i="10"/>
  <c r="C111" i="10"/>
  <c r="I108" i="10"/>
  <c r="E111" i="10"/>
  <c r="K112" i="10"/>
  <c r="Q108" i="10"/>
  <c r="K113" i="10"/>
  <c r="K114" i="10"/>
  <c r="R109" i="10"/>
  <c r="K105" i="10"/>
  <c r="C107" i="10"/>
  <c r="R115" i="10"/>
  <c r="C113" i="10"/>
  <c r="K108" i="10"/>
  <c r="C114" i="10"/>
  <c r="C115" i="10"/>
  <c r="M106" i="10"/>
  <c r="G107" i="10"/>
  <c r="C108" i="10"/>
  <c r="M112" i="10"/>
  <c r="I114" i="10"/>
  <c r="Q105" i="10"/>
  <c r="I106" i="10"/>
  <c r="Q106" i="10"/>
  <c r="E108" i="10"/>
  <c r="M108" i="10"/>
  <c r="I111" i="10"/>
  <c r="Q111" i="10"/>
  <c r="E113" i="10"/>
  <c r="M113" i="10"/>
  <c r="I105" i="10"/>
  <c r="E107" i="10"/>
  <c r="M107" i="10"/>
  <c r="Q25" i="28"/>
  <c r="I26" i="28" s="1"/>
  <c r="R24" i="28"/>
  <c r="B26" i="28"/>
  <c r="R23" i="28"/>
  <c r="J26" i="28"/>
  <c r="C129" i="11"/>
  <c r="C104" i="11"/>
  <c r="C107" i="11"/>
  <c r="C122" i="11"/>
  <c r="C130" i="11"/>
  <c r="C139" i="11"/>
  <c r="C105" i="11"/>
  <c r="C126" i="11"/>
  <c r="C131" i="11"/>
  <c r="E103" i="11"/>
  <c r="E107" i="11"/>
  <c r="C121" i="11"/>
  <c r="C128" i="11"/>
  <c r="C136" i="11"/>
  <c r="E109" i="11"/>
  <c r="E113" i="11"/>
  <c r="E102" i="11"/>
  <c r="E104" i="11"/>
  <c r="E106" i="11"/>
  <c r="E112" i="11"/>
  <c r="E114" i="11"/>
  <c r="C81" i="12"/>
  <c r="C84" i="12"/>
  <c r="C92" i="12"/>
  <c r="C85" i="12"/>
  <c r="C93" i="12"/>
  <c r="C100" i="12"/>
  <c r="C113" i="12"/>
  <c r="C88" i="12"/>
  <c r="C96" i="12"/>
  <c r="C105" i="12"/>
  <c r="C86" i="12"/>
  <c r="C106" i="12"/>
  <c r="C82" i="12"/>
  <c r="C94" i="12"/>
  <c r="C83" i="12"/>
  <c r="C91" i="12"/>
  <c r="C5" i="13"/>
  <c r="C9" i="13" s="1"/>
  <c r="C8" i="13"/>
  <c r="C6" i="13"/>
  <c r="K192" i="33"/>
  <c r="K191" i="33"/>
  <c r="K193" i="33" s="1"/>
  <c r="J176" i="33"/>
  <c r="I176" i="33"/>
  <c r="H176" i="33"/>
  <c r="G176" i="33"/>
  <c r="F176" i="33"/>
  <c r="E176" i="33"/>
  <c r="D176" i="33"/>
  <c r="K175" i="33"/>
  <c r="K174" i="33"/>
  <c r="K173" i="33"/>
  <c r="K172" i="33"/>
  <c r="K171" i="33"/>
  <c r="J166" i="33"/>
  <c r="I166" i="33"/>
  <c r="H166" i="33"/>
  <c r="G166" i="33"/>
  <c r="F166" i="33"/>
  <c r="E166" i="33"/>
  <c r="D166" i="33"/>
  <c r="K165" i="33"/>
  <c r="K164" i="33"/>
  <c r="K161" i="33"/>
  <c r="J155" i="33"/>
  <c r="J156" i="33" s="1"/>
  <c r="I155" i="33"/>
  <c r="I156" i="33" s="1"/>
  <c r="H155" i="33"/>
  <c r="H156" i="33" s="1"/>
  <c r="G155" i="33"/>
  <c r="G156" i="33" s="1"/>
  <c r="F155" i="33"/>
  <c r="F156" i="33" s="1"/>
  <c r="E155" i="33"/>
  <c r="E156" i="33" s="1"/>
  <c r="D155" i="33"/>
  <c r="D156" i="33" s="1"/>
  <c r="K154" i="33"/>
  <c r="K153" i="33"/>
  <c r="K152" i="33"/>
  <c r="F49" i="43"/>
  <c r="F44" i="43"/>
  <c r="F32" i="43"/>
  <c r="F23" i="43"/>
  <c r="E41" i="44"/>
  <c r="E32" i="44"/>
  <c r="E23" i="44"/>
  <c r="C89" i="12" l="1"/>
  <c r="C97" i="12"/>
  <c r="C109" i="10"/>
  <c r="G109" i="10"/>
  <c r="E115" i="10"/>
  <c r="E109" i="10"/>
  <c r="I109" i="10"/>
  <c r="M109" i="10"/>
  <c r="G60" i="8"/>
  <c r="G72" i="8"/>
  <c r="G33" i="8"/>
  <c r="G23" i="8"/>
  <c r="Q109" i="10"/>
  <c r="K109" i="10"/>
  <c r="C146" i="11"/>
  <c r="C140" i="11"/>
  <c r="C133" i="11"/>
  <c r="C124" i="11"/>
  <c r="E117" i="11"/>
  <c r="C117" i="11"/>
  <c r="E110" i="11"/>
  <c r="C110" i="11"/>
  <c r="C114" i="12"/>
  <c r="C108" i="12"/>
  <c r="L60" i="25"/>
  <c r="P26" i="28"/>
  <c r="F26" i="28"/>
  <c r="L26" i="28"/>
  <c r="K26" i="28"/>
  <c r="H26" i="28"/>
  <c r="R22" i="28"/>
  <c r="O26" i="28"/>
  <c r="M26" i="28"/>
  <c r="G26" i="28"/>
  <c r="E26" i="28"/>
  <c r="C26" i="28"/>
  <c r="D26" i="28"/>
  <c r="R21" i="28"/>
  <c r="N26" i="28"/>
  <c r="L54" i="25"/>
  <c r="L64" i="25"/>
  <c r="L66" i="25"/>
  <c r="I70" i="25"/>
  <c r="L52" i="25"/>
  <c r="L61" i="25"/>
  <c r="L63" i="25"/>
  <c r="J70" i="25"/>
  <c r="L59" i="25"/>
  <c r="L58" i="25"/>
  <c r="C70" i="25"/>
  <c r="K176" i="33"/>
  <c r="D182" i="33"/>
  <c r="D181" i="33" s="1"/>
  <c r="E182" i="33"/>
  <c r="E181" i="33" s="1"/>
  <c r="F182" i="33"/>
  <c r="F181" i="33" s="1"/>
  <c r="J182" i="33"/>
  <c r="J181" i="33" s="1"/>
  <c r="H182" i="33"/>
  <c r="H181" i="33" s="1"/>
  <c r="I182" i="33"/>
  <c r="I181" i="33" s="1"/>
  <c r="K155" i="33"/>
  <c r="K156" i="33" s="1"/>
  <c r="G182" i="33"/>
  <c r="G181" i="33" s="1"/>
  <c r="K166" i="33"/>
  <c r="H70" i="25"/>
  <c r="L51" i="25"/>
  <c r="L65" i="25"/>
  <c r="L57" i="25"/>
  <c r="L56" i="25"/>
  <c r="F70" i="25"/>
  <c r="L53" i="25"/>
  <c r="L67" i="25"/>
  <c r="L62" i="25"/>
  <c r="L68" i="25"/>
  <c r="G70" i="25"/>
  <c r="B70" i="25"/>
  <c r="L50" i="25"/>
  <c r="D70" i="25"/>
  <c r="L55" i="25"/>
  <c r="P121" i="7"/>
  <c r="O121" i="7"/>
  <c r="N121" i="7"/>
  <c r="M121" i="7"/>
  <c r="L121" i="7"/>
  <c r="K121" i="7"/>
  <c r="J121" i="7"/>
  <c r="I121" i="7"/>
  <c r="H121" i="7"/>
  <c r="G121" i="7"/>
  <c r="F121" i="7"/>
  <c r="E121" i="7"/>
  <c r="D121" i="7"/>
  <c r="C121" i="7"/>
  <c r="B121" i="7"/>
  <c r="Q120" i="7"/>
  <c r="Q119" i="7"/>
  <c r="P116" i="7"/>
  <c r="O116" i="7"/>
  <c r="N116" i="7"/>
  <c r="M116" i="7"/>
  <c r="L116" i="7"/>
  <c r="K116" i="7"/>
  <c r="J116" i="7"/>
  <c r="I116" i="7"/>
  <c r="H116" i="7"/>
  <c r="G116" i="7"/>
  <c r="F116" i="7"/>
  <c r="E116" i="7"/>
  <c r="D116" i="7"/>
  <c r="C116" i="7"/>
  <c r="B116" i="7"/>
  <c r="Q115" i="7"/>
  <c r="Q114" i="7"/>
  <c r="P111" i="7"/>
  <c r="O111" i="7"/>
  <c r="N111" i="7"/>
  <c r="M111" i="7"/>
  <c r="L111" i="7"/>
  <c r="K111" i="7"/>
  <c r="J111" i="7"/>
  <c r="I111" i="7"/>
  <c r="H111" i="7"/>
  <c r="G111" i="7"/>
  <c r="F111" i="7"/>
  <c r="E111" i="7"/>
  <c r="D111" i="7"/>
  <c r="C111" i="7"/>
  <c r="B111" i="7"/>
  <c r="Q110" i="7"/>
  <c r="U10" i="1" s="1"/>
  <c r="Q109" i="7"/>
  <c r="Q105" i="7"/>
  <c r="L106" i="7" s="1"/>
  <c r="Q101" i="7"/>
  <c r="P102" i="7" s="1"/>
  <c r="Q190" i="4"/>
  <c r="P190" i="4"/>
  <c r="O190" i="4"/>
  <c r="N190" i="4"/>
  <c r="M190" i="4"/>
  <c r="L190" i="4"/>
  <c r="K190" i="4"/>
  <c r="J190" i="4"/>
  <c r="I190" i="4"/>
  <c r="H190" i="4"/>
  <c r="G190" i="4"/>
  <c r="F190" i="4"/>
  <c r="E190" i="4"/>
  <c r="D190" i="4"/>
  <c r="C190" i="4"/>
  <c r="Q189" i="4"/>
  <c r="P189" i="4"/>
  <c r="O189" i="4"/>
  <c r="N189" i="4"/>
  <c r="M189" i="4"/>
  <c r="L189" i="4"/>
  <c r="K189" i="4"/>
  <c r="J189" i="4"/>
  <c r="I189" i="4"/>
  <c r="H189" i="4"/>
  <c r="G189" i="4"/>
  <c r="F189" i="4"/>
  <c r="E189" i="4"/>
  <c r="D189" i="4"/>
  <c r="C189" i="4"/>
  <c r="Q188" i="4"/>
  <c r="P188" i="4"/>
  <c r="O188" i="4"/>
  <c r="N188" i="4"/>
  <c r="M188" i="4"/>
  <c r="L188" i="4"/>
  <c r="K188" i="4"/>
  <c r="J188" i="4"/>
  <c r="I188" i="4"/>
  <c r="H188" i="4"/>
  <c r="G188" i="4"/>
  <c r="F188" i="4"/>
  <c r="E188" i="4"/>
  <c r="D188" i="4"/>
  <c r="C188" i="4"/>
  <c r="R187" i="4"/>
  <c r="R186" i="4"/>
  <c r="R185" i="4"/>
  <c r="R184" i="4"/>
  <c r="R183" i="4"/>
  <c r="R182" i="4"/>
  <c r="R181" i="4"/>
  <c r="R180" i="4"/>
  <c r="R179" i="4"/>
  <c r="S179" i="4" s="1"/>
  <c r="R178" i="4"/>
  <c r="R177" i="4"/>
  <c r="R176" i="4"/>
  <c r="R174" i="4"/>
  <c r="R173" i="4"/>
  <c r="R172" i="4"/>
  <c r="R171" i="4"/>
  <c r="R170" i="4"/>
  <c r="S170" i="4" s="1"/>
  <c r="R169" i="4"/>
  <c r="R168" i="4"/>
  <c r="R167" i="4"/>
  <c r="R166" i="4"/>
  <c r="R165" i="4"/>
  <c r="R164" i="4"/>
  <c r="R163" i="4"/>
  <c r="R162" i="4"/>
  <c r="R161" i="4"/>
  <c r="R160" i="4"/>
  <c r="P80" i="5"/>
  <c r="O80" i="5"/>
  <c r="N80" i="5"/>
  <c r="M80" i="5"/>
  <c r="L80" i="5"/>
  <c r="K80" i="5"/>
  <c r="J80" i="5"/>
  <c r="I80" i="5"/>
  <c r="H80" i="5"/>
  <c r="G80" i="5"/>
  <c r="F80" i="5"/>
  <c r="E80" i="5"/>
  <c r="D80" i="5"/>
  <c r="C80" i="5"/>
  <c r="B80" i="5"/>
  <c r="Q79" i="5"/>
  <c r="Q78" i="5"/>
  <c r="Q77" i="5"/>
  <c r="Q76" i="5"/>
  <c r="P73" i="5"/>
  <c r="O73" i="5"/>
  <c r="N73" i="5"/>
  <c r="M73" i="5"/>
  <c r="L73" i="5"/>
  <c r="K73" i="5"/>
  <c r="J73" i="5"/>
  <c r="I73" i="5"/>
  <c r="H73" i="5"/>
  <c r="G73" i="5"/>
  <c r="F73" i="5"/>
  <c r="E73" i="5"/>
  <c r="D73" i="5"/>
  <c r="C73" i="5"/>
  <c r="B73" i="5"/>
  <c r="Q72" i="5"/>
  <c r="Q71" i="5"/>
  <c r="Q70" i="5"/>
  <c r="Q69" i="5"/>
  <c r="P80" i="3"/>
  <c r="O80" i="3"/>
  <c r="N80" i="3"/>
  <c r="M80" i="3"/>
  <c r="L80" i="3"/>
  <c r="K80" i="3"/>
  <c r="J80" i="3"/>
  <c r="I80" i="3"/>
  <c r="H80" i="3"/>
  <c r="G80" i="3"/>
  <c r="F80" i="3"/>
  <c r="E80" i="3"/>
  <c r="D80" i="3"/>
  <c r="C80" i="3"/>
  <c r="B80" i="3"/>
  <c r="Q79" i="3"/>
  <c r="Q78" i="3"/>
  <c r="Q77" i="3"/>
  <c r="Q76" i="3"/>
  <c r="P73" i="3"/>
  <c r="O73" i="3"/>
  <c r="N73" i="3"/>
  <c r="M73" i="3"/>
  <c r="L73" i="3"/>
  <c r="K73" i="3"/>
  <c r="J73" i="3"/>
  <c r="I73" i="3"/>
  <c r="H73" i="3"/>
  <c r="G73" i="3"/>
  <c r="F73" i="3"/>
  <c r="E73" i="3"/>
  <c r="D73" i="3"/>
  <c r="C73" i="3"/>
  <c r="B73" i="3"/>
  <c r="Q72" i="3"/>
  <c r="Q71" i="3"/>
  <c r="Q70" i="3"/>
  <c r="Q69" i="3"/>
  <c r="AG18" i="2"/>
  <c r="AH18" i="2" s="1"/>
  <c r="AH11" i="2"/>
  <c r="AH5" i="2"/>
  <c r="AJ43" i="2"/>
  <c r="AI43" i="2"/>
  <c r="AH43" i="2"/>
  <c r="AG43" i="2"/>
  <c r="AF43" i="2"/>
  <c r="AE43" i="2"/>
  <c r="AD43" i="2"/>
  <c r="AC43" i="2"/>
  <c r="AB43" i="2"/>
  <c r="AA43" i="2"/>
  <c r="Z43" i="2"/>
  <c r="Y43" i="2"/>
  <c r="X43" i="2"/>
  <c r="W43" i="2"/>
  <c r="B43" i="2"/>
  <c r="AK42" i="2"/>
  <c r="AK41" i="2"/>
  <c r="AK40" i="2"/>
  <c r="AK39" i="2"/>
  <c r="Q26" i="28" l="1"/>
  <c r="R25" i="28"/>
  <c r="K70" i="25"/>
  <c r="L69" i="25"/>
  <c r="S183" i="4"/>
  <c r="O106" i="7"/>
  <c r="U9" i="1"/>
  <c r="D106" i="7"/>
  <c r="H106" i="7"/>
  <c r="S180" i="4"/>
  <c r="S160" i="4"/>
  <c r="S168" i="4"/>
  <c r="U7" i="1"/>
  <c r="Q121" i="7"/>
  <c r="Q116" i="7"/>
  <c r="Q111" i="7"/>
  <c r="P106" i="7"/>
  <c r="F191" i="4"/>
  <c r="J191" i="4"/>
  <c r="N191" i="4"/>
  <c r="R189" i="4"/>
  <c r="G192" i="4"/>
  <c r="K193" i="4"/>
  <c r="O192" i="4"/>
  <c r="D193" i="4"/>
  <c r="H193" i="4"/>
  <c r="L193" i="4"/>
  <c r="P193" i="4"/>
  <c r="S165" i="4"/>
  <c r="C191" i="4"/>
  <c r="G191" i="4"/>
  <c r="O191" i="4"/>
  <c r="S166" i="4"/>
  <c r="S185" i="4"/>
  <c r="S181" i="4"/>
  <c r="S182" i="4"/>
  <c r="E193" i="4"/>
  <c r="I193" i="4"/>
  <c r="M193" i="4"/>
  <c r="Q193" i="4"/>
  <c r="S187" i="4"/>
  <c r="S177" i="4"/>
  <c r="S186" i="4"/>
  <c r="S184" i="4"/>
  <c r="C193" i="4"/>
  <c r="G193" i="4"/>
  <c r="K191" i="4"/>
  <c r="K192" i="4"/>
  <c r="H192" i="4"/>
  <c r="P192" i="4"/>
  <c r="O193" i="4"/>
  <c r="S178" i="4"/>
  <c r="D191" i="4"/>
  <c r="H191" i="4"/>
  <c r="L191" i="4"/>
  <c r="P191" i="4"/>
  <c r="E192" i="4"/>
  <c r="I192" i="4"/>
  <c r="M192" i="4"/>
  <c r="Q192" i="4"/>
  <c r="F193" i="4"/>
  <c r="J193" i="4"/>
  <c r="N193" i="4"/>
  <c r="C192" i="4"/>
  <c r="D192" i="4"/>
  <c r="L192" i="4"/>
  <c r="S176" i="4"/>
  <c r="E191" i="4"/>
  <c r="I191" i="4"/>
  <c r="M191" i="4"/>
  <c r="Q191" i="4"/>
  <c r="F192" i="4"/>
  <c r="J192" i="4"/>
  <c r="N192" i="4"/>
  <c r="R190" i="4"/>
  <c r="S172" i="4"/>
  <c r="S173" i="4"/>
  <c r="S174" i="4"/>
  <c r="S171" i="4"/>
  <c r="S169" i="4"/>
  <c r="S167" i="4"/>
  <c r="S164" i="4"/>
  <c r="S163" i="4"/>
  <c r="S162" i="4"/>
  <c r="S161" i="4"/>
  <c r="Q80" i="5"/>
  <c r="E81" i="5" s="1"/>
  <c r="Q80" i="3"/>
  <c r="F81" i="3" s="1"/>
  <c r="AH14" i="2"/>
  <c r="AH16" i="2"/>
  <c r="U4" i="1"/>
  <c r="AH4" i="2"/>
  <c r="K182" i="33"/>
  <c r="K181" i="33" s="1"/>
  <c r="E102" i="7"/>
  <c r="B102" i="7"/>
  <c r="J102" i="7"/>
  <c r="E106" i="7"/>
  <c r="I106" i="7"/>
  <c r="M106" i="7"/>
  <c r="C102" i="7"/>
  <c r="G102" i="7"/>
  <c r="K102" i="7"/>
  <c r="O102" i="7"/>
  <c r="B106" i="7"/>
  <c r="F106" i="7"/>
  <c r="J106" i="7"/>
  <c r="N106" i="7"/>
  <c r="I102" i="7"/>
  <c r="M102" i="7"/>
  <c r="F102" i="7"/>
  <c r="N102" i="7"/>
  <c r="D102" i="7"/>
  <c r="H102" i="7"/>
  <c r="L102" i="7"/>
  <c r="C106" i="7"/>
  <c r="G106" i="7"/>
  <c r="K106" i="7"/>
  <c r="R188" i="4"/>
  <c r="R76" i="5"/>
  <c r="G81" i="5"/>
  <c r="H81" i="5"/>
  <c r="Q73" i="5"/>
  <c r="M74" i="5" s="1"/>
  <c r="R76" i="3"/>
  <c r="N81" i="3"/>
  <c r="J81" i="3"/>
  <c r="B81" i="3"/>
  <c r="R78" i="3"/>
  <c r="R79" i="3"/>
  <c r="I81" i="3"/>
  <c r="M81" i="3"/>
  <c r="R77" i="3"/>
  <c r="G81" i="3"/>
  <c r="K81" i="3"/>
  <c r="O81" i="3"/>
  <c r="H81" i="3"/>
  <c r="L81" i="3"/>
  <c r="P81" i="3"/>
  <c r="Q73" i="3"/>
  <c r="M74" i="3" s="1"/>
  <c r="AH8" i="2"/>
  <c r="AH9" i="2"/>
  <c r="AH17" i="2"/>
  <c r="AH10" i="2"/>
  <c r="AH15" i="2"/>
  <c r="AK43" i="2"/>
  <c r="R78" i="5" l="1"/>
  <c r="R80" i="3"/>
  <c r="D81" i="3"/>
  <c r="C81" i="3"/>
  <c r="E81" i="3"/>
  <c r="Q81" i="3" s="1"/>
  <c r="Q106" i="7"/>
  <c r="Q102" i="7"/>
  <c r="R193" i="4"/>
  <c r="S190" i="4"/>
  <c r="D81" i="5"/>
  <c r="C81" i="5"/>
  <c r="B81" i="5"/>
  <c r="F81" i="5"/>
  <c r="M81" i="5"/>
  <c r="P81" i="5"/>
  <c r="O81" i="5"/>
  <c r="R77" i="5"/>
  <c r="J81" i="5"/>
  <c r="I81" i="5"/>
  <c r="L81" i="5"/>
  <c r="K81" i="5"/>
  <c r="N81" i="5"/>
  <c r="R79" i="5"/>
  <c r="N74" i="3"/>
  <c r="R191" i="4"/>
  <c r="S188" i="4"/>
  <c r="S189" i="4"/>
  <c r="R192" i="4"/>
  <c r="P74" i="5"/>
  <c r="D74" i="5"/>
  <c r="B74" i="5"/>
  <c r="K74" i="5"/>
  <c r="O74" i="5"/>
  <c r="C74" i="5"/>
  <c r="G74" i="5"/>
  <c r="J74" i="5"/>
  <c r="R72" i="5"/>
  <c r="R70" i="5"/>
  <c r="F74" i="5"/>
  <c r="L74" i="5"/>
  <c r="H74" i="5"/>
  <c r="N74" i="5"/>
  <c r="R69" i="5"/>
  <c r="E74" i="5"/>
  <c r="I74" i="5"/>
  <c r="R71" i="5"/>
  <c r="G74" i="3"/>
  <c r="O74" i="3"/>
  <c r="K74" i="3"/>
  <c r="C74" i="3"/>
  <c r="R70" i="3"/>
  <c r="F74" i="3"/>
  <c r="E74" i="3"/>
  <c r="H74" i="3"/>
  <c r="P74" i="3"/>
  <c r="R71" i="3"/>
  <c r="J74" i="3"/>
  <c r="I74" i="3"/>
  <c r="L74" i="3"/>
  <c r="B74" i="3"/>
  <c r="R69" i="3"/>
  <c r="R72" i="3"/>
  <c r="D74" i="3"/>
  <c r="I140" i="7"/>
  <c r="R80" i="5" l="1"/>
  <c r="Q81" i="5"/>
  <c r="R73" i="5"/>
  <c r="Q74" i="5"/>
  <c r="R73" i="3"/>
  <c r="Q74" i="3"/>
  <c r="B296" i="11"/>
  <c r="B290" i="11"/>
  <c r="C78" i="15" l="1"/>
  <c r="B95" i="27" l="1"/>
  <c r="C95" i="27"/>
  <c r="D95" i="27"/>
  <c r="E95" i="27"/>
  <c r="F95" i="27"/>
  <c r="G95" i="27"/>
  <c r="H95" i="27"/>
  <c r="I95" i="27"/>
  <c r="J95" i="27"/>
  <c r="K95" i="27"/>
  <c r="L95" i="27"/>
  <c r="M95" i="27"/>
  <c r="N95" i="27"/>
  <c r="O95" i="27"/>
  <c r="P95" i="27"/>
  <c r="T24" i="1" l="1"/>
  <c r="T25" i="1" s="1"/>
  <c r="B210" i="10"/>
  <c r="M14" i="26" l="1"/>
  <c r="T23" i="1" s="1"/>
  <c r="B89" i="3"/>
  <c r="C89" i="3"/>
  <c r="D89" i="3"/>
  <c r="E89" i="3"/>
  <c r="F89" i="3"/>
  <c r="G89" i="3"/>
  <c r="H89" i="3"/>
  <c r="I89" i="3"/>
  <c r="J89" i="3"/>
  <c r="K89" i="3"/>
  <c r="L89" i="3"/>
  <c r="M89" i="3"/>
  <c r="N89" i="3"/>
  <c r="O89" i="3"/>
  <c r="P89" i="3"/>
  <c r="H6" i="4" l="1"/>
  <c r="R209" i="4"/>
  <c r="T22" i="1"/>
  <c r="T19" i="1"/>
  <c r="T18" i="1"/>
  <c r="T17" i="1"/>
  <c r="T13" i="1"/>
  <c r="AD52" i="2"/>
  <c r="AC52" i="2"/>
  <c r="AB52" i="2"/>
  <c r="AA52" i="2"/>
  <c r="Z52" i="2"/>
  <c r="Y52" i="2"/>
  <c r="X52" i="2"/>
  <c r="W52" i="2"/>
  <c r="V52" i="2"/>
  <c r="U52" i="2"/>
  <c r="T52" i="2"/>
  <c r="S52" i="2"/>
  <c r="R52" i="2"/>
  <c r="Q52" i="2"/>
  <c r="B52" i="2"/>
  <c r="AE51" i="2"/>
  <c r="AE50" i="2"/>
  <c r="AE49" i="2"/>
  <c r="AE48" i="2"/>
  <c r="AD61" i="2"/>
  <c r="AC61" i="2"/>
  <c r="AB61" i="2"/>
  <c r="AA61" i="2"/>
  <c r="Z61" i="2"/>
  <c r="Y61" i="2"/>
  <c r="X61" i="2"/>
  <c r="W61" i="2"/>
  <c r="V61" i="2"/>
  <c r="U61" i="2"/>
  <c r="T61" i="2"/>
  <c r="S61" i="2"/>
  <c r="R61" i="2"/>
  <c r="Q61" i="2"/>
  <c r="B61" i="2"/>
  <c r="AE60" i="2"/>
  <c r="AE59" i="2"/>
  <c r="AE58" i="2"/>
  <c r="AE57" i="2"/>
  <c r="AE52" i="2" l="1"/>
  <c r="AE61" i="2"/>
  <c r="AC18" i="2" l="1"/>
  <c r="AD18" i="2" s="1"/>
  <c r="AD11" i="2"/>
  <c r="AC6" i="2"/>
  <c r="P96" i="3"/>
  <c r="O96" i="3"/>
  <c r="N96" i="3"/>
  <c r="M96" i="3"/>
  <c r="L96" i="3"/>
  <c r="K96" i="3"/>
  <c r="J96" i="3"/>
  <c r="I96" i="3"/>
  <c r="H96" i="3"/>
  <c r="G96" i="3"/>
  <c r="F96" i="3"/>
  <c r="E96" i="3"/>
  <c r="D96" i="3"/>
  <c r="C96" i="3"/>
  <c r="B96" i="3"/>
  <c r="Q95" i="3"/>
  <c r="Q94" i="3"/>
  <c r="Q93" i="3"/>
  <c r="Q92" i="3"/>
  <c r="Q88" i="3"/>
  <c r="Q87" i="3"/>
  <c r="Q86" i="3"/>
  <c r="Q85" i="3"/>
  <c r="P96" i="5"/>
  <c r="O96" i="5"/>
  <c r="N96" i="5"/>
  <c r="M96" i="5"/>
  <c r="L96" i="5"/>
  <c r="K96" i="5"/>
  <c r="J96" i="5"/>
  <c r="I96" i="5"/>
  <c r="H96" i="5"/>
  <c r="G96" i="5"/>
  <c r="F96" i="5"/>
  <c r="E96" i="5"/>
  <c r="D96" i="5"/>
  <c r="C96" i="5"/>
  <c r="B96" i="5"/>
  <c r="Q95" i="5"/>
  <c r="Q94" i="5"/>
  <c r="Q93" i="5"/>
  <c r="Q92" i="5"/>
  <c r="P89" i="5"/>
  <c r="O89" i="5"/>
  <c r="N89" i="5"/>
  <c r="M89" i="5"/>
  <c r="L89" i="5"/>
  <c r="K89" i="5"/>
  <c r="J89" i="5"/>
  <c r="I89" i="5"/>
  <c r="H89" i="5"/>
  <c r="G89" i="5"/>
  <c r="F89" i="5"/>
  <c r="E89" i="5"/>
  <c r="D89" i="5"/>
  <c r="C89" i="5"/>
  <c r="B89" i="5"/>
  <c r="Q88" i="5"/>
  <c r="Q87" i="5"/>
  <c r="Q86" i="5"/>
  <c r="Q85" i="5"/>
  <c r="Q227" i="4"/>
  <c r="P227" i="4"/>
  <c r="O227" i="4"/>
  <c r="N227" i="4"/>
  <c r="M227" i="4"/>
  <c r="L227" i="4"/>
  <c r="K227" i="4"/>
  <c r="J227" i="4"/>
  <c r="I227" i="4"/>
  <c r="H227" i="4"/>
  <c r="G227" i="4"/>
  <c r="F227" i="4"/>
  <c r="E227" i="4"/>
  <c r="D227" i="4"/>
  <c r="C227" i="4"/>
  <c r="Q226" i="4"/>
  <c r="P226" i="4"/>
  <c r="O226" i="4"/>
  <c r="N226" i="4"/>
  <c r="M226" i="4"/>
  <c r="L226" i="4"/>
  <c r="K226" i="4"/>
  <c r="J226" i="4"/>
  <c r="I226" i="4"/>
  <c r="H226" i="4"/>
  <c r="G226" i="4"/>
  <c r="F226" i="4"/>
  <c r="E226" i="4"/>
  <c r="D226" i="4"/>
  <c r="C226" i="4"/>
  <c r="Q225" i="4"/>
  <c r="P225" i="4"/>
  <c r="O225" i="4"/>
  <c r="N225" i="4"/>
  <c r="M225" i="4"/>
  <c r="L225" i="4"/>
  <c r="K225" i="4"/>
  <c r="J225" i="4"/>
  <c r="I225" i="4"/>
  <c r="H225" i="4"/>
  <c r="G225" i="4"/>
  <c r="F225" i="4"/>
  <c r="E225" i="4"/>
  <c r="D225" i="4"/>
  <c r="C225" i="4"/>
  <c r="R224" i="4"/>
  <c r="R223" i="4"/>
  <c r="R222" i="4"/>
  <c r="R221" i="4"/>
  <c r="R220" i="4"/>
  <c r="R219" i="4"/>
  <c r="R218" i="4"/>
  <c r="R217" i="4"/>
  <c r="R216" i="4"/>
  <c r="R215" i="4"/>
  <c r="R214" i="4"/>
  <c r="R213" i="4"/>
  <c r="R211" i="4"/>
  <c r="R210" i="4"/>
  <c r="R208" i="4"/>
  <c r="R207" i="4"/>
  <c r="R206" i="4"/>
  <c r="R205" i="4"/>
  <c r="R204" i="4"/>
  <c r="R203" i="4"/>
  <c r="R202" i="4"/>
  <c r="R201" i="4"/>
  <c r="R200" i="4"/>
  <c r="R199" i="4"/>
  <c r="R198" i="4"/>
  <c r="R197" i="4"/>
  <c r="P145" i="7"/>
  <c r="O145" i="7"/>
  <c r="N145" i="7"/>
  <c r="M145" i="7"/>
  <c r="L145" i="7"/>
  <c r="K145" i="7"/>
  <c r="J145" i="7"/>
  <c r="I145" i="7"/>
  <c r="H145" i="7"/>
  <c r="G145" i="7"/>
  <c r="F145" i="7"/>
  <c r="E145" i="7"/>
  <c r="D145" i="7"/>
  <c r="C145" i="7"/>
  <c r="B145" i="7"/>
  <c r="Q144" i="7"/>
  <c r="Q143" i="7"/>
  <c r="P140" i="7"/>
  <c r="O140" i="7"/>
  <c r="N140" i="7"/>
  <c r="M140" i="7"/>
  <c r="L140" i="7"/>
  <c r="K140" i="7"/>
  <c r="J140" i="7"/>
  <c r="H140" i="7"/>
  <c r="G140" i="7"/>
  <c r="F140" i="7"/>
  <c r="E140" i="7"/>
  <c r="D140" i="7"/>
  <c r="C140" i="7"/>
  <c r="B140" i="7"/>
  <c r="Q139" i="7"/>
  <c r="Q138" i="7"/>
  <c r="P135" i="7"/>
  <c r="O135" i="7"/>
  <c r="N135" i="7"/>
  <c r="M135" i="7"/>
  <c r="L135" i="7"/>
  <c r="K135" i="7"/>
  <c r="J135" i="7"/>
  <c r="I135" i="7"/>
  <c r="H135" i="7"/>
  <c r="G135" i="7"/>
  <c r="F135" i="7"/>
  <c r="E135" i="7"/>
  <c r="D135" i="7"/>
  <c r="C135" i="7"/>
  <c r="B135" i="7"/>
  <c r="Q134" i="7"/>
  <c r="Q133" i="7"/>
  <c r="Q129" i="7"/>
  <c r="L130" i="7" s="1"/>
  <c r="Q125" i="7"/>
  <c r="P126" i="7" s="1"/>
  <c r="L84" i="8"/>
  <c r="L72" i="8"/>
  <c r="T12" i="1" s="1"/>
  <c r="M67" i="8"/>
  <c r="M58" i="8"/>
  <c r="L40" i="8"/>
  <c r="M39" i="8" s="1"/>
  <c r="L33" i="8"/>
  <c r="M31" i="8" s="1"/>
  <c r="L23" i="8"/>
  <c r="M22" i="8" s="1"/>
  <c r="M20" i="8"/>
  <c r="L14" i="8"/>
  <c r="M11" i="8" s="1"/>
  <c r="J138" i="25"/>
  <c r="I138" i="25"/>
  <c r="H138" i="25"/>
  <c r="G138" i="25"/>
  <c r="F138" i="25"/>
  <c r="E138" i="25"/>
  <c r="D138" i="25"/>
  <c r="C138" i="25"/>
  <c r="B138" i="25"/>
  <c r="K137" i="25"/>
  <c r="K136" i="25"/>
  <c r="K135" i="25"/>
  <c r="K134" i="25"/>
  <c r="K133" i="25"/>
  <c r="K132" i="25"/>
  <c r="K131" i="25"/>
  <c r="K130" i="25"/>
  <c r="K129" i="25"/>
  <c r="K128" i="25"/>
  <c r="K127" i="25"/>
  <c r="K126" i="25"/>
  <c r="K125" i="25"/>
  <c r="K124" i="25"/>
  <c r="K123" i="25"/>
  <c r="K122" i="25"/>
  <c r="K121" i="25"/>
  <c r="K120" i="25"/>
  <c r="K119" i="25"/>
  <c r="P232" i="10"/>
  <c r="Q230" i="10" s="1"/>
  <c r="N232" i="10"/>
  <c r="O231" i="10" s="1"/>
  <c r="L232" i="10"/>
  <c r="M230" i="10" s="1"/>
  <c r="J232" i="10"/>
  <c r="K231" i="10" s="1"/>
  <c r="H232" i="10"/>
  <c r="I231" i="10" s="1"/>
  <c r="F232" i="10"/>
  <c r="G231" i="10" s="1"/>
  <c r="D232" i="10"/>
  <c r="E231" i="10" s="1"/>
  <c r="B232" i="10"/>
  <c r="C232" i="10" s="1"/>
  <c r="R231" i="10"/>
  <c r="R230" i="10"/>
  <c r="R229" i="10"/>
  <c r="R228" i="10"/>
  <c r="Q228" i="10"/>
  <c r="I228" i="10"/>
  <c r="P226" i="10"/>
  <c r="Q224" i="10" s="1"/>
  <c r="N226" i="10"/>
  <c r="O224" i="10" s="1"/>
  <c r="L226" i="10"/>
  <c r="M222" i="10" s="1"/>
  <c r="J226" i="10"/>
  <c r="K224" i="10" s="1"/>
  <c r="H226" i="10"/>
  <c r="I224" i="10" s="1"/>
  <c r="F226" i="10"/>
  <c r="G223" i="10" s="1"/>
  <c r="D226" i="10"/>
  <c r="E222" i="10" s="1"/>
  <c r="B226" i="10"/>
  <c r="C225" i="10" s="1"/>
  <c r="R225" i="10"/>
  <c r="R224" i="10"/>
  <c r="R223" i="10"/>
  <c r="R222" i="10"/>
  <c r="R221" i="10"/>
  <c r="R220" i="10"/>
  <c r="P218" i="10"/>
  <c r="Q215" i="10" s="1"/>
  <c r="N218" i="10"/>
  <c r="O214" i="10" s="1"/>
  <c r="L218" i="10"/>
  <c r="M217" i="10" s="1"/>
  <c r="J218" i="10"/>
  <c r="K217" i="10" s="1"/>
  <c r="H218" i="10"/>
  <c r="I215" i="10" s="1"/>
  <c r="F218" i="10"/>
  <c r="G217" i="10" s="1"/>
  <c r="D218" i="10"/>
  <c r="E217" i="10" s="1"/>
  <c r="B218" i="10"/>
  <c r="C213" i="10" s="1"/>
  <c r="R217" i="10"/>
  <c r="R216" i="10"/>
  <c r="R215" i="10"/>
  <c r="R214" i="10"/>
  <c r="R213" i="10"/>
  <c r="R212" i="10"/>
  <c r="P210" i="10"/>
  <c r="Q205" i="10" s="1"/>
  <c r="N210" i="10"/>
  <c r="O207" i="10" s="1"/>
  <c r="L210" i="10"/>
  <c r="M207" i="10" s="1"/>
  <c r="J210" i="10"/>
  <c r="K209" i="10" s="1"/>
  <c r="H210" i="10"/>
  <c r="I209" i="10" s="1"/>
  <c r="F210" i="10"/>
  <c r="G207" i="10" s="1"/>
  <c r="D210" i="10"/>
  <c r="E204" i="10" s="1"/>
  <c r="C209" i="10"/>
  <c r="R209" i="10"/>
  <c r="R208" i="10"/>
  <c r="R207" i="10"/>
  <c r="R206" i="10"/>
  <c r="C206" i="10"/>
  <c r="R205" i="10"/>
  <c r="R204" i="10"/>
  <c r="R203" i="10"/>
  <c r="R202" i="10"/>
  <c r="C202" i="10"/>
  <c r="Q94" i="27"/>
  <c r="Q93" i="27"/>
  <c r="Q92" i="27"/>
  <c r="Q91" i="27"/>
  <c r="Q90" i="27"/>
  <c r="Q202" i="10" l="1"/>
  <c r="C220" i="10"/>
  <c r="I229" i="10"/>
  <c r="G230" i="10"/>
  <c r="I230" i="10"/>
  <c r="C224" i="10"/>
  <c r="E206" i="10"/>
  <c r="E202" i="10"/>
  <c r="E207" i="10"/>
  <c r="M204" i="10"/>
  <c r="M205" i="10"/>
  <c r="M209" i="10"/>
  <c r="G228" i="10"/>
  <c r="M202" i="10"/>
  <c r="O212" i="10"/>
  <c r="M203" i="10"/>
  <c r="K216" i="10"/>
  <c r="S222" i="4"/>
  <c r="S197" i="4"/>
  <c r="T7" i="1"/>
  <c r="O216" i="10"/>
  <c r="C222" i="10"/>
  <c r="O204" i="10"/>
  <c r="C229" i="10"/>
  <c r="C230" i="10"/>
  <c r="O208" i="10"/>
  <c r="K212" i="10"/>
  <c r="C214" i="10"/>
  <c r="I225" i="10"/>
  <c r="Q221" i="10"/>
  <c r="K225" i="10"/>
  <c r="O229" i="10"/>
  <c r="C231" i="10"/>
  <c r="Q207" i="10"/>
  <c r="O222" i="10"/>
  <c r="G224" i="10"/>
  <c r="Q203" i="10"/>
  <c r="Q209" i="10"/>
  <c r="C215" i="10"/>
  <c r="C228" i="10"/>
  <c r="S200" i="4"/>
  <c r="S219" i="4"/>
  <c r="S206" i="4"/>
  <c r="S216" i="4"/>
  <c r="S203" i="4"/>
  <c r="S213" i="4"/>
  <c r="M231" i="10"/>
  <c r="G204" i="10"/>
  <c r="Q206" i="10"/>
  <c r="E209" i="10"/>
  <c r="C212" i="10"/>
  <c r="K214" i="10"/>
  <c r="C216" i="10"/>
  <c r="Q216" i="10"/>
  <c r="G220" i="10"/>
  <c r="M223" i="10"/>
  <c r="M228" i="10"/>
  <c r="G208" i="10"/>
  <c r="I212" i="10"/>
  <c r="I216" i="10"/>
  <c r="O220" i="10"/>
  <c r="G225" i="10"/>
  <c r="O228" i="10"/>
  <c r="G229" i="10"/>
  <c r="O230" i="10"/>
  <c r="E208" i="10"/>
  <c r="I206" i="10"/>
  <c r="E203" i="10"/>
  <c r="M206" i="10"/>
  <c r="I213" i="10"/>
  <c r="I217" i="10"/>
  <c r="G221" i="10"/>
  <c r="O223" i="10"/>
  <c r="I208" i="10"/>
  <c r="O213" i="10"/>
  <c r="O217" i="10"/>
  <c r="O221" i="10"/>
  <c r="O225" i="10"/>
  <c r="E205" i="10"/>
  <c r="M208" i="10"/>
  <c r="G216" i="10"/>
  <c r="Q217" i="10"/>
  <c r="Q225" i="10"/>
  <c r="I204" i="10"/>
  <c r="I202" i="10"/>
  <c r="K202" i="10"/>
  <c r="Q208" i="10"/>
  <c r="G214" i="10"/>
  <c r="L5" i="26"/>
  <c r="L7" i="26" s="1"/>
  <c r="M6" i="8"/>
  <c r="S198" i="4"/>
  <c r="S199" i="4"/>
  <c r="S201" i="4"/>
  <c r="S202" i="4"/>
  <c r="S204" i="4"/>
  <c r="S205" i="4"/>
  <c r="S207" i="4"/>
  <c r="S208" i="4"/>
  <c r="S214" i="4"/>
  <c r="S215" i="4"/>
  <c r="S217" i="4"/>
  <c r="S218" i="4"/>
  <c r="S220" i="4"/>
  <c r="S221" i="4"/>
  <c r="S223" i="4"/>
  <c r="S224" i="4"/>
  <c r="C230" i="4"/>
  <c r="M68" i="8"/>
  <c r="M37" i="8"/>
  <c r="M64" i="8"/>
  <c r="M69" i="8"/>
  <c r="M36" i="8"/>
  <c r="M38" i="8"/>
  <c r="M65" i="8"/>
  <c r="M71" i="8"/>
  <c r="M28" i="8"/>
  <c r="Q145" i="7"/>
  <c r="Q140" i="7"/>
  <c r="AD5" i="2"/>
  <c r="S4" i="1"/>
  <c r="H130" i="7"/>
  <c r="K138" i="25"/>
  <c r="L133" i="25" s="1"/>
  <c r="Q95" i="27"/>
  <c r="K220" i="10"/>
  <c r="K221" i="10"/>
  <c r="K223" i="10"/>
  <c r="K222" i="10"/>
  <c r="I221" i="10"/>
  <c r="G222" i="10"/>
  <c r="E223" i="10"/>
  <c r="R226" i="10"/>
  <c r="C221" i="10"/>
  <c r="C223" i="10"/>
  <c r="Q229" i="10"/>
  <c r="Q231" i="10"/>
  <c r="M229" i="10"/>
  <c r="K228" i="10"/>
  <c r="K229" i="10"/>
  <c r="K230" i="10"/>
  <c r="E228" i="10"/>
  <c r="E230" i="10"/>
  <c r="E229" i="10"/>
  <c r="R232" i="10"/>
  <c r="Q212" i="10"/>
  <c r="Q213" i="10"/>
  <c r="O215" i="10"/>
  <c r="M214" i="10"/>
  <c r="M215" i="10"/>
  <c r="K215" i="10"/>
  <c r="K213" i="10"/>
  <c r="G212" i="10"/>
  <c r="G215" i="10"/>
  <c r="G213" i="10"/>
  <c r="E215" i="10"/>
  <c r="E214" i="10"/>
  <c r="R218" i="10"/>
  <c r="Q204" i="10"/>
  <c r="K206" i="10"/>
  <c r="I203" i="10"/>
  <c r="I207" i="10"/>
  <c r="I205" i="10"/>
  <c r="M66" i="8"/>
  <c r="M70" i="8"/>
  <c r="M53" i="8"/>
  <c r="M59" i="8"/>
  <c r="M56" i="8"/>
  <c r="M19" i="8"/>
  <c r="M13" i="8"/>
  <c r="T11" i="1"/>
  <c r="M7" i="8"/>
  <c r="M10" i="8"/>
  <c r="Q135" i="7"/>
  <c r="T10" i="1"/>
  <c r="O130" i="7"/>
  <c r="T9" i="1"/>
  <c r="P130" i="7"/>
  <c r="D130" i="7"/>
  <c r="C229" i="4"/>
  <c r="C228" i="4"/>
  <c r="O228" i="4"/>
  <c r="D228" i="4"/>
  <c r="H228" i="4"/>
  <c r="L228" i="4"/>
  <c r="P228" i="4"/>
  <c r="E229" i="4"/>
  <c r="I229" i="4"/>
  <c r="M229" i="4"/>
  <c r="Q229" i="4"/>
  <c r="F230" i="4"/>
  <c r="J230" i="4"/>
  <c r="N230" i="4"/>
  <c r="G230" i="4"/>
  <c r="K230" i="4"/>
  <c r="O230" i="4"/>
  <c r="K229" i="4"/>
  <c r="O229" i="4"/>
  <c r="E228" i="4"/>
  <c r="I228" i="4"/>
  <c r="M228" i="4"/>
  <c r="Q228" i="4"/>
  <c r="F229" i="4"/>
  <c r="J229" i="4"/>
  <c r="N229" i="4"/>
  <c r="R227" i="4"/>
  <c r="G228" i="4"/>
  <c r="G229" i="4"/>
  <c r="F228" i="4"/>
  <c r="J228" i="4"/>
  <c r="N228" i="4"/>
  <c r="R226" i="4"/>
  <c r="D230" i="4"/>
  <c r="H230" i="4"/>
  <c r="L230" i="4"/>
  <c r="P230" i="4"/>
  <c r="K228" i="4"/>
  <c r="D229" i="4"/>
  <c r="H229" i="4"/>
  <c r="L229" i="4"/>
  <c r="P229" i="4"/>
  <c r="E230" i="4"/>
  <c r="I230" i="4"/>
  <c r="M230" i="4"/>
  <c r="Q230" i="4"/>
  <c r="S210" i="4"/>
  <c r="S211" i="4"/>
  <c r="S209" i="4"/>
  <c r="Q96" i="5"/>
  <c r="E97" i="5" s="1"/>
  <c r="Q96" i="3"/>
  <c r="R95" i="3" s="1"/>
  <c r="AD14" i="2"/>
  <c r="AD16" i="2"/>
  <c r="AD17" i="2"/>
  <c r="AD4" i="2"/>
  <c r="AD15" i="2"/>
  <c r="AD8" i="2"/>
  <c r="AD10" i="2"/>
  <c r="AD9" i="2"/>
  <c r="Q89" i="3"/>
  <c r="T8" i="1" s="1"/>
  <c r="F97" i="5"/>
  <c r="Q89" i="5"/>
  <c r="R85" i="5" s="1"/>
  <c r="R225" i="4"/>
  <c r="M126" i="7"/>
  <c r="B126" i="7"/>
  <c r="F126" i="7"/>
  <c r="J126" i="7"/>
  <c r="N126" i="7"/>
  <c r="E130" i="7"/>
  <c r="I130" i="7"/>
  <c r="M130" i="7"/>
  <c r="I126" i="7"/>
  <c r="C126" i="7"/>
  <c r="G126" i="7"/>
  <c r="K126" i="7"/>
  <c r="O126" i="7"/>
  <c r="B130" i="7"/>
  <c r="F130" i="7"/>
  <c r="J130" i="7"/>
  <c r="N130" i="7"/>
  <c r="E126" i="7"/>
  <c r="D126" i="7"/>
  <c r="H126" i="7"/>
  <c r="L126" i="7"/>
  <c r="C130" i="7"/>
  <c r="G130" i="7"/>
  <c r="K130" i="7"/>
  <c r="M8" i="8"/>
  <c r="M12" i="8"/>
  <c r="M17" i="8"/>
  <c r="M21" i="8"/>
  <c r="M26" i="8"/>
  <c r="M29" i="8"/>
  <c r="M54" i="8"/>
  <c r="M57" i="8"/>
  <c r="M5" i="8"/>
  <c r="M9" i="8"/>
  <c r="M18" i="8"/>
  <c r="M32" i="8"/>
  <c r="M30" i="8"/>
  <c r="M55" i="8"/>
  <c r="M27" i="8"/>
  <c r="G205" i="10"/>
  <c r="K207" i="10"/>
  <c r="E220" i="10"/>
  <c r="M220" i="10"/>
  <c r="I222" i="10"/>
  <c r="Q222" i="10"/>
  <c r="E224" i="10"/>
  <c r="M224" i="10"/>
  <c r="K203" i="10"/>
  <c r="C207" i="10"/>
  <c r="O209" i="10"/>
  <c r="G202" i="10"/>
  <c r="O202" i="10"/>
  <c r="C204" i="10"/>
  <c r="K204" i="10"/>
  <c r="G206" i="10"/>
  <c r="O206" i="10"/>
  <c r="C208" i="10"/>
  <c r="K208" i="10"/>
  <c r="E212" i="10"/>
  <c r="M212" i="10"/>
  <c r="I214" i="10"/>
  <c r="Q214" i="10"/>
  <c r="E216" i="10"/>
  <c r="M216" i="10"/>
  <c r="C217" i="10"/>
  <c r="E221" i="10"/>
  <c r="M221" i="10"/>
  <c r="I223" i="10"/>
  <c r="Q223" i="10"/>
  <c r="E225" i="10"/>
  <c r="M225" i="10"/>
  <c r="R210" i="10"/>
  <c r="T26" i="1" s="1"/>
  <c r="C203" i="10"/>
  <c r="O205" i="10"/>
  <c r="G209" i="10"/>
  <c r="G203" i="10"/>
  <c r="O203" i="10"/>
  <c r="C205" i="10"/>
  <c r="K205" i="10"/>
  <c r="E213" i="10"/>
  <c r="M213" i="10"/>
  <c r="I220" i="10"/>
  <c r="Q220" i="10"/>
  <c r="B240" i="11"/>
  <c r="B233" i="11"/>
  <c r="C232" i="11" s="1"/>
  <c r="D224" i="11"/>
  <c r="E222" i="11" s="1"/>
  <c r="B224" i="11"/>
  <c r="C222" i="11" s="1"/>
  <c r="D217" i="11"/>
  <c r="B217" i="11"/>
  <c r="C211" i="11" s="1"/>
  <c r="D209" i="11"/>
  <c r="B209" i="11"/>
  <c r="B185" i="12"/>
  <c r="B181" i="12"/>
  <c r="B176" i="12"/>
  <c r="C175" i="12" s="1"/>
  <c r="B170" i="12"/>
  <c r="C168" i="12" s="1"/>
  <c r="B162" i="12"/>
  <c r="C160" i="12" s="1"/>
  <c r="C98" i="13"/>
  <c r="G82" i="15"/>
  <c r="F82" i="15"/>
  <c r="E82" i="15"/>
  <c r="D82" i="15"/>
  <c r="C82" i="15"/>
  <c r="K81" i="15"/>
  <c r="K80" i="15"/>
  <c r="G78" i="15"/>
  <c r="F78" i="15"/>
  <c r="E78" i="15"/>
  <c r="D78" i="15"/>
  <c r="K77" i="15"/>
  <c r="K76" i="15"/>
  <c r="J74" i="15"/>
  <c r="I74" i="15"/>
  <c r="G74" i="15"/>
  <c r="F74" i="15"/>
  <c r="E74" i="15"/>
  <c r="D74" i="15"/>
  <c r="C74" i="15"/>
  <c r="K73" i="15"/>
  <c r="K72" i="15"/>
  <c r="K74" i="15" s="1"/>
  <c r="J94" i="33"/>
  <c r="I94" i="33"/>
  <c r="H94" i="33"/>
  <c r="G94" i="33"/>
  <c r="F94" i="33"/>
  <c r="E94" i="33"/>
  <c r="D94" i="33"/>
  <c r="K93" i="33"/>
  <c r="K92" i="33"/>
  <c r="K91" i="33"/>
  <c r="K90" i="33"/>
  <c r="K89" i="33"/>
  <c r="J84" i="33"/>
  <c r="I84" i="33"/>
  <c r="H84" i="33"/>
  <c r="G84" i="33"/>
  <c r="F84" i="33"/>
  <c r="E84" i="33"/>
  <c r="D84" i="33"/>
  <c r="K83" i="33"/>
  <c r="K82" i="33"/>
  <c r="K81" i="33"/>
  <c r="K80" i="33"/>
  <c r="K79" i="33"/>
  <c r="J73" i="33"/>
  <c r="J74" i="33" s="1"/>
  <c r="I73" i="33"/>
  <c r="I74" i="33" s="1"/>
  <c r="H73" i="33"/>
  <c r="H74" i="33" s="1"/>
  <c r="G73" i="33"/>
  <c r="G74" i="33" s="1"/>
  <c r="F73" i="33"/>
  <c r="F74" i="33" s="1"/>
  <c r="E73" i="33"/>
  <c r="E74" i="33" s="1"/>
  <c r="D73" i="33"/>
  <c r="D74" i="33" s="1"/>
  <c r="K72" i="33"/>
  <c r="K71" i="33"/>
  <c r="K70" i="33"/>
  <c r="G49" i="43"/>
  <c r="G44" i="43"/>
  <c r="G32" i="43"/>
  <c r="G23" i="43"/>
  <c r="E49" i="43"/>
  <c r="E44" i="43"/>
  <c r="E32" i="43"/>
  <c r="E23" i="43"/>
  <c r="D41" i="44"/>
  <c r="D32" i="44"/>
  <c r="D23" i="44"/>
  <c r="F41" i="44"/>
  <c r="F32" i="44"/>
  <c r="F23" i="44"/>
  <c r="I232" i="10" l="1"/>
  <c r="G232" i="10"/>
  <c r="M210" i="10"/>
  <c r="K82" i="15"/>
  <c r="C214" i="11"/>
  <c r="C215" i="11"/>
  <c r="C206" i="11"/>
  <c r="U27" i="1"/>
  <c r="E207" i="11"/>
  <c r="E204" i="11"/>
  <c r="C212" i="11"/>
  <c r="E214" i="11"/>
  <c r="E215" i="11"/>
  <c r="T15" i="1"/>
  <c r="E210" i="10"/>
  <c r="M232" i="10"/>
  <c r="O232" i="10"/>
  <c r="O226" i="10"/>
  <c r="C90" i="13"/>
  <c r="C93" i="13"/>
  <c r="C91" i="13"/>
  <c r="C92" i="13"/>
  <c r="C97" i="13"/>
  <c r="C180" i="12"/>
  <c r="C174" i="12"/>
  <c r="C244" i="11"/>
  <c r="C245" i="11"/>
  <c r="C237" i="11"/>
  <c r="C238" i="11"/>
  <c r="C227" i="11"/>
  <c r="E221" i="11"/>
  <c r="E223" i="11"/>
  <c r="C213" i="11"/>
  <c r="C217" i="11" s="1"/>
  <c r="C216" i="11"/>
  <c r="C204" i="11"/>
  <c r="C208" i="11"/>
  <c r="R228" i="4"/>
  <c r="J97" i="5"/>
  <c r="D97" i="5"/>
  <c r="C97" i="5"/>
  <c r="M6" i="26"/>
  <c r="M7" i="26"/>
  <c r="C218" i="10"/>
  <c r="I218" i="10"/>
  <c r="K218" i="10"/>
  <c r="O218" i="10"/>
  <c r="I226" i="10"/>
  <c r="C242" i="11"/>
  <c r="C201" i="11"/>
  <c r="C205" i="11"/>
  <c r="C235" i="11"/>
  <c r="C202" i="11"/>
  <c r="C207" i="11"/>
  <c r="C239" i="11"/>
  <c r="C183" i="12"/>
  <c r="C154" i="12"/>
  <c r="C184" i="12"/>
  <c r="C89" i="13"/>
  <c r="C96" i="13"/>
  <c r="K73" i="33"/>
  <c r="K74" i="33" s="1"/>
  <c r="G226" i="10"/>
  <c r="Q210" i="10"/>
  <c r="L136" i="25"/>
  <c r="K210" i="10"/>
  <c r="M14" i="8"/>
  <c r="S226" i="4"/>
  <c r="I210" i="10"/>
  <c r="K232" i="10"/>
  <c r="Q232" i="10"/>
  <c r="C226" i="10"/>
  <c r="M72" i="8"/>
  <c r="M40" i="8"/>
  <c r="K78" i="15"/>
  <c r="D139" i="25"/>
  <c r="L128" i="25"/>
  <c r="L120" i="25"/>
  <c r="L129" i="25"/>
  <c r="B139" i="25"/>
  <c r="L124" i="25"/>
  <c r="H139" i="25"/>
  <c r="I139" i="25"/>
  <c r="L125" i="25"/>
  <c r="G139" i="25"/>
  <c r="L121" i="25"/>
  <c r="L131" i="25"/>
  <c r="L130" i="25"/>
  <c r="L134" i="25"/>
  <c r="E139" i="25"/>
  <c r="L127" i="25"/>
  <c r="C139" i="25"/>
  <c r="J139" i="25"/>
  <c r="L123" i="25"/>
  <c r="L126" i="25"/>
  <c r="L137" i="25"/>
  <c r="L119" i="25"/>
  <c r="L135" i="25"/>
  <c r="F139" i="25"/>
  <c r="L132" i="25"/>
  <c r="L122" i="25"/>
  <c r="Q226" i="10"/>
  <c r="M226" i="10"/>
  <c r="K226" i="10"/>
  <c r="E226" i="10"/>
  <c r="E232" i="10"/>
  <c r="Q218" i="10"/>
  <c r="M218" i="10"/>
  <c r="G218" i="10"/>
  <c r="E218" i="10"/>
  <c r="O210" i="10"/>
  <c r="C210" i="10"/>
  <c r="G210" i="10"/>
  <c r="M33" i="8"/>
  <c r="M23" i="8"/>
  <c r="Q130" i="7"/>
  <c r="Q126" i="7"/>
  <c r="R230" i="4"/>
  <c r="S227" i="4"/>
  <c r="P97" i="5"/>
  <c r="O97" i="5"/>
  <c r="B97" i="5"/>
  <c r="R93" i="5"/>
  <c r="M97" i="5"/>
  <c r="L97" i="5"/>
  <c r="K97" i="5"/>
  <c r="N97" i="5"/>
  <c r="R95" i="5"/>
  <c r="I97" i="5"/>
  <c r="H97" i="5"/>
  <c r="G97" i="5"/>
  <c r="R94" i="5"/>
  <c r="R92" i="5"/>
  <c r="P97" i="3"/>
  <c r="B97" i="3"/>
  <c r="R94" i="3"/>
  <c r="G97" i="3"/>
  <c r="L97" i="3"/>
  <c r="F97" i="3"/>
  <c r="M97" i="3"/>
  <c r="H97" i="3"/>
  <c r="R92" i="3"/>
  <c r="O97" i="3"/>
  <c r="R93" i="3"/>
  <c r="I97" i="3"/>
  <c r="N97" i="3"/>
  <c r="C97" i="3"/>
  <c r="D97" i="3"/>
  <c r="J97" i="3"/>
  <c r="K97" i="3"/>
  <c r="E97" i="3"/>
  <c r="E90" i="3"/>
  <c r="F90" i="3"/>
  <c r="R88" i="3"/>
  <c r="R86" i="3"/>
  <c r="L90" i="3"/>
  <c r="B90" i="3"/>
  <c r="P90" i="3"/>
  <c r="J90" i="3"/>
  <c r="D90" i="3"/>
  <c r="M90" i="3"/>
  <c r="R87" i="3"/>
  <c r="R85" i="3"/>
  <c r="G90" i="3"/>
  <c r="K90" i="3"/>
  <c r="C90" i="3"/>
  <c r="O90" i="3"/>
  <c r="N90" i="3"/>
  <c r="I90" i="3"/>
  <c r="H90" i="3"/>
  <c r="E90" i="5"/>
  <c r="H90" i="5"/>
  <c r="F90" i="5"/>
  <c r="R88" i="5"/>
  <c r="M90" i="5"/>
  <c r="P90" i="5"/>
  <c r="N90" i="5"/>
  <c r="K90" i="5"/>
  <c r="C90" i="5"/>
  <c r="O90" i="5"/>
  <c r="G90" i="5"/>
  <c r="R86" i="5"/>
  <c r="D90" i="5"/>
  <c r="B90" i="5"/>
  <c r="I90" i="5"/>
  <c r="L90" i="5"/>
  <c r="J90" i="5"/>
  <c r="R87" i="5"/>
  <c r="S225" i="4"/>
  <c r="U6" i="1" s="1"/>
  <c r="R229" i="4"/>
  <c r="C230" i="11"/>
  <c r="C229" i="11"/>
  <c r="C203" i="11"/>
  <c r="C226" i="11"/>
  <c r="C231" i="11"/>
  <c r="E202" i="11"/>
  <c r="E206" i="11"/>
  <c r="E212" i="11"/>
  <c r="E216" i="11"/>
  <c r="C221" i="11"/>
  <c r="C223" i="11"/>
  <c r="C228" i="11"/>
  <c r="C236" i="11"/>
  <c r="E208" i="11"/>
  <c r="E201" i="11"/>
  <c r="E203" i="11"/>
  <c r="E205" i="11"/>
  <c r="E211" i="11"/>
  <c r="E213" i="11"/>
  <c r="C157" i="12"/>
  <c r="C166" i="12"/>
  <c r="C173" i="12"/>
  <c r="C165" i="12"/>
  <c r="C172" i="12"/>
  <c r="C158" i="12"/>
  <c r="C161" i="12"/>
  <c r="C169" i="12"/>
  <c r="C155" i="12"/>
  <c r="C159" i="12"/>
  <c r="C167" i="12"/>
  <c r="C179" i="12"/>
  <c r="C178" i="12"/>
  <c r="C156" i="12"/>
  <c r="C164" i="12"/>
  <c r="I100" i="33"/>
  <c r="I99" i="33" s="1"/>
  <c r="J100" i="33"/>
  <c r="J99" i="33" s="1"/>
  <c r="K84" i="33"/>
  <c r="K94" i="33"/>
  <c r="G100" i="33"/>
  <c r="G99" i="33" s="1"/>
  <c r="E100" i="33"/>
  <c r="E99" i="33" s="1"/>
  <c r="F100" i="33"/>
  <c r="F99" i="33" s="1"/>
  <c r="D100" i="33"/>
  <c r="D99" i="33" s="1"/>
  <c r="H100" i="33"/>
  <c r="H99" i="33" s="1"/>
  <c r="G41" i="44"/>
  <c r="C246" i="11" l="1"/>
  <c r="C99" i="13"/>
  <c r="C94" i="13"/>
  <c r="C224" i="11"/>
  <c r="K100" i="33"/>
  <c r="K99" i="33" s="1"/>
  <c r="R96" i="3"/>
  <c r="C181" i="12"/>
  <c r="C185" i="12"/>
  <c r="C176" i="12"/>
  <c r="C170" i="12"/>
  <c r="C162" i="12"/>
  <c r="C240" i="11"/>
  <c r="C233" i="11"/>
  <c r="E224" i="11"/>
  <c r="E217" i="11"/>
  <c r="E209" i="11"/>
  <c r="C209" i="11"/>
  <c r="T16" i="1"/>
  <c r="T14" i="1"/>
  <c r="R89" i="5"/>
  <c r="Q97" i="3"/>
  <c r="L138" i="25"/>
  <c r="K139" i="25"/>
  <c r="Q97" i="5"/>
  <c r="R96" i="5"/>
  <c r="Q90" i="5"/>
  <c r="R89" i="3"/>
  <c r="Q90" i="3"/>
  <c r="P42" i="28"/>
  <c r="H42" i="28"/>
  <c r="L42" i="28"/>
  <c r="D42" i="28"/>
  <c r="R40" i="28"/>
  <c r="R38" i="28"/>
  <c r="O42" i="28"/>
  <c r="N42" i="28"/>
  <c r="I42" i="28"/>
  <c r="J42" i="28"/>
  <c r="G42" i="28"/>
  <c r="R37" i="28"/>
  <c r="B42" i="28"/>
  <c r="C42" i="28"/>
  <c r="M42" i="28"/>
  <c r="R39" i="28"/>
  <c r="K42" i="28"/>
  <c r="F42" i="28"/>
  <c r="E42" i="28"/>
  <c r="G32" i="44"/>
  <c r="H23" i="44"/>
  <c r="G23" i="44"/>
  <c r="H49" i="43"/>
  <c r="H44" i="43"/>
  <c r="H32" i="43"/>
  <c r="I23" i="43"/>
  <c r="H23" i="43"/>
  <c r="Q42" i="28" l="1"/>
  <c r="R41" i="28"/>
  <c r="Q17" i="1"/>
  <c r="S6" i="26"/>
  <c r="Q14" i="1" s="1"/>
  <c r="Q13" i="1"/>
  <c r="P13" i="1"/>
  <c r="R7" i="26"/>
  <c r="Q15" i="1" l="1"/>
  <c r="S7" i="26"/>
  <c r="Q16" i="1" s="1"/>
  <c r="B257" i="12"/>
  <c r="R17" i="1" l="1"/>
  <c r="S17" i="1"/>
  <c r="R13" i="1"/>
  <c r="S13" i="1"/>
  <c r="D246" i="4" l="1"/>
  <c r="E246" i="4"/>
  <c r="F246" i="4"/>
  <c r="G246" i="4"/>
  <c r="H246" i="4"/>
  <c r="I246" i="4"/>
  <c r="J246" i="4"/>
  <c r="K246" i="4"/>
  <c r="L246" i="4"/>
  <c r="M246" i="4"/>
  <c r="N246" i="4"/>
  <c r="O246" i="4"/>
  <c r="P246" i="4"/>
  <c r="Q246" i="4"/>
  <c r="D247" i="4"/>
  <c r="E247" i="4"/>
  <c r="F247" i="4"/>
  <c r="G247" i="4"/>
  <c r="H247" i="4"/>
  <c r="I247" i="4"/>
  <c r="J247" i="4"/>
  <c r="K247" i="4"/>
  <c r="L247" i="4"/>
  <c r="M247" i="4"/>
  <c r="N247" i="4"/>
  <c r="O247" i="4"/>
  <c r="P247" i="4"/>
  <c r="Q247" i="4"/>
  <c r="D248" i="4"/>
  <c r="E248" i="4"/>
  <c r="F248" i="4"/>
  <c r="G248" i="4"/>
  <c r="H248" i="4"/>
  <c r="I248" i="4"/>
  <c r="J248" i="4"/>
  <c r="K248" i="4"/>
  <c r="L248" i="4"/>
  <c r="M248" i="4"/>
  <c r="N248" i="4"/>
  <c r="O248" i="4"/>
  <c r="P248" i="4"/>
  <c r="Q248" i="4"/>
  <c r="C248" i="4"/>
  <c r="C247" i="4"/>
  <c r="C246" i="4"/>
  <c r="M36" i="30"/>
  <c r="G5" i="4"/>
  <c r="G4" i="4"/>
  <c r="M43" i="30"/>
  <c r="P7" i="26"/>
  <c r="R15" i="1" s="1"/>
  <c r="N82" i="8"/>
  <c r="S24" i="1" l="1"/>
  <c r="S25" i="1" s="1"/>
  <c r="S22" i="1"/>
  <c r="S19" i="1"/>
  <c r="N60" i="8"/>
  <c r="P125" i="27" l="1"/>
  <c r="O125" i="27"/>
  <c r="N125" i="27"/>
  <c r="M125" i="27"/>
  <c r="L125" i="27"/>
  <c r="K125" i="27"/>
  <c r="J125" i="27"/>
  <c r="I125" i="27"/>
  <c r="H125" i="27"/>
  <c r="G125" i="27"/>
  <c r="F125" i="27"/>
  <c r="E125" i="27"/>
  <c r="D125" i="27"/>
  <c r="C125" i="27"/>
  <c r="B125" i="27"/>
  <c r="Q124" i="27"/>
  <c r="Q123" i="27"/>
  <c r="Q122" i="27"/>
  <c r="Q121" i="27"/>
  <c r="Q120" i="27"/>
  <c r="Q125" i="27" l="1"/>
  <c r="G126" i="27" s="1"/>
  <c r="R125" i="27"/>
  <c r="N126" i="27"/>
  <c r="F126" i="27"/>
  <c r="J126" i="27"/>
  <c r="B126" i="27"/>
  <c r="R123" i="27"/>
  <c r="I126" i="27"/>
  <c r="R122" i="27"/>
  <c r="C126" i="27"/>
  <c r="O126" i="27"/>
  <c r="D126" i="27"/>
  <c r="H126" i="27"/>
  <c r="P126" i="27"/>
  <c r="R120" i="27"/>
  <c r="R56" i="28"/>
  <c r="E58" i="28"/>
  <c r="I58" i="28"/>
  <c r="M58" i="28"/>
  <c r="G58" i="28"/>
  <c r="J58" i="28"/>
  <c r="B58" i="28"/>
  <c r="R53" i="28"/>
  <c r="N58" i="28"/>
  <c r="F58" i="28"/>
  <c r="R55" i="28"/>
  <c r="R54" i="28"/>
  <c r="C58" i="28"/>
  <c r="K58" i="28"/>
  <c r="O58" i="28"/>
  <c r="D58" i="28"/>
  <c r="H58" i="28"/>
  <c r="L58" i="28"/>
  <c r="P58" i="28"/>
  <c r="K284" i="33"/>
  <c r="K283" i="33"/>
  <c r="J268" i="33"/>
  <c r="I268" i="33"/>
  <c r="H268" i="33"/>
  <c r="G268" i="33"/>
  <c r="F268" i="33"/>
  <c r="E268" i="33"/>
  <c r="D268" i="33"/>
  <c r="K267" i="33"/>
  <c r="K266" i="33"/>
  <c r="K265" i="33"/>
  <c r="K264" i="33"/>
  <c r="K263" i="33"/>
  <c r="J258" i="33"/>
  <c r="I258" i="33"/>
  <c r="H258" i="33"/>
  <c r="G258" i="33"/>
  <c r="F258" i="33"/>
  <c r="E258" i="33"/>
  <c r="D258" i="33"/>
  <c r="K257" i="33"/>
  <c r="K256" i="33"/>
  <c r="K255" i="33"/>
  <c r="K254" i="33"/>
  <c r="K253" i="33"/>
  <c r="J247" i="33"/>
  <c r="J248" i="33" s="1"/>
  <c r="I247" i="33"/>
  <c r="I248" i="33" s="1"/>
  <c r="H247" i="33"/>
  <c r="H248" i="33" s="1"/>
  <c r="G247" i="33"/>
  <c r="G248" i="33" s="1"/>
  <c r="F247" i="33"/>
  <c r="F248" i="33" s="1"/>
  <c r="E247" i="33"/>
  <c r="E248" i="33" s="1"/>
  <c r="D247" i="33"/>
  <c r="D248" i="33" s="1"/>
  <c r="K246" i="33"/>
  <c r="K245" i="33"/>
  <c r="K244" i="33"/>
  <c r="K67" i="15"/>
  <c r="K68" i="15" s="1"/>
  <c r="K63" i="15"/>
  <c r="K62" i="15"/>
  <c r="K59" i="15"/>
  <c r="K60" i="15" s="1"/>
  <c r="B121" i="13"/>
  <c r="C120" i="13" s="1"/>
  <c r="B116" i="13"/>
  <c r="C114" i="13" s="1"/>
  <c r="B261" i="12"/>
  <c r="B251" i="12"/>
  <c r="B244" i="12"/>
  <c r="C242" i="12" s="1"/>
  <c r="B236" i="12"/>
  <c r="C234" i="12" s="1"/>
  <c r="B283" i="11"/>
  <c r="C282" i="11" s="1"/>
  <c r="D274" i="11"/>
  <c r="E272" i="11" s="1"/>
  <c r="B274" i="11"/>
  <c r="C273" i="11" s="1"/>
  <c r="D267" i="11"/>
  <c r="B267" i="11"/>
  <c r="C266" i="11" s="1"/>
  <c r="D259" i="11"/>
  <c r="B259" i="11"/>
  <c r="C254" i="11" s="1"/>
  <c r="M126" i="27" l="1"/>
  <c r="R124" i="27"/>
  <c r="C251" i="11"/>
  <c r="C257" i="11"/>
  <c r="T27" i="1"/>
  <c r="E257" i="11"/>
  <c r="E254" i="11"/>
  <c r="E265" i="11"/>
  <c r="E264" i="11"/>
  <c r="C113" i="13"/>
  <c r="T28" i="1"/>
  <c r="C294" i="11"/>
  <c r="C295" i="11"/>
  <c r="C293" i="11"/>
  <c r="C287" i="11"/>
  <c r="C289" i="11"/>
  <c r="C250" i="12"/>
  <c r="C248" i="12"/>
  <c r="C262" i="11"/>
  <c r="C258" i="11"/>
  <c r="L126" i="27"/>
  <c r="K126" i="27"/>
  <c r="E126" i="27"/>
  <c r="R121" i="27"/>
  <c r="C118" i="13"/>
  <c r="C111" i="13"/>
  <c r="C119" i="13"/>
  <c r="C115" i="13"/>
  <c r="K64" i="15"/>
  <c r="K247" i="33"/>
  <c r="K248" i="33" s="1"/>
  <c r="C255" i="12"/>
  <c r="C256" i="12"/>
  <c r="C240" i="12"/>
  <c r="C243" i="12"/>
  <c r="C264" i="11"/>
  <c r="C252" i="11"/>
  <c r="C255" i="11"/>
  <c r="E271" i="11"/>
  <c r="C253" i="11"/>
  <c r="C256" i="11"/>
  <c r="C261" i="11"/>
  <c r="C265" i="11"/>
  <c r="C263" i="11"/>
  <c r="C272" i="11"/>
  <c r="C292" i="11"/>
  <c r="E273" i="11"/>
  <c r="C285" i="11"/>
  <c r="C288" i="11"/>
  <c r="C231" i="12"/>
  <c r="C235" i="12"/>
  <c r="C246" i="12"/>
  <c r="C247" i="12"/>
  <c r="C249" i="12"/>
  <c r="C239" i="12"/>
  <c r="C259" i="12"/>
  <c r="C260" i="12"/>
  <c r="K285" i="33"/>
  <c r="K268" i="33"/>
  <c r="K258" i="33"/>
  <c r="E274" i="33"/>
  <c r="E273" i="33" s="1"/>
  <c r="I274" i="33"/>
  <c r="I273" i="33" s="1"/>
  <c r="F274" i="33"/>
  <c r="F273" i="33" s="1"/>
  <c r="J274" i="33"/>
  <c r="J273" i="33" s="1"/>
  <c r="G274" i="33"/>
  <c r="G273" i="33" s="1"/>
  <c r="D274" i="33"/>
  <c r="D273" i="33" s="1"/>
  <c r="H274" i="33"/>
  <c r="H273" i="33" s="1"/>
  <c r="Q58" i="28"/>
  <c r="R57" i="28"/>
  <c r="C112" i="13"/>
  <c r="C228" i="12"/>
  <c r="C232" i="12"/>
  <c r="C253" i="12"/>
  <c r="C229" i="12"/>
  <c r="C233" i="12"/>
  <c r="C241" i="12"/>
  <c r="C254" i="12"/>
  <c r="C230" i="12"/>
  <c r="C238" i="12"/>
  <c r="C279" i="11"/>
  <c r="C277" i="11"/>
  <c r="C280" i="11"/>
  <c r="C276" i="11"/>
  <c r="C281" i="11"/>
  <c r="E266" i="11"/>
  <c r="E258" i="11"/>
  <c r="E262" i="11"/>
  <c r="C271" i="11"/>
  <c r="C278" i="11"/>
  <c r="C286" i="11"/>
  <c r="E252" i="11"/>
  <c r="E256" i="11"/>
  <c r="E251" i="11"/>
  <c r="E253" i="11"/>
  <c r="E255" i="11"/>
  <c r="E261" i="11"/>
  <c r="E263" i="11"/>
  <c r="P271" i="10"/>
  <c r="Q269" i="10" s="1"/>
  <c r="N271" i="10"/>
  <c r="O267" i="10" s="1"/>
  <c r="L271" i="10"/>
  <c r="M269" i="10" s="1"/>
  <c r="J271" i="10"/>
  <c r="K269" i="10" s="1"/>
  <c r="H271" i="10"/>
  <c r="I267" i="10" s="1"/>
  <c r="F271" i="10"/>
  <c r="G267" i="10" s="1"/>
  <c r="D271" i="10"/>
  <c r="E269" i="10" s="1"/>
  <c r="B271" i="10"/>
  <c r="C269" i="10" s="1"/>
  <c r="R270" i="10"/>
  <c r="Q270" i="10"/>
  <c r="R269" i="10"/>
  <c r="R268" i="10"/>
  <c r="R267" i="10"/>
  <c r="P265" i="10"/>
  <c r="Q263" i="10" s="1"/>
  <c r="N265" i="10"/>
  <c r="O264" i="10" s="1"/>
  <c r="L265" i="10"/>
  <c r="M261" i="10" s="1"/>
  <c r="J265" i="10"/>
  <c r="K264" i="10" s="1"/>
  <c r="H265" i="10"/>
  <c r="I263" i="10" s="1"/>
  <c r="F265" i="10"/>
  <c r="G264" i="10" s="1"/>
  <c r="D265" i="10"/>
  <c r="E261" i="10" s="1"/>
  <c r="B265" i="10"/>
  <c r="C264" i="10" s="1"/>
  <c r="R264" i="10"/>
  <c r="R263" i="10"/>
  <c r="R262" i="10"/>
  <c r="R261" i="10"/>
  <c r="R260" i="10"/>
  <c r="R259" i="10"/>
  <c r="P257" i="10"/>
  <c r="Q256" i="10" s="1"/>
  <c r="N257" i="10"/>
  <c r="O253" i="10" s="1"/>
  <c r="L257" i="10"/>
  <c r="M254" i="10" s="1"/>
  <c r="J257" i="10"/>
  <c r="K255" i="10" s="1"/>
  <c r="H257" i="10"/>
  <c r="I254" i="10" s="1"/>
  <c r="F257" i="10"/>
  <c r="G253" i="10" s="1"/>
  <c r="D257" i="10"/>
  <c r="E253" i="10" s="1"/>
  <c r="B257" i="10"/>
  <c r="C254" i="10" s="1"/>
  <c r="R256" i="10"/>
  <c r="R255" i="10"/>
  <c r="R254" i="10"/>
  <c r="R253" i="10"/>
  <c r="R252" i="10"/>
  <c r="R251" i="10"/>
  <c r="P249" i="10"/>
  <c r="Q247" i="10" s="1"/>
  <c r="N249" i="10"/>
  <c r="O246" i="10" s="1"/>
  <c r="L249" i="10"/>
  <c r="M245" i="10" s="1"/>
  <c r="J249" i="10"/>
  <c r="K248" i="10" s="1"/>
  <c r="H249" i="10"/>
  <c r="I247" i="10" s="1"/>
  <c r="F249" i="10"/>
  <c r="G246" i="10" s="1"/>
  <c r="D249" i="10"/>
  <c r="E245" i="10" s="1"/>
  <c r="B249" i="10"/>
  <c r="C248" i="10" s="1"/>
  <c r="R248" i="10"/>
  <c r="R247" i="10"/>
  <c r="R246" i="10"/>
  <c r="R245" i="10"/>
  <c r="R244" i="10"/>
  <c r="R243" i="10"/>
  <c r="R242" i="10"/>
  <c r="R241" i="10"/>
  <c r="J161" i="25"/>
  <c r="I161" i="25"/>
  <c r="H161" i="25"/>
  <c r="G161" i="25"/>
  <c r="F161" i="25"/>
  <c r="E161" i="25"/>
  <c r="D161" i="25"/>
  <c r="C161" i="25"/>
  <c r="B161" i="25"/>
  <c r="K160" i="25"/>
  <c r="K159" i="25"/>
  <c r="K158" i="25"/>
  <c r="K157" i="25"/>
  <c r="K156" i="25"/>
  <c r="K155" i="25"/>
  <c r="K154" i="25"/>
  <c r="K153" i="25"/>
  <c r="K152" i="25"/>
  <c r="K151" i="25"/>
  <c r="K150" i="25"/>
  <c r="K149" i="25"/>
  <c r="K148" i="25"/>
  <c r="K147" i="25"/>
  <c r="K146" i="25"/>
  <c r="K145" i="25"/>
  <c r="K144" i="25"/>
  <c r="K143" i="25"/>
  <c r="K142" i="25"/>
  <c r="O14" i="26"/>
  <c r="S23" i="1" s="1"/>
  <c r="N72" i="8"/>
  <c r="O71" i="8" s="1"/>
  <c r="O66" i="8"/>
  <c r="O65" i="8"/>
  <c r="O58" i="8"/>
  <c r="O56" i="8"/>
  <c r="O53" i="8"/>
  <c r="N40" i="8"/>
  <c r="O38" i="8" s="1"/>
  <c r="N33" i="8"/>
  <c r="O31" i="8" s="1"/>
  <c r="N23" i="8"/>
  <c r="O22" i="8" s="1"/>
  <c r="O20" i="8"/>
  <c r="N14" i="8"/>
  <c r="P169" i="7"/>
  <c r="O169" i="7"/>
  <c r="N169" i="7"/>
  <c r="M169" i="7"/>
  <c r="L169" i="7"/>
  <c r="K169" i="7"/>
  <c r="J169" i="7"/>
  <c r="I169" i="7"/>
  <c r="H169" i="7"/>
  <c r="F169" i="7"/>
  <c r="E169" i="7"/>
  <c r="D169" i="7"/>
  <c r="C169" i="7"/>
  <c r="B169" i="7"/>
  <c r="Q168" i="7"/>
  <c r="Q167" i="7"/>
  <c r="P164" i="7"/>
  <c r="O164" i="7"/>
  <c r="N164" i="7"/>
  <c r="M164" i="7"/>
  <c r="L164" i="7"/>
  <c r="K164" i="7"/>
  <c r="J164" i="7"/>
  <c r="I164" i="7"/>
  <c r="H164" i="7"/>
  <c r="F164" i="7"/>
  <c r="E164" i="7"/>
  <c r="D164" i="7"/>
  <c r="C164" i="7"/>
  <c r="B164" i="7"/>
  <c r="Q163" i="7"/>
  <c r="Q162" i="7"/>
  <c r="P159" i="7"/>
  <c r="O159" i="7"/>
  <c r="N159" i="7"/>
  <c r="M159" i="7"/>
  <c r="L159" i="7"/>
  <c r="K159" i="7"/>
  <c r="J159" i="7"/>
  <c r="I159" i="7"/>
  <c r="H159" i="7"/>
  <c r="F159" i="7"/>
  <c r="E159" i="7"/>
  <c r="D159" i="7"/>
  <c r="C159" i="7"/>
  <c r="B159" i="7"/>
  <c r="Q158" i="7"/>
  <c r="Q157" i="7"/>
  <c r="Q153" i="7"/>
  <c r="Q149" i="7"/>
  <c r="P150" i="7" s="1"/>
  <c r="R261" i="4"/>
  <c r="R260" i="4"/>
  <c r="R259" i="4"/>
  <c r="R258" i="4"/>
  <c r="R257" i="4"/>
  <c r="R256" i="4"/>
  <c r="R255" i="4"/>
  <c r="R254" i="4"/>
  <c r="R253" i="4"/>
  <c r="R252" i="4"/>
  <c r="R251" i="4"/>
  <c r="R250" i="4"/>
  <c r="R248" i="4"/>
  <c r="R247" i="4"/>
  <c r="R246" i="4"/>
  <c r="R245" i="4"/>
  <c r="R244" i="4"/>
  <c r="R243" i="4"/>
  <c r="R242" i="4"/>
  <c r="R241" i="4"/>
  <c r="R240" i="4"/>
  <c r="R239" i="4"/>
  <c r="R238" i="4"/>
  <c r="R237" i="4"/>
  <c r="R236" i="4"/>
  <c r="R235" i="4"/>
  <c r="R234" i="4"/>
  <c r="G6" i="4"/>
  <c r="P112" i="5"/>
  <c r="O112" i="5"/>
  <c r="N112" i="5"/>
  <c r="M112" i="5"/>
  <c r="L112" i="5"/>
  <c r="K112" i="5"/>
  <c r="J112" i="5"/>
  <c r="I112" i="5"/>
  <c r="H112" i="5"/>
  <c r="G112" i="5"/>
  <c r="F112" i="5"/>
  <c r="E112" i="5"/>
  <c r="D112" i="5"/>
  <c r="C112" i="5"/>
  <c r="B112" i="5"/>
  <c r="Q111" i="5"/>
  <c r="Q110" i="5"/>
  <c r="Q109" i="5"/>
  <c r="Q108" i="5"/>
  <c r="P105" i="5"/>
  <c r="O105" i="5"/>
  <c r="N105" i="5"/>
  <c r="M105" i="5"/>
  <c r="L105" i="5"/>
  <c r="K105" i="5"/>
  <c r="J105" i="5"/>
  <c r="I105" i="5"/>
  <c r="H105" i="5"/>
  <c r="G105" i="5"/>
  <c r="F105" i="5"/>
  <c r="E105" i="5"/>
  <c r="D105" i="5"/>
  <c r="C105" i="5"/>
  <c r="B105" i="5"/>
  <c r="Q104" i="5"/>
  <c r="Q103" i="5"/>
  <c r="Q102" i="5"/>
  <c r="Q101" i="5"/>
  <c r="P112" i="3"/>
  <c r="O112" i="3"/>
  <c r="N112" i="3"/>
  <c r="M112" i="3"/>
  <c r="L112" i="3"/>
  <c r="K112" i="3"/>
  <c r="J112" i="3"/>
  <c r="I112" i="3"/>
  <c r="H112" i="3"/>
  <c r="G112" i="3"/>
  <c r="F112" i="3"/>
  <c r="E112" i="3"/>
  <c r="D112" i="3"/>
  <c r="C112" i="3"/>
  <c r="B112" i="3"/>
  <c r="Q111" i="3"/>
  <c r="Q110" i="3"/>
  <c r="Q109" i="3"/>
  <c r="Q108" i="3"/>
  <c r="P105" i="3"/>
  <c r="O105" i="3"/>
  <c r="N105" i="3"/>
  <c r="M105" i="3"/>
  <c r="L105" i="3"/>
  <c r="K105" i="3"/>
  <c r="J105" i="3"/>
  <c r="I105" i="3"/>
  <c r="H105" i="3"/>
  <c r="G105" i="3"/>
  <c r="F105" i="3"/>
  <c r="E105" i="3"/>
  <c r="D105" i="3"/>
  <c r="C105" i="3"/>
  <c r="B105" i="3"/>
  <c r="Q104" i="3"/>
  <c r="Q103" i="3"/>
  <c r="Q102" i="3"/>
  <c r="Q101" i="3"/>
  <c r="AD70" i="2"/>
  <c r="AC70" i="2"/>
  <c r="AB70" i="2"/>
  <c r="AA70" i="2"/>
  <c r="Z70" i="2"/>
  <c r="Y70" i="2"/>
  <c r="X70" i="2"/>
  <c r="W70" i="2"/>
  <c r="V70" i="2"/>
  <c r="U70" i="2"/>
  <c r="T70" i="2"/>
  <c r="S70" i="2"/>
  <c r="R70" i="2"/>
  <c r="Q70" i="2"/>
  <c r="B70" i="2"/>
  <c r="AE69" i="2"/>
  <c r="AE68" i="2"/>
  <c r="AE67" i="2"/>
  <c r="AE66" i="2"/>
  <c r="AE18" i="2"/>
  <c r="AF18" i="2" s="1"/>
  <c r="AF11" i="2"/>
  <c r="AE6" i="2"/>
  <c r="T4" i="1" s="1"/>
  <c r="T6" i="1" s="1"/>
  <c r="Q245" i="10" l="1"/>
  <c r="K274" i="33"/>
  <c r="K273" i="33" s="1"/>
  <c r="O256" i="10"/>
  <c r="M256" i="10"/>
  <c r="C268" i="10"/>
  <c r="I269" i="10"/>
  <c r="Q244" i="10"/>
  <c r="G252" i="10"/>
  <c r="O268" i="10"/>
  <c r="Q268" i="10"/>
  <c r="O270" i="10"/>
  <c r="S240" i="4"/>
  <c r="C296" i="11"/>
  <c r="Q126" i="27"/>
  <c r="G251" i="10"/>
  <c r="C267" i="10"/>
  <c r="C270" i="10"/>
  <c r="C290" i="11"/>
  <c r="C267" i="11"/>
  <c r="C121" i="13"/>
  <c r="C116" i="13"/>
  <c r="C257" i="12"/>
  <c r="C283" i="11"/>
  <c r="E274" i="11"/>
  <c r="C274" i="11"/>
  <c r="E267" i="11"/>
  <c r="E259" i="11"/>
  <c r="C259" i="11"/>
  <c r="E254" i="10"/>
  <c r="O261" i="10"/>
  <c r="M252" i="10"/>
  <c r="M251" i="10"/>
  <c r="G260" i="10"/>
  <c r="E255" i="10"/>
  <c r="I260" i="10"/>
  <c r="E251" i="10"/>
  <c r="E252" i="10"/>
  <c r="M255" i="10"/>
  <c r="C263" i="10"/>
  <c r="E248" i="10"/>
  <c r="E244" i="10"/>
  <c r="O254" i="10"/>
  <c r="E242" i="10"/>
  <c r="E246" i="10"/>
  <c r="O255" i="10"/>
  <c r="I264" i="10"/>
  <c r="I270" i="10"/>
  <c r="I241" i="10"/>
  <c r="E267" i="10"/>
  <c r="K241" i="10"/>
  <c r="C245" i="10"/>
  <c r="C252" i="10"/>
  <c r="K261" i="10"/>
  <c r="E262" i="10"/>
  <c r="I256" i="10"/>
  <c r="C259" i="10"/>
  <c r="C262" i="10"/>
  <c r="K245" i="10"/>
  <c r="Q246" i="10"/>
  <c r="Q248" i="10"/>
  <c r="I251" i="10"/>
  <c r="I253" i="10"/>
  <c r="Q255" i="10"/>
  <c r="O19" i="8"/>
  <c r="O39" i="8"/>
  <c r="O70" i="8"/>
  <c r="S12" i="1"/>
  <c r="O13" i="8"/>
  <c r="S11" i="1"/>
  <c r="O6" i="8"/>
  <c r="N5" i="26"/>
  <c r="S260" i="4"/>
  <c r="S256" i="4"/>
  <c r="S7" i="1"/>
  <c r="Q159" i="7"/>
  <c r="S10" i="1"/>
  <c r="Q252" i="10"/>
  <c r="I242" i="10"/>
  <c r="Q251" i="10"/>
  <c r="Q254" i="10"/>
  <c r="C256" i="10"/>
  <c r="G259" i="10"/>
  <c r="O269" i="10"/>
  <c r="E270" i="10"/>
  <c r="Q253" i="10"/>
  <c r="I255" i="10"/>
  <c r="Q241" i="10"/>
  <c r="Q242" i="10"/>
  <c r="I244" i="10"/>
  <c r="I245" i="10"/>
  <c r="I252" i="10"/>
  <c r="C253" i="10"/>
  <c r="E256" i="10"/>
  <c r="G261" i="10"/>
  <c r="G263" i="10"/>
  <c r="E268" i="10"/>
  <c r="S253" i="4"/>
  <c r="S237" i="4"/>
  <c r="S254" i="4"/>
  <c r="S257" i="4"/>
  <c r="K266" i="4"/>
  <c r="G266" i="4"/>
  <c r="O266" i="4"/>
  <c r="S250" i="4"/>
  <c r="D265" i="4"/>
  <c r="H265" i="4"/>
  <c r="L265" i="4"/>
  <c r="P265" i="4"/>
  <c r="F267" i="4"/>
  <c r="J265" i="4"/>
  <c r="N267" i="4"/>
  <c r="S248" i="4"/>
  <c r="S247" i="4"/>
  <c r="S235" i="4"/>
  <c r="S239" i="4"/>
  <c r="S245" i="4"/>
  <c r="C251" i="12"/>
  <c r="C241" i="10"/>
  <c r="O154" i="7"/>
  <c r="S9" i="1"/>
  <c r="Q112" i="3"/>
  <c r="I113" i="3" s="1"/>
  <c r="O7" i="8"/>
  <c r="O10" i="8"/>
  <c r="O11" i="8"/>
  <c r="O36" i="8"/>
  <c r="O37" i="8"/>
  <c r="O67" i="8"/>
  <c r="O64" i="8"/>
  <c r="O68" i="8"/>
  <c r="O54" i="8"/>
  <c r="O59" i="8"/>
  <c r="C236" i="12"/>
  <c r="C244" i="12"/>
  <c r="C261" i="12"/>
  <c r="Q267" i="10"/>
  <c r="M268" i="10"/>
  <c r="M270" i="10"/>
  <c r="M267" i="10"/>
  <c r="K268" i="10"/>
  <c r="K267" i="10"/>
  <c r="K270" i="10"/>
  <c r="I268" i="10"/>
  <c r="G268" i="10"/>
  <c r="G269" i="10"/>
  <c r="G270" i="10"/>
  <c r="C271" i="10"/>
  <c r="R271" i="10"/>
  <c r="Q260" i="10"/>
  <c r="Q264" i="10"/>
  <c r="O259" i="10"/>
  <c r="O260" i="10"/>
  <c r="O263" i="10"/>
  <c r="M262" i="10"/>
  <c r="K262" i="10"/>
  <c r="K263" i="10"/>
  <c r="K259" i="10"/>
  <c r="R265" i="10"/>
  <c r="C261" i="10"/>
  <c r="O251" i="10"/>
  <c r="O252" i="10"/>
  <c r="M253" i="10"/>
  <c r="K252" i="10"/>
  <c r="K254" i="10"/>
  <c r="K253" i="10"/>
  <c r="K256" i="10"/>
  <c r="G254" i="10"/>
  <c r="G255" i="10"/>
  <c r="G256" i="10"/>
  <c r="R257" i="10"/>
  <c r="O247" i="10"/>
  <c r="O243" i="10"/>
  <c r="M246" i="10"/>
  <c r="M242" i="10"/>
  <c r="M244" i="10"/>
  <c r="M247" i="10"/>
  <c r="M248" i="10"/>
  <c r="M243" i="10"/>
  <c r="I246" i="10"/>
  <c r="I248" i="10"/>
  <c r="G247" i="10"/>
  <c r="G243" i="10"/>
  <c r="E243" i="10"/>
  <c r="E247" i="10"/>
  <c r="Q169" i="7"/>
  <c r="Q164" i="7"/>
  <c r="P154" i="7"/>
  <c r="D154" i="7"/>
  <c r="H154" i="7"/>
  <c r="L154" i="7"/>
  <c r="Q112" i="5"/>
  <c r="R111" i="5" s="1"/>
  <c r="AF5" i="2"/>
  <c r="S6" i="1"/>
  <c r="R249" i="10"/>
  <c r="S26" i="1" s="1"/>
  <c r="E241" i="10"/>
  <c r="M241" i="10"/>
  <c r="C242" i="10"/>
  <c r="K242" i="10"/>
  <c r="I243" i="10"/>
  <c r="Q243" i="10"/>
  <c r="G244" i="10"/>
  <c r="O244" i="10"/>
  <c r="C246" i="10"/>
  <c r="K246" i="10"/>
  <c r="G248" i="10"/>
  <c r="O248" i="10"/>
  <c r="C251" i="10"/>
  <c r="K251" i="10"/>
  <c r="C255" i="10"/>
  <c r="E259" i="10"/>
  <c r="M259" i="10"/>
  <c r="C260" i="10"/>
  <c r="K260" i="10"/>
  <c r="I261" i="10"/>
  <c r="Q261" i="10"/>
  <c r="G262" i="10"/>
  <c r="O262" i="10"/>
  <c r="E263" i="10"/>
  <c r="M263" i="10"/>
  <c r="G241" i="10"/>
  <c r="O241" i="10"/>
  <c r="C243" i="10"/>
  <c r="K243" i="10"/>
  <c r="G245" i="10"/>
  <c r="O245" i="10"/>
  <c r="C247" i="10"/>
  <c r="K247" i="10"/>
  <c r="E260" i="10"/>
  <c r="M260" i="10"/>
  <c r="I262" i="10"/>
  <c r="Q262" i="10"/>
  <c r="E264" i="10"/>
  <c r="M264" i="10"/>
  <c r="G242" i="10"/>
  <c r="O242" i="10"/>
  <c r="C244" i="10"/>
  <c r="K244" i="10"/>
  <c r="I259" i="10"/>
  <c r="Q259" i="10"/>
  <c r="K161" i="25"/>
  <c r="L142" i="25" s="1"/>
  <c r="O28" i="8"/>
  <c r="O8" i="8"/>
  <c r="O12" i="8"/>
  <c r="O17" i="8"/>
  <c r="O21" i="8"/>
  <c r="O26" i="8"/>
  <c r="O29" i="8"/>
  <c r="O57" i="8"/>
  <c r="O5" i="8"/>
  <c r="O9" i="8"/>
  <c r="O18" i="8"/>
  <c r="O32" i="8"/>
  <c r="O30" i="8"/>
  <c r="O55" i="8"/>
  <c r="O69" i="8"/>
  <c r="O27" i="8"/>
  <c r="E150" i="7"/>
  <c r="B150" i="7"/>
  <c r="F150" i="7"/>
  <c r="J150" i="7"/>
  <c r="N150" i="7"/>
  <c r="E154" i="7"/>
  <c r="I154" i="7"/>
  <c r="M154" i="7"/>
  <c r="M150" i="7"/>
  <c r="C150" i="7"/>
  <c r="G150" i="7"/>
  <c r="K150" i="7"/>
  <c r="O150" i="7"/>
  <c r="B154" i="7"/>
  <c r="F154" i="7"/>
  <c r="J154" i="7"/>
  <c r="N154" i="7"/>
  <c r="I150" i="7"/>
  <c r="D150" i="7"/>
  <c r="H150" i="7"/>
  <c r="L150" i="7"/>
  <c r="C154" i="7"/>
  <c r="G154" i="7"/>
  <c r="K154" i="7"/>
  <c r="S238" i="4"/>
  <c r="S243" i="4"/>
  <c r="S246" i="4"/>
  <c r="S252" i="4"/>
  <c r="S255" i="4"/>
  <c r="E267" i="4"/>
  <c r="I267" i="4"/>
  <c r="M267" i="4"/>
  <c r="Q267" i="4"/>
  <c r="C267" i="4"/>
  <c r="G267" i="4"/>
  <c r="K267" i="4"/>
  <c r="O267" i="4"/>
  <c r="S244" i="4"/>
  <c r="S258" i="4"/>
  <c r="S261" i="4"/>
  <c r="R263" i="4"/>
  <c r="D267" i="4"/>
  <c r="H267" i="4"/>
  <c r="L267" i="4"/>
  <c r="P267" i="4"/>
  <c r="S236" i="4"/>
  <c r="S241" i="4"/>
  <c r="S234" i="4"/>
  <c r="S242" i="4"/>
  <c r="S251" i="4"/>
  <c r="S259" i="4"/>
  <c r="D266" i="4"/>
  <c r="H266" i="4"/>
  <c r="L266" i="4"/>
  <c r="P266" i="4"/>
  <c r="F265" i="4"/>
  <c r="N265" i="4"/>
  <c r="F266" i="4"/>
  <c r="J266" i="4"/>
  <c r="J267" i="4"/>
  <c r="R262" i="4"/>
  <c r="C265" i="4"/>
  <c r="G265" i="4"/>
  <c r="K265" i="4"/>
  <c r="O265" i="4"/>
  <c r="C266" i="4"/>
  <c r="R264" i="4"/>
  <c r="E265" i="4"/>
  <c r="I265" i="4"/>
  <c r="M265" i="4"/>
  <c r="Q265" i="4"/>
  <c r="E266" i="4"/>
  <c r="I266" i="4"/>
  <c r="M266" i="4"/>
  <c r="Q266" i="4"/>
  <c r="N266" i="4"/>
  <c r="Q105" i="5"/>
  <c r="M106" i="5" s="1"/>
  <c r="Q105" i="3"/>
  <c r="S8" i="1" s="1"/>
  <c r="AF17" i="2"/>
  <c r="AE70" i="2"/>
  <c r="AF4" i="2"/>
  <c r="AF14" i="2"/>
  <c r="AF16" i="2"/>
  <c r="AF9" i="2"/>
  <c r="AF8" i="2"/>
  <c r="AF10" i="2"/>
  <c r="AF15" i="2"/>
  <c r="C113" i="3" l="1"/>
  <c r="P113" i="3"/>
  <c r="J113" i="3"/>
  <c r="E113" i="3"/>
  <c r="R109" i="3"/>
  <c r="D113" i="3"/>
  <c r="O113" i="3"/>
  <c r="M113" i="3"/>
  <c r="E271" i="10"/>
  <c r="I265" i="10"/>
  <c r="M257" i="10"/>
  <c r="E257" i="10"/>
  <c r="I257" i="10"/>
  <c r="Q265" i="10"/>
  <c r="I249" i="10"/>
  <c r="E249" i="10"/>
  <c r="Q257" i="10"/>
  <c r="G257" i="10"/>
  <c r="O60" i="8"/>
  <c r="N7" i="26"/>
  <c r="O6" i="26"/>
  <c r="S14" i="1" s="1"/>
  <c r="O14" i="8"/>
  <c r="S264" i="4"/>
  <c r="R110" i="3"/>
  <c r="R111" i="3"/>
  <c r="L113" i="3"/>
  <c r="K113" i="3"/>
  <c r="R108" i="3"/>
  <c r="F113" i="3"/>
  <c r="H113" i="3"/>
  <c r="G113" i="3"/>
  <c r="B113" i="3"/>
  <c r="N113" i="3"/>
  <c r="L159" i="25"/>
  <c r="L153" i="25"/>
  <c r="L152" i="25"/>
  <c r="K249" i="10"/>
  <c r="O265" i="10"/>
  <c r="G265" i="10"/>
  <c r="C265" i="10"/>
  <c r="Q249" i="10"/>
  <c r="R110" i="5"/>
  <c r="P113" i="5"/>
  <c r="O113" i="5"/>
  <c r="R108" i="5"/>
  <c r="I113" i="5"/>
  <c r="K113" i="5"/>
  <c r="B113" i="5"/>
  <c r="E113" i="5"/>
  <c r="D113" i="5"/>
  <c r="R109" i="5"/>
  <c r="L113" i="5"/>
  <c r="H113" i="5"/>
  <c r="G113" i="5"/>
  <c r="J113" i="5"/>
  <c r="H106" i="5"/>
  <c r="N106" i="5"/>
  <c r="O33" i="8"/>
  <c r="C249" i="10"/>
  <c r="E106" i="5"/>
  <c r="R104" i="5"/>
  <c r="C113" i="5"/>
  <c r="N113" i="5"/>
  <c r="F113" i="5"/>
  <c r="M113" i="5"/>
  <c r="O23" i="8"/>
  <c r="O40" i="8"/>
  <c r="O72" i="8"/>
  <c r="M265" i="10"/>
  <c r="K265" i="10"/>
  <c r="E265" i="10"/>
  <c r="O257" i="10"/>
  <c r="K257" i="10"/>
  <c r="C257" i="10"/>
  <c r="O249" i="10"/>
  <c r="M249" i="10"/>
  <c r="G249" i="10"/>
  <c r="L149" i="25"/>
  <c r="L148" i="25"/>
  <c r="L155" i="25"/>
  <c r="J162" i="25"/>
  <c r="I162" i="25"/>
  <c r="L154" i="25"/>
  <c r="L143" i="25"/>
  <c r="F162" i="25"/>
  <c r="E162" i="25"/>
  <c r="L146" i="25"/>
  <c r="L158" i="25"/>
  <c r="Q154" i="7"/>
  <c r="Q150" i="7"/>
  <c r="L106" i="5"/>
  <c r="B106" i="5"/>
  <c r="J106" i="5"/>
  <c r="R102" i="5"/>
  <c r="B162" i="25"/>
  <c r="L145" i="25"/>
  <c r="L160" i="25"/>
  <c r="L144" i="25"/>
  <c r="H162" i="25"/>
  <c r="L151" i="25"/>
  <c r="L150" i="25"/>
  <c r="L157" i="25"/>
  <c r="G162" i="25"/>
  <c r="L156" i="25"/>
  <c r="C162" i="25"/>
  <c r="D162" i="25"/>
  <c r="L147" i="25"/>
  <c r="R265" i="4"/>
  <c r="S262" i="4"/>
  <c r="S263" i="4"/>
  <c r="R267" i="4"/>
  <c r="R266" i="4"/>
  <c r="R103" i="5"/>
  <c r="R101" i="5"/>
  <c r="C106" i="5"/>
  <c r="O106" i="5"/>
  <c r="G106" i="5"/>
  <c r="K106" i="5"/>
  <c r="F106" i="5"/>
  <c r="P106" i="5"/>
  <c r="I106" i="5"/>
  <c r="D106" i="5"/>
  <c r="O106" i="3"/>
  <c r="G106" i="3"/>
  <c r="K106" i="3"/>
  <c r="C106" i="3"/>
  <c r="I106" i="3"/>
  <c r="P106" i="3"/>
  <c r="R102" i="3"/>
  <c r="N106" i="3"/>
  <c r="R104" i="3"/>
  <c r="H106" i="3"/>
  <c r="F106" i="3"/>
  <c r="B106" i="3"/>
  <c r="R103" i="3"/>
  <c r="E106" i="3"/>
  <c r="L106" i="3"/>
  <c r="R101" i="3"/>
  <c r="J106" i="3"/>
  <c r="M106" i="3"/>
  <c r="D106" i="3"/>
  <c r="R24" i="1"/>
  <c r="R25" i="1" s="1"/>
  <c r="R22" i="1"/>
  <c r="Q85" i="8"/>
  <c r="R19" i="1" s="1"/>
  <c r="P83" i="8"/>
  <c r="P85" i="8" s="1"/>
  <c r="R18" i="1" s="1"/>
  <c r="AE74" i="2"/>
  <c r="AE76" i="2"/>
  <c r="L36" i="30"/>
  <c r="L43" i="30"/>
  <c r="R112" i="3" l="1"/>
  <c r="Q113" i="3"/>
  <c r="S15" i="1"/>
  <c r="O7" i="26"/>
  <c r="S16" i="1" s="1"/>
  <c r="R112" i="5"/>
  <c r="L161" i="25"/>
  <c r="Q113" i="5"/>
  <c r="K162" i="25"/>
  <c r="Q106" i="5"/>
  <c r="R105" i="5"/>
  <c r="R105" i="3"/>
  <c r="Q106" i="3"/>
  <c r="D296" i="10"/>
  <c r="F288" i="10"/>
  <c r="K184" i="25"/>
  <c r="R60" i="8"/>
  <c r="P60" i="8"/>
  <c r="P72" i="8"/>
  <c r="R12" i="1" s="1"/>
  <c r="P33" i="8"/>
  <c r="Q301" i="4"/>
  <c r="R298" i="4"/>
  <c r="R295" i="4"/>
  <c r="R292" i="4"/>
  <c r="R289" i="4"/>
  <c r="R282" i="4"/>
  <c r="R279" i="4"/>
  <c r="R276" i="4"/>
  <c r="R273" i="4"/>
  <c r="P301" i="4"/>
  <c r="O301" i="4"/>
  <c r="N301" i="4"/>
  <c r="M301" i="4"/>
  <c r="L301" i="4"/>
  <c r="K301" i="4"/>
  <c r="J301" i="4"/>
  <c r="I301" i="4"/>
  <c r="H301" i="4"/>
  <c r="G301" i="4"/>
  <c r="F301" i="4"/>
  <c r="E301" i="4"/>
  <c r="D301" i="4"/>
  <c r="C301" i="4"/>
  <c r="R301" i="4" l="1"/>
  <c r="R285" i="4"/>
  <c r="K330" i="33"/>
  <c r="K329" i="33"/>
  <c r="J314" i="33"/>
  <c r="I314" i="33"/>
  <c r="H314" i="33"/>
  <c r="G314" i="33"/>
  <c r="F314" i="33"/>
  <c r="E314" i="33"/>
  <c r="D314" i="33"/>
  <c r="K313" i="33"/>
  <c r="K312" i="33"/>
  <c r="K311" i="33"/>
  <c r="K310" i="33"/>
  <c r="K309" i="33"/>
  <c r="J304" i="33"/>
  <c r="I304" i="33"/>
  <c r="H304" i="33"/>
  <c r="G304" i="33"/>
  <c r="F304" i="33"/>
  <c r="E304" i="33"/>
  <c r="D304" i="33"/>
  <c r="K303" i="33"/>
  <c r="K302" i="33"/>
  <c r="K301" i="33"/>
  <c r="K300" i="33"/>
  <c r="K299" i="33"/>
  <c r="J293" i="33"/>
  <c r="J294" i="33" s="1"/>
  <c r="I293" i="33"/>
  <c r="I294" i="33" s="1"/>
  <c r="H293" i="33"/>
  <c r="H294" i="33" s="1"/>
  <c r="G293" i="33"/>
  <c r="G294" i="33" s="1"/>
  <c r="F293" i="33"/>
  <c r="F294" i="33" s="1"/>
  <c r="E293" i="33"/>
  <c r="E294" i="33" s="1"/>
  <c r="D293" i="33"/>
  <c r="D294" i="33" s="1"/>
  <c r="K292" i="33"/>
  <c r="K291" i="33"/>
  <c r="K290" i="33"/>
  <c r="G110" i="15"/>
  <c r="F110" i="15"/>
  <c r="E110" i="15"/>
  <c r="D110" i="15"/>
  <c r="C110" i="15"/>
  <c r="K109" i="15"/>
  <c r="K108" i="15"/>
  <c r="G106" i="15"/>
  <c r="F106" i="15"/>
  <c r="E106" i="15"/>
  <c r="D106" i="15"/>
  <c r="C106" i="15"/>
  <c r="K105" i="15"/>
  <c r="K104" i="15"/>
  <c r="J102" i="15"/>
  <c r="I102" i="15"/>
  <c r="G102" i="15"/>
  <c r="F102" i="15"/>
  <c r="E102" i="15"/>
  <c r="D102" i="15"/>
  <c r="C102" i="15"/>
  <c r="K101" i="15"/>
  <c r="K100" i="15"/>
  <c r="B164" i="13"/>
  <c r="C163" i="13" s="1"/>
  <c r="B159" i="13"/>
  <c r="B297" i="12"/>
  <c r="C294" i="12" s="1"/>
  <c r="B292" i="12"/>
  <c r="C290" i="12" s="1"/>
  <c r="B287" i="12"/>
  <c r="C286" i="12" s="1"/>
  <c r="B281" i="12"/>
  <c r="C278" i="12" s="1"/>
  <c r="B273" i="12"/>
  <c r="C270" i="12" s="1"/>
  <c r="B396" i="11"/>
  <c r="B391" i="11"/>
  <c r="C390" i="11" s="1"/>
  <c r="B385" i="11"/>
  <c r="C384" i="11" s="1"/>
  <c r="D376" i="11"/>
  <c r="E374" i="11" s="1"/>
  <c r="B376" i="11"/>
  <c r="C375" i="11" s="1"/>
  <c r="D369" i="11"/>
  <c r="B369" i="11"/>
  <c r="C367" i="11" s="1"/>
  <c r="D361" i="11"/>
  <c r="B361" i="11"/>
  <c r="P65" i="28"/>
  <c r="O65" i="28"/>
  <c r="N65" i="28"/>
  <c r="M65" i="28"/>
  <c r="L65" i="28"/>
  <c r="K65" i="28"/>
  <c r="J65" i="28"/>
  <c r="I65" i="28"/>
  <c r="H65" i="28"/>
  <c r="G65" i="28"/>
  <c r="F65" i="28"/>
  <c r="E65" i="28"/>
  <c r="D65" i="28"/>
  <c r="C65" i="28"/>
  <c r="B65" i="28"/>
  <c r="Q64" i="28"/>
  <c r="Q63" i="28"/>
  <c r="Q62" i="28"/>
  <c r="Q61" i="28"/>
  <c r="P149" i="27"/>
  <c r="O149" i="27"/>
  <c r="N149" i="27"/>
  <c r="M149" i="27"/>
  <c r="L149" i="27"/>
  <c r="K149" i="27"/>
  <c r="J149" i="27"/>
  <c r="I149" i="27"/>
  <c r="H149" i="27"/>
  <c r="G149" i="27"/>
  <c r="F149" i="27"/>
  <c r="E149" i="27"/>
  <c r="D149" i="27"/>
  <c r="C149" i="27"/>
  <c r="B149" i="27"/>
  <c r="Q148" i="27"/>
  <c r="Q147" i="27"/>
  <c r="Q146" i="27"/>
  <c r="Q145" i="27"/>
  <c r="Q144" i="27"/>
  <c r="P310" i="10"/>
  <c r="Q309" i="10" s="1"/>
  <c r="N310" i="10"/>
  <c r="O308" i="10" s="1"/>
  <c r="L310" i="10"/>
  <c r="M309" i="10" s="1"/>
  <c r="J310" i="10"/>
  <c r="K308" i="10" s="1"/>
  <c r="H310" i="10"/>
  <c r="I307" i="10" s="1"/>
  <c r="F310" i="10"/>
  <c r="G309" i="10" s="1"/>
  <c r="D310" i="10"/>
  <c r="E309" i="10" s="1"/>
  <c r="B310" i="10"/>
  <c r="R309" i="10"/>
  <c r="R308" i="10"/>
  <c r="R307" i="10"/>
  <c r="R306" i="10"/>
  <c r="P304" i="10"/>
  <c r="Q302" i="10" s="1"/>
  <c r="N304" i="10"/>
  <c r="O303" i="10" s="1"/>
  <c r="L304" i="10"/>
  <c r="M300" i="10" s="1"/>
  <c r="J304" i="10"/>
  <c r="K300" i="10" s="1"/>
  <c r="H304" i="10"/>
  <c r="I302" i="10" s="1"/>
  <c r="F304" i="10"/>
  <c r="G303" i="10" s="1"/>
  <c r="D304" i="10"/>
  <c r="E300" i="10" s="1"/>
  <c r="B304" i="10"/>
  <c r="C303" i="10" s="1"/>
  <c r="R303" i="10"/>
  <c r="R302" i="10"/>
  <c r="R301" i="10"/>
  <c r="R300" i="10"/>
  <c r="R299" i="10"/>
  <c r="R298" i="10"/>
  <c r="P296" i="10"/>
  <c r="Q291" i="10" s="1"/>
  <c r="N296" i="10"/>
  <c r="O292" i="10" s="1"/>
  <c r="L296" i="10"/>
  <c r="M294" i="10" s="1"/>
  <c r="J296" i="10"/>
  <c r="K294" i="10" s="1"/>
  <c r="H296" i="10"/>
  <c r="I295" i="10" s="1"/>
  <c r="F296" i="10"/>
  <c r="G295" i="10" s="1"/>
  <c r="E292" i="10"/>
  <c r="B296" i="10"/>
  <c r="C294" i="10" s="1"/>
  <c r="R295" i="10"/>
  <c r="R294" i="10"/>
  <c r="E294" i="10"/>
  <c r="R293" i="10"/>
  <c r="R292" i="10"/>
  <c r="R291" i="10"/>
  <c r="R290" i="10"/>
  <c r="P288" i="10"/>
  <c r="Q283" i="10" s="1"/>
  <c r="N288" i="10"/>
  <c r="O285" i="10" s="1"/>
  <c r="L288" i="10"/>
  <c r="M285" i="10" s="1"/>
  <c r="J288" i="10"/>
  <c r="K287" i="10" s="1"/>
  <c r="H288" i="10"/>
  <c r="I285" i="10" s="1"/>
  <c r="G285" i="10"/>
  <c r="D288" i="10"/>
  <c r="E285" i="10" s="1"/>
  <c r="B288" i="10"/>
  <c r="C287" i="10" s="1"/>
  <c r="R287" i="10"/>
  <c r="R286" i="10"/>
  <c r="R285" i="10"/>
  <c r="R284" i="10"/>
  <c r="R283" i="10"/>
  <c r="R282" i="10"/>
  <c r="R281" i="10"/>
  <c r="R280" i="10"/>
  <c r="J115" i="25"/>
  <c r="I115" i="25"/>
  <c r="H115" i="25"/>
  <c r="G115" i="25"/>
  <c r="F115" i="25"/>
  <c r="E115" i="25"/>
  <c r="D115" i="25"/>
  <c r="C115" i="25"/>
  <c r="B115" i="25"/>
  <c r="K114" i="25"/>
  <c r="K113" i="25"/>
  <c r="K112" i="25"/>
  <c r="K111" i="25"/>
  <c r="K110" i="25"/>
  <c r="K109" i="25"/>
  <c r="K108" i="25"/>
  <c r="K107" i="25"/>
  <c r="K106" i="25"/>
  <c r="K105" i="25"/>
  <c r="K104" i="25"/>
  <c r="K103" i="25"/>
  <c r="K102" i="25"/>
  <c r="K101" i="25"/>
  <c r="K100" i="25"/>
  <c r="K99" i="25"/>
  <c r="K98" i="25"/>
  <c r="K97" i="25"/>
  <c r="K96" i="25"/>
  <c r="Q14" i="26"/>
  <c r="R23" i="1" s="1"/>
  <c r="Q7" i="26"/>
  <c r="R16" i="1" s="1"/>
  <c r="Q6" i="26"/>
  <c r="R14" i="1" s="1"/>
  <c r="Q65" i="8"/>
  <c r="Q59" i="8"/>
  <c r="P40" i="8"/>
  <c r="Q39" i="8" s="1"/>
  <c r="Q31" i="8"/>
  <c r="P23" i="8"/>
  <c r="Q22" i="8" s="1"/>
  <c r="P14" i="8"/>
  <c r="R11" i="1" s="1"/>
  <c r="P73" i="7"/>
  <c r="O73" i="7"/>
  <c r="N73" i="7"/>
  <c r="M73" i="7"/>
  <c r="L73" i="7"/>
  <c r="K73" i="7"/>
  <c r="J73" i="7"/>
  <c r="I73" i="7"/>
  <c r="H73" i="7"/>
  <c r="F73" i="7"/>
  <c r="E73" i="7"/>
  <c r="D73" i="7"/>
  <c r="C73" i="7"/>
  <c r="B73" i="7"/>
  <c r="Q72" i="7"/>
  <c r="Q71" i="7"/>
  <c r="P68" i="7"/>
  <c r="O68" i="7"/>
  <c r="N68" i="7"/>
  <c r="M68" i="7"/>
  <c r="L68" i="7"/>
  <c r="K68" i="7"/>
  <c r="J68" i="7"/>
  <c r="I68" i="7"/>
  <c r="H68" i="7"/>
  <c r="F68" i="7"/>
  <c r="E68" i="7"/>
  <c r="D68" i="7"/>
  <c r="C68" i="7"/>
  <c r="B68" i="7"/>
  <c r="Q67" i="7"/>
  <c r="Q66" i="7"/>
  <c r="P63" i="7"/>
  <c r="O63" i="7"/>
  <c r="N63" i="7"/>
  <c r="M63" i="7"/>
  <c r="L63" i="7"/>
  <c r="K63" i="7"/>
  <c r="J63" i="7"/>
  <c r="I63" i="7"/>
  <c r="H63" i="7"/>
  <c r="F63" i="7"/>
  <c r="E63" i="7"/>
  <c r="D63" i="7"/>
  <c r="C63" i="7"/>
  <c r="B63" i="7"/>
  <c r="Q62" i="7"/>
  <c r="W10" i="1" s="1"/>
  <c r="Q61" i="7"/>
  <c r="Q57" i="7"/>
  <c r="Q53" i="7"/>
  <c r="N54" i="7" s="1"/>
  <c r="Q300" i="4"/>
  <c r="P300" i="4"/>
  <c r="O300" i="4"/>
  <c r="N300" i="4"/>
  <c r="M300" i="4"/>
  <c r="L300" i="4"/>
  <c r="K300" i="4"/>
  <c r="J300" i="4"/>
  <c r="I300" i="4"/>
  <c r="H300" i="4"/>
  <c r="G300" i="4"/>
  <c r="F300" i="4"/>
  <c r="E300" i="4"/>
  <c r="D300" i="4"/>
  <c r="C300" i="4"/>
  <c r="Q299" i="4"/>
  <c r="P299" i="4"/>
  <c r="O299" i="4"/>
  <c r="N299" i="4"/>
  <c r="M299" i="4"/>
  <c r="L299" i="4"/>
  <c r="K299" i="4"/>
  <c r="J299" i="4"/>
  <c r="I299" i="4"/>
  <c r="H299" i="4"/>
  <c r="G299" i="4"/>
  <c r="F299" i="4"/>
  <c r="E299" i="4"/>
  <c r="D299" i="4"/>
  <c r="C299" i="4"/>
  <c r="R297" i="4"/>
  <c r="R296" i="4"/>
  <c r="R294" i="4"/>
  <c r="S295" i="4" s="1"/>
  <c r="R293" i="4"/>
  <c r="R291" i="4"/>
  <c r="R290" i="4"/>
  <c r="R288" i="4"/>
  <c r="R287" i="4"/>
  <c r="R281" i="4"/>
  <c r="R280" i="4"/>
  <c r="R278" i="4"/>
  <c r="R277" i="4"/>
  <c r="R275" i="4"/>
  <c r="R274" i="4"/>
  <c r="R272" i="4"/>
  <c r="R271" i="4"/>
  <c r="M58" i="7" l="1"/>
  <c r="W9" i="1"/>
  <c r="S289" i="4"/>
  <c r="P304" i="4"/>
  <c r="S292" i="4"/>
  <c r="C161" i="13"/>
  <c r="R300" i="4"/>
  <c r="R299" i="4"/>
  <c r="C368" i="11"/>
  <c r="C280" i="10"/>
  <c r="M287" i="10"/>
  <c r="Q280" i="10"/>
  <c r="K284" i="10"/>
  <c r="Q149" i="27"/>
  <c r="C378" i="11"/>
  <c r="M290" i="10"/>
  <c r="M295" i="10"/>
  <c r="I280" i="10"/>
  <c r="Q284" i="10"/>
  <c r="K280" i="10"/>
  <c r="Q287" i="10"/>
  <c r="M291" i="10"/>
  <c r="S276" i="4"/>
  <c r="S273" i="4"/>
  <c r="S282" i="4"/>
  <c r="S298" i="4"/>
  <c r="C360" i="11"/>
  <c r="R27" i="1"/>
  <c r="R284" i="4"/>
  <c r="E359" i="11"/>
  <c r="E356" i="11"/>
  <c r="C381" i="11"/>
  <c r="E304" i="4"/>
  <c r="M304" i="4"/>
  <c r="C158" i="13"/>
  <c r="R28" i="1"/>
  <c r="J304" i="4"/>
  <c r="E367" i="11"/>
  <c r="E366" i="11"/>
  <c r="E280" i="10"/>
  <c r="C374" i="11"/>
  <c r="C291" i="12"/>
  <c r="C395" i="11"/>
  <c r="C394" i="11"/>
  <c r="E373" i="11"/>
  <c r="C295" i="12"/>
  <c r="C280" i="12"/>
  <c r="C275" i="12"/>
  <c r="C276" i="12"/>
  <c r="C277" i="12"/>
  <c r="C279" i="12"/>
  <c r="C268" i="12"/>
  <c r="C269" i="12"/>
  <c r="C271" i="12"/>
  <c r="K293" i="33"/>
  <c r="K294" i="33" s="1"/>
  <c r="Q306" i="10"/>
  <c r="Q308" i="10"/>
  <c r="O309" i="10"/>
  <c r="O307" i="10"/>
  <c r="O306" i="10"/>
  <c r="M306" i="10"/>
  <c r="M308" i="10"/>
  <c r="M307" i="10"/>
  <c r="K309" i="10"/>
  <c r="K307" i="10"/>
  <c r="K306" i="10"/>
  <c r="G306" i="10"/>
  <c r="E308" i="10"/>
  <c r="E307" i="10"/>
  <c r="E306" i="10"/>
  <c r="C306" i="10"/>
  <c r="C307" i="10"/>
  <c r="C308" i="10"/>
  <c r="Q303" i="10"/>
  <c r="K301" i="10"/>
  <c r="K303" i="10"/>
  <c r="K299" i="10"/>
  <c r="K298" i="10"/>
  <c r="K302" i="10"/>
  <c r="I303" i="10"/>
  <c r="I299" i="10"/>
  <c r="G298" i="10"/>
  <c r="G302" i="10"/>
  <c r="G301" i="10"/>
  <c r="C302" i="10"/>
  <c r="C298" i="10"/>
  <c r="C301" i="10"/>
  <c r="C300" i="10"/>
  <c r="Q292" i="10"/>
  <c r="Q293" i="10"/>
  <c r="Q294" i="10"/>
  <c r="O291" i="10"/>
  <c r="O294" i="10"/>
  <c r="O290" i="10"/>
  <c r="O293" i="10"/>
  <c r="O295" i="10"/>
  <c r="K290" i="10"/>
  <c r="K292" i="10"/>
  <c r="K291" i="10"/>
  <c r="K295" i="10"/>
  <c r="I290" i="10"/>
  <c r="E291" i="10"/>
  <c r="E290" i="10"/>
  <c r="E293" i="10"/>
  <c r="E295" i="10"/>
  <c r="C293" i="10"/>
  <c r="C295" i="10"/>
  <c r="C292" i="10"/>
  <c r="C291" i="10"/>
  <c r="G292" i="10"/>
  <c r="G293" i="10"/>
  <c r="G290" i="10"/>
  <c r="G291" i="10"/>
  <c r="G294" i="10"/>
  <c r="Q281" i="10"/>
  <c r="Q285" i="10"/>
  <c r="Q282" i="10"/>
  <c r="Q286" i="10"/>
  <c r="M283" i="10"/>
  <c r="I284" i="10"/>
  <c r="E283" i="10"/>
  <c r="E284" i="10"/>
  <c r="E287" i="10"/>
  <c r="C284" i="10"/>
  <c r="Q13" i="8"/>
  <c r="Q6" i="8"/>
  <c r="Q54" i="8"/>
  <c r="Q57" i="8"/>
  <c r="Q71" i="8"/>
  <c r="Q64" i="8"/>
  <c r="Q66" i="8"/>
  <c r="Q67" i="8"/>
  <c r="Q68" i="8"/>
  <c r="Q69" i="8"/>
  <c r="Q70" i="8"/>
  <c r="Q19" i="8"/>
  <c r="I304" i="4"/>
  <c r="G304" i="4"/>
  <c r="F304" i="4"/>
  <c r="D304" i="4"/>
  <c r="H304" i="4"/>
  <c r="K304" i="4"/>
  <c r="L304" i="4"/>
  <c r="N304" i="4"/>
  <c r="O304" i="4"/>
  <c r="Q304" i="4"/>
  <c r="C303" i="4"/>
  <c r="C304" i="4"/>
  <c r="L302" i="4"/>
  <c r="S288" i="4"/>
  <c r="Q303" i="4"/>
  <c r="C302" i="4"/>
  <c r="K302" i="4"/>
  <c r="I303" i="4"/>
  <c r="R283" i="4"/>
  <c r="S279" i="4"/>
  <c r="S296" i="4"/>
  <c r="S293" i="4"/>
  <c r="S271" i="4"/>
  <c r="K110" i="15"/>
  <c r="K102" i="15"/>
  <c r="C296" i="12"/>
  <c r="K314" i="33"/>
  <c r="G320" i="33"/>
  <c r="G319" i="33" s="1"/>
  <c r="F320" i="33"/>
  <c r="F319" i="33" s="1"/>
  <c r="Q65" i="28"/>
  <c r="F66" i="28" s="1"/>
  <c r="G302" i="4"/>
  <c r="O302" i="4"/>
  <c r="H303" i="4"/>
  <c r="P303" i="4"/>
  <c r="Q63" i="7"/>
  <c r="Q20" i="8"/>
  <c r="Q56" i="8"/>
  <c r="M280" i="10"/>
  <c r="E282" i="10"/>
  <c r="I283" i="10"/>
  <c r="M284" i="10"/>
  <c r="E286" i="10"/>
  <c r="I287" i="10"/>
  <c r="I291" i="10"/>
  <c r="Q295" i="10"/>
  <c r="Q299" i="10"/>
  <c r="E301" i="10"/>
  <c r="R310" i="10"/>
  <c r="Q307" i="10"/>
  <c r="C356" i="11"/>
  <c r="C363" i="11"/>
  <c r="C382" i="11"/>
  <c r="C393" i="11"/>
  <c r="C272" i="12"/>
  <c r="C283" i="12"/>
  <c r="H320" i="33"/>
  <c r="H319" i="33" s="1"/>
  <c r="C355" i="11"/>
  <c r="H302" i="4"/>
  <c r="G282" i="10"/>
  <c r="G286" i="10"/>
  <c r="I292" i="10"/>
  <c r="O298" i="10"/>
  <c r="O302" i="10"/>
  <c r="C364" i="11"/>
  <c r="I320" i="33"/>
  <c r="I319" i="33" s="1"/>
  <c r="C354" i="11"/>
  <c r="O299" i="10"/>
  <c r="C54" i="7"/>
  <c r="Q73" i="7"/>
  <c r="I282" i="10"/>
  <c r="I286" i="10"/>
  <c r="I293" i="10"/>
  <c r="R296" i="10"/>
  <c r="R304" i="10"/>
  <c r="C357" i="11"/>
  <c r="C365" i="11"/>
  <c r="C387" i="11"/>
  <c r="C155" i="13"/>
  <c r="J320" i="33"/>
  <c r="J319" i="33" s="1"/>
  <c r="P302" i="4"/>
  <c r="S281" i="4"/>
  <c r="G54" i="7"/>
  <c r="Q7" i="8"/>
  <c r="Q36" i="8"/>
  <c r="E281" i="10"/>
  <c r="M282" i="10"/>
  <c r="M286" i="10"/>
  <c r="Q290" i="10"/>
  <c r="M292" i="10"/>
  <c r="K293" i="10"/>
  <c r="I294" i="10"/>
  <c r="C299" i="10"/>
  <c r="G300" i="10"/>
  <c r="M301" i="10"/>
  <c r="I306" i="10"/>
  <c r="G307" i="10"/>
  <c r="C309" i="10"/>
  <c r="C358" i="11"/>
  <c r="C366" i="11"/>
  <c r="E375" i="11"/>
  <c r="C388" i="11"/>
  <c r="C265" i="12"/>
  <c r="C156" i="13"/>
  <c r="K304" i="33"/>
  <c r="K331" i="33"/>
  <c r="L303" i="4"/>
  <c r="K54" i="7"/>
  <c r="Q10" i="8"/>
  <c r="Q37" i="8"/>
  <c r="I281" i="10"/>
  <c r="O282" i="10"/>
  <c r="O286" i="10"/>
  <c r="C290" i="10"/>
  <c r="M293" i="10"/>
  <c r="G299" i="10"/>
  <c r="O301" i="10"/>
  <c r="G308" i="10"/>
  <c r="C359" i="11"/>
  <c r="C389" i="11"/>
  <c r="C267" i="12"/>
  <c r="C157" i="13"/>
  <c r="D320" i="33"/>
  <c r="D319" i="33" s="1"/>
  <c r="S294" i="4"/>
  <c r="S275" i="4"/>
  <c r="E303" i="4"/>
  <c r="M303" i="4"/>
  <c r="O54" i="7"/>
  <c r="Q11" i="8"/>
  <c r="Q38" i="8"/>
  <c r="M281" i="10"/>
  <c r="O300" i="10"/>
  <c r="I308" i="10"/>
  <c r="I309" i="10"/>
  <c r="C353" i="11"/>
  <c r="E320" i="33"/>
  <c r="E319" i="33" s="1"/>
  <c r="K106" i="15"/>
  <c r="C162" i="13"/>
  <c r="C164" i="13" s="1"/>
  <c r="C284" i="12"/>
  <c r="C285" i="12"/>
  <c r="C289" i="12"/>
  <c r="C266" i="12"/>
  <c r="E354" i="11"/>
  <c r="E358" i="11"/>
  <c r="E360" i="11"/>
  <c r="E364" i="11"/>
  <c r="E368" i="11"/>
  <c r="C379" i="11"/>
  <c r="C383" i="11"/>
  <c r="C373" i="11"/>
  <c r="C380" i="11"/>
  <c r="E353" i="11"/>
  <c r="E355" i="11"/>
  <c r="E357" i="11"/>
  <c r="E363" i="11"/>
  <c r="E365" i="11"/>
  <c r="C281" i="10"/>
  <c r="K281" i="10"/>
  <c r="G283" i="10"/>
  <c r="O283" i="10"/>
  <c r="C285" i="10"/>
  <c r="K285" i="10"/>
  <c r="G287" i="10"/>
  <c r="O287" i="10"/>
  <c r="E298" i="10"/>
  <c r="M298" i="10"/>
  <c r="I300" i="10"/>
  <c r="Q300" i="10"/>
  <c r="E302" i="10"/>
  <c r="M302" i="10"/>
  <c r="G280" i="10"/>
  <c r="O280" i="10"/>
  <c r="C282" i="10"/>
  <c r="K282" i="10"/>
  <c r="G284" i="10"/>
  <c r="O284" i="10"/>
  <c r="C286" i="10"/>
  <c r="K286" i="10"/>
  <c r="E299" i="10"/>
  <c r="M299" i="10"/>
  <c r="I301" i="10"/>
  <c r="Q301" i="10"/>
  <c r="E303" i="10"/>
  <c r="M303" i="10"/>
  <c r="R288" i="10"/>
  <c r="R26" i="1" s="1"/>
  <c r="G281" i="10"/>
  <c r="O281" i="10"/>
  <c r="C283" i="10"/>
  <c r="K283" i="10"/>
  <c r="I298" i="10"/>
  <c r="Q298" i="10"/>
  <c r="K115" i="25"/>
  <c r="L100" i="25" s="1"/>
  <c r="Q28" i="8"/>
  <c r="Q8" i="8"/>
  <c r="Q12" i="8"/>
  <c r="Q17" i="8"/>
  <c r="Q21" i="8"/>
  <c r="Q26" i="8"/>
  <c r="Q29" i="8"/>
  <c r="Q55" i="8"/>
  <c r="Q58" i="8"/>
  <c r="Q5" i="8"/>
  <c r="Q9" i="8"/>
  <c r="Q18" i="8"/>
  <c r="Q32" i="8"/>
  <c r="Q30" i="8"/>
  <c r="Q53" i="8"/>
  <c r="Q27" i="8"/>
  <c r="D54" i="7"/>
  <c r="L54" i="7"/>
  <c r="B58" i="7"/>
  <c r="G58" i="7"/>
  <c r="L58" i="7"/>
  <c r="K58" i="7"/>
  <c r="P58" i="7"/>
  <c r="C58" i="7"/>
  <c r="H58" i="7"/>
  <c r="N58" i="7"/>
  <c r="F58" i="7"/>
  <c r="H54" i="7"/>
  <c r="P54" i="7"/>
  <c r="D58" i="7"/>
  <c r="J58" i="7"/>
  <c r="O58" i="7"/>
  <c r="Q68" i="7"/>
  <c r="E54" i="7"/>
  <c r="I54" i="7"/>
  <c r="M54" i="7"/>
  <c r="B54" i="7"/>
  <c r="F54" i="7"/>
  <c r="J54" i="7"/>
  <c r="E58" i="7"/>
  <c r="I58" i="7"/>
  <c r="D302" i="4"/>
  <c r="D303" i="4"/>
  <c r="S272" i="4"/>
  <c r="S280" i="4"/>
  <c r="S297" i="4"/>
  <c r="E302" i="4"/>
  <c r="I302" i="4"/>
  <c r="M302" i="4"/>
  <c r="Q302" i="4"/>
  <c r="J303" i="4"/>
  <c r="N303" i="4"/>
  <c r="S277" i="4"/>
  <c r="S290" i="4"/>
  <c r="F302" i="4"/>
  <c r="J302" i="4"/>
  <c r="N302" i="4"/>
  <c r="G303" i="4"/>
  <c r="K303" i="4"/>
  <c r="O303" i="4"/>
  <c r="S274" i="4"/>
  <c r="S278" i="4"/>
  <c r="S287" i="4"/>
  <c r="S291" i="4"/>
  <c r="F303" i="4"/>
  <c r="P128" i="5"/>
  <c r="O128" i="5"/>
  <c r="N128" i="5"/>
  <c r="M128" i="5"/>
  <c r="L128" i="5"/>
  <c r="K128" i="5"/>
  <c r="J128" i="5"/>
  <c r="I128" i="5"/>
  <c r="H128" i="5"/>
  <c r="G128" i="5"/>
  <c r="F128" i="5"/>
  <c r="E128" i="5"/>
  <c r="D128" i="5"/>
  <c r="C128" i="5"/>
  <c r="B128" i="5"/>
  <c r="Q127" i="5"/>
  <c r="Q126" i="5"/>
  <c r="Q125" i="5"/>
  <c r="Q124" i="5"/>
  <c r="P121" i="5"/>
  <c r="O121" i="5"/>
  <c r="N121" i="5"/>
  <c r="M121" i="5"/>
  <c r="L121" i="5"/>
  <c r="K121" i="5"/>
  <c r="J121" i="5"/>
  <c r="I121" i="5"/>
  <c r="H121" i="5"/>
  <c r="G121" i="5"/>
  <c r="F121" i="5"/>
  <c r="E121" i="5"/>
  <c r="D121" i="5"/>
  <c r="C121" i="5"/>
  <c r="B121" i="5"/>
  <c r="Q120" i="5"/>
  <c r="Q119" i="5"/>
  <c r="Q118" i="5"/>
  <c r="Q117" i="5"/>
  <c r="P128" i="3"/>
  <c r="O128" i="3"/>
  <c r="N128" i="3"/>
  <c r="M128" i="3"/>
  <c r="L128" i="3"/>
  <c r="K128" i="3"/>
  <c r="J128" i="3"/>
  <c r="I128" i="3"/>
  <c r="H128" i="3"/>
  <c r="G128" i="3"/>
  <c r="F128" i="3"/>
  <c r="E128" i="3"/>
  <c r="D128" i="3"/>
  <c r="C128" i="3"/>
  <c r="B128" i="3"/>
  <c r="Q127" i="3"/>
  <c r="Q126" i="3"/>
  <c r="Q125" i="3"/>
  <c r="Q124" i="3"/>
  <c r="P121" i="3"/>
  <c r="O121" i="3"/>
  <c r="N121" i="3"/>
  <c r="M121" i="3"/>
  <c r="L121" i="3"/>
  <c r="K121" i="3"/>
  <c r="J121" i="3"/>
  <c r="I121" i="3"/>
  <c r="H121" i="3"/>
  <c r="G121" i="3"/>
  <c r="F121" i="3"/>
  <c r="E121" i="3"/>
  <c r="D121" i="3"/>
  <c r="C121" i="3"/>
  <c r="B121" i="3"/>
  <c r="Q120" i="3"/>
  <c r="Q119" i="3"/>
  <c r="Q118" i="3"/>
  <c r="Q117" i="3"/>
  <c r="Y18" i="2"/>
  <c r="Z18" i="2" s="1"/>
  <c r="Z11" i="2"/>
  <c r="Y6" i="2"/>
  <c r="Z5" i="2" s="1"/>
  <c r="C297" i="12" l="1"/>
  <c r="Q58" i="7"/>
  <c r="Q54" i="7"/>
  <c r="C292" i="12"/>
  <c r="M66" i="28"/>
  <c r="K66" i="28"/>
  <c r="Q60" i="8"/>
  <c r="R5" i="1"/>
  <c r="R7" i="1"/>
  <c r="L108" i="25"/>
  <c r="R64" i="28"/>
  <c r="J66" i="28"/>
  <c r="P66" i="28"/>
  <c r="C66" i="28"/>
  <c r="O66" i="28"/>
  <c r="I66" i="28"/>
  <c r="L66" i="28"/>
  <c r="N66" i="28"/>
  <c r="R62" i="28"/>
  <c r="D66" i="28"/>
  <c r="E66" i="28"/>
  <c r="H66" i="28"/>
  <c r="R63" i="28"/>
  <c r="G66" i="28"/>
  <c r="B66" i="28"/>
  <c r="R61" i="28"/>
  <c r="K320" i="33"/>
  <c r="K319" i="33" s="1"/>
  <c r="E288" i="10"/>
  <c r="Q288" i="10"/>
  <c r="L112" i="25"/>
  <c r="C116" i="25"/>
  <c r="Z14" i="2"/>
  <c r="I116" i="25"/>
  <c r="L99" i="25"/>
  <c r="E116" i="25"/>
  <c r="M310" i="10"/>
  <c r="K288" i="10"/>
  <c r="C376" i="11"/>
  <c r="G310" i="10"/>
  <c r="L110" i="25"/>
  <c r="C288" i="10"/>
  <c r="K310" i="10"/>
  <c r="C310" i="10"/>
  <c r="Z4" i="2"/>
  <c r="L98" i="25"/>
  <c r="G288" i="10"/>
  <c r="C385" i="11"/>
  <c r="I288" i="10"/>
  <c r="I310" i="10"/>
  <c r="C287" i="12"/>
  <c r="C396" i="11"/>
  <c r="E361" i="11"/>
  <c r="C391" i="11"/>
  <c r="E376" i="11"/>
  <c r="E369" i="11"/>
  <c r="C369" i="11"/>
  <c r="C361" i="11"/>
  <c r="C281" i="12"/>
  <c r="C273" i="12"/>
  <c r="C159" i="13"/>
  <c r="Q310" i="10"/>
  <c r="O310" i="10"/>
  <c r="E310" i="10"/>
  <c r="Q304" i="10"/>
  <c r="O304" i="10"/>
  <c r="M304" i="10"/>
  <c r="K304" i="10"/>
  <c r="I304" i="10"/>
  <c r="G304" i="10"/>
  <c r="E304" i="10"/>
  <c r="C304" i="10"/>
  <c r="Q296" i="10"/>
  <c r="O296" i="10"/>
  <c r="M296" i="10"/>
  <c r="K296" i="10"/>
  <c r="I296" i="10"/>
  <c r="E296" i="10"/>
  <c r="C296" i="10"/>
  <c r="G296" i="10"/>
  <c r="O288" i="10"/>
  <c r="M288" i="10"/>
  <c r="L103" i="25"/>
  <c r="L114" i="25"/>
  <c r="B116" i="25"/>
  <c r="Q14" i="8"/>
  <c r="Q72" i="8"/>
  <c r="Q40" i="8"/>
  <c r="Q33" i="8"/>
  <c r="Q23" i="8"/>
  <c r="S301" i="4"/>
  <c r="R304" i="4"/>
  <c r="S284" i="4"/>
  <c r="S285" i="4"/>
  <c r="S283" i="4"/>
  <c r="Q128" i="3"/>
  <c r="R127" i="3" s="1"/>
  <c r="Q128" i="5"/>
  <c r="R127" i="5" s="1"/>
  <c r="H116" i="25"/>
  <c r="L113" i="25"/>
  <c r="L105" i="25"/>
  <c r="L97" i="25"/>
  <c r="L102" i="25"/>
  <c r="J116" i="25"/>
  <c r="L104" i="25"/>
  <c r="L111" i="25"/>
  <c r="L109" i="25"/>
  <c r="D116" i="25"/>
  <c r="G116" i="25"/>
  <c r="L96" i="25"/>
  <c r="F116" i="25"/>
  <c r="L106" i="25"/>
  <c r="L107" i="25"/>
  <c r="L101" i="25"/>
  <c r="R302" i="4"/>
  <c r="S299" i="4"/>
  <c r="S300" i="4"/>
  <c r="R303" i="4"/>
  <c r="Q121" i="5"/>
  <c r="H122" i="5" s="1"/>
  <c r="Q121" i="3"/>
  <c r="Z16" i="2"/>
  <c r="Z8" i="2"/>
  <c r="Z9" i="2"/>
  <c r="Z17" i="2"/>
  <c r="Z10" i="2"/>
  <c r="Z15" i="2"/>
  <c r="L129" i="5" l="1"/>
  <c r="L115" i="25"/>
  <c r="K116" i="25"/>
  <c r="L122" i="3"/>
  <c r="R8" i="1"/>
  <c r="R125" i="3"/>
  <c r="Q66" i="28"/>
  <c r="G129" i="3"/>
  <c r="R65" i="28"/>
  <c r="M129" i="5"/>
  <c r="R126" i="3"/>
  <c r="B129" i="3"/>
  <c r="P129" i="3"/>
  <c r="L129" i="3"/>
  <c r="H129" i="3"/>
  <c r="J129" i="3"/>
  <c r="D129" i="3"/>
  <c r="N129" i="3"/>
  <c r="O129" i="3"/>
  <c r="R124" i="3"/>
  <c r="K129" i="3"/>
  <c r="H129" i="5"/>
  <c r="R124" i="5"/>
  <c r="O129" i="5"/>
  <c r="B129" i="5"/>
  <c r="D129" i="5"/>
  <c r="K129" i="5"/>
  <c r="G129" i="5"/>
  <c r="N129" i="5"/>
  <c r="C129" i="5"/>
  <c r="R126" i="5"/>
  <c r="I129" i="5"/>
  <c r="J129" i="5"/>
  <c r="P129" i="5"/>
  <c r="R125" i="5"/>
  <c r="F129" i="5"/>
  <c r="N122" i="5"/>
  <c r="R117" i="5"/>
  <c r="M122" i="5"/>
  <c r="R118" i="5"/>
  <c r="E129" i="3"/>
  <c r="F129" i="3"/>
  <c r="C129" i="3"/>
  <c r="N122" i="3"/>
  <c r="I122" i="3"/>
  <c r="R117" i="3"/>
  <c r="E122" i="5"/>
  <c r="M129" i="3"/>
  <c r="R120" i="5"/>
  <c r="I129" i="3"/>
  <c r="E129" i="5"/>
  <c r="J122" i="5"/>
  <c r="L122" i="5"/>
  <c r="B122" i="5"/>
  <c r="D122" i="5"/>
  <c r="P122" i="5"/>
  <c r="O122" i="5"/>
  <c r="G122" i="5"/>
  <c r="K122" i="5"/>
  <c r="C122" i="5"/>
  <c r="F122" i="5"/>
  <c r="I122" i="5"/>
  <c r="R119" i="5"/>
  <c r="K122" i="3"/>
  <c r="C122" i="3"/>
  <c r="O122" i="3"/>
  <c r="G122" i="3"/>
  <c r="J122" i="3"/>
  <c r="E122" i="3"/>
  <c r="H122" i="3"/>
  <c r="R118" i="3"/>
  <c r="F122" i="3"/>
  <c r="R120" i="3"/>
  <c r="D122" i="3"/>
  <c r="B122" i="3"/>
  <c r="M122" i="3"/>
  <c r="P122" i="3"/>
  <c r="R119" i="3"/>
  <c r="R128" i="3" l="1"/>
  <c r="Q129" i="3"/>
  <c r="Q129" i="5"/>
  <c r="R128" i="5"/>
  <c r="Q122" i="5"/>
  <c r="R121" i="5"/>
  <c r="R121" i="3"/>
  <c r="Q122" i="3"/>
  <c r="G208" i="25"/>
  <c r="R82" i="8"/>
  <c r="Q24" i="1" l="1"/>
  <c r="Q25" i="1" s="1"/>
  <c r="Q22" i="1"/>
  <c r="Q19" i="1"/>
  <c r="Q18" i="1"/>
  <c r="J337" i="4"/>
  <c r="Q337" i="4"/>
  <c r="Q338" i="4"/>
  <c r="D337" i="4"/>
  <c r="E337" i="4"/>
  <c r="F337" i="4"/>
  <c r="G337" i="4"/>
  <c r="H337" i="4"/>
  <c r="I337" i="4"/>
  <c r="K337" i="4"/>
  <c r="L337" i="4"/>
  <c r="M337" i="4"/>
  <c r="N337" i="4"/>
  <c r="O337" i="4"/>
  <c r="P337" i="4"/>
  <c r="D338" i="4"/>
  <c r="E338" i="4"/>
  <c r="E341" i="4" s="1"/>
  <c r="F338" i="4"/>
  <c r="F341" i="4" s="1"/>
  <c r="G338" i="4"/>
  <c r="H338" i="4"/>
  <c r="H341" i="4" s="1"/>
  <c r="I338" i="4"/>
  <c r="I341" i="4" s="1"/>
  <c r="J338" i="4"/>
  <c r="J341" i="4" s="1"/>
  <c r="K338" i="4"/>
  <c r="L338" i="4"/>
  <c r="L341" i="4" s="1"/>
  <c r="M338" i="4"/>
  <c r="N338" i="4"/>
  <c r="N341" i="4" s="1"/>
  <c r="O338" i="4"/>
  <c r="P338" i="4"/>
  <c r="C338" i="4"/>
  <c r="C337" i="4"/>
  <c r="G341" i="4" l="1"/>
  <c r="P341" i="4"/>
  <c r="D341" i="4"/>
  <c r="O341" i="4"/>
  <c r="K341" i="4"/>
  <c r="Q341" i="4"/>
  <c r="C341" i="4"/>
  <c r="M341" i="4"/>
  <c r="M340" i="4"/>
  <c r="M339" i="4"/>
  <c r="M342" i="4" s="1"/>
  <c r="H340" i="4"/>
  <c r="H339" i="4"/>
  <c r="H342" i="4" s="1"/>
  <c r="D340" i="4"/>
  <c r="D339" i="4"/>
  <c r="P340" i="4"/>
  <c r="P339" i="4"/>
  <c r="L340" i="4"/>
  <c r="L339" i="4"/>
  <c r="L342" i="4" s="1"/>
  <c r="G340" i="4"/>
  <c r="G339" i="4"/>
  <c r="G342" i="4" s="1"/>
  <c r="C340" i="4"/>
  <c r="C339" i="4"/>
  <c r="C387" i="4" s="1"/>
  <c r="O340" i="4"/>
  <c r="O339" i="4"/>
  <c r="O342" i="4" s="1"/>
  <c r="K340" i="4"/>
  <c r="K339" i="4"/>
  <c r="K342" i="4" s="1"/>
  <c r="F340" i="4"/>
  <c r="F339" i="4"/>
  <c r="F342" i="4" s="1"/>
  <c r="Q340" i="4"/>
  <c r="Q339" i="4"/>
  <c r="Q342" i="4" s="1"/>
  <c r="N340" i="4"/>
  <c r="N339" i="4"/>
  <c r="N342" i="4" s="1"/>
  <c r="I340" i="4"/>
  <c r="I339" i="4"/>
  <c r="I342" i="4" s="1"/>
  <c r="E340" i="4"/>
  <c r="E339" i="4"/>
  <c r="E342" i="4" s="1"/>
  <c r="J340" i="4"/>
  <c r="J339" i="4"/>
  <c r="J342" i="4" s="1"/>
  <c r="P342" i="4"/>
  <c r="D320" i="4"/>
  <c r="E320" i="4"/>
  <c r="F320" i="4"/>
  <c r="G320" i="4"/>
  <c r="H320" i="4"/>
  <c r="I320" i="4"/>
  <c r="J320" i="4"/>
  <c r="K320" i="4"/>
  <c r="L320" i="4"/>
  <c r="M320" i="4"/>
  <c r="N320" i="4"/>
  <c r="O320" i="4"/>
  <c r="P320" i="4"/>
  <c r="Q320" i="4"/>
  <c r="D321" i="4"/>
  <c r="E321" i="4"/>
  <c r="F321" i="4"/>
  <c r="G321" i="4"/>
  <c r="H321" i="4"/>
  <c r="I321" i="4"/>
  <c r="J321" i="4"/>
  <c r="K321" i="4"/>
  <c r="L321" i="4"/>
  <c r="M321" i="4"/>
  <c r="N321" i="4"/>
  <c r="O321" i="4"/>
  <c r="P321" i="4"/>
  <c r="Q321" i="4"/>
  <c r="C321" i="4"/>
  <c r="C320" i="4"/>
  <c r="R334" i="4"/>
  <c r="R331" i="4"/>
  <c r="R327" i="4"/>
  <c r="R325" i="4"/>
  <c r="R317" i="4"/>
  <c r="R314" i="4"/>
  <c r="R311" i="4"/>
  <c r="R309" i="4"/>
  <c r="C389" i="4" l="1"/>
  <c r="C388" i="4"/>
  <c r="C390" i="4"/>
  <c r="R320" i="4"/>
  <c r="R321" i="4"/>
  <c r="C342" i="4"/>
  <c r="D342" i="4"/>
  <c r="R338" i="4"/>
  <c r="Q5" i="1" l="1"/>
  <c r="R353" i="10"/>
  <c r="R354" i="10" s="1"/>
  <c r="B349" i="10"/>
  <c r="F5" i="4"/>
  <c r="F4" i="4"/>
  <c r="E4" i="4"/>
  <c r="J43" i="30"/>
  <c r="K121" i="15" l="1"/>
  <c r="C115" i="15"/>
  <c r="D115" i="15"/>
  <c r="E115" i="15"/>
  <c r="F115" i="15"/>
  <c r="G115" i="15"/>
  <c r="AE77" i="2"/>
  <c r="AE75" i="2"/>
  <c r="AD78" i="2"/>
  <c r="R78" i="2"/>
  <c r="S78" i="2"/>
  <c r="T78" i="2"/>
  <c r="U78" i="2"/>
  <c r="V78" i="2"/>
  <c r="W78" i="2"/>
  <c r="X78" i="2"/>
  <c r="Y78" i="2"/>
  <c r="Z78" i="2"/>
  <c r="AA78" i="2"/>
  <c r="AB78" i="2"/>
  <c r="AC78" i="2"/>
  <c r="Q78" i="2"/>
  <c r="B78" i="2"/>
  <c r="K36" i="30"/>
  <c r="AE78" i="2" l="1"/>
  <c r="K43" i="30"/>
  <c r="J44" i="2" l="1"/>
  <c r="D44" i="2"/>
  <c r="I44" i="2"/>
  <c r="C44" i="2"/>
  <c r="F44" i="2"/>
  <c r="E44" i="2"/>
  <c r="J53" i="2"/>
  <c r="D53" i="2"/>
  <c r="E62" i="2"/>
  <c r="F53" i="2"/>
  <c r="C62" i="2"/>
  <c r="E53" i="2"/>
  <c r="F62" i="2"/>
  <c r="I53" i="2"/>
  <c r="C53" i="2"/>
  <c r="J62" i="2"/>
  <c r="D62" i="2"/>
  <c r="I62" i="2"/>
  <c r="AF75" i="2"/>
  <c r="I71" i="2"/>
  <c r="C71" i="2"/>
  <c r="J71" i="2"/>
  <c r="F71" i="2"/>
  <c r="D71" i="2"/>
  <c r="E71" i="2"/>
  <c r="AF78" i="2"/>
  <c r="AF74" i="2"/>
  <c r="AF76" i="2"/>
  <c r="AF77" i="2"/>
  <c r="AA79" i="2"/>
  <c r="E79" i="2"/>
  <c r="I79" i="2"/>
  <c r="D79" i="2"/>
  <c r="F79" i="2"/>
  <c r="C79" i="2"/>
  <c r="J79" i="2"/>
  <c r="X79" i="2"/>
  <c r="B79" i="2"/>
  <c r="Q79" i="2"/>
  <c r="Y79" i="2"/>
  <c r="AD79" i="2"/>
  <c r="S79" i="2"/>
  <c r="AB79" i="2"/>
  <c r="V79" i="2"/>
  <c r="U79" i="2"/>
  <c r="W79" i="2"/>
  <c r="AC79" i="2"/>
  <c r="T79" i="2"/>
  <c r="Z79" i="2"/>
  <c r="R79" i="2"/>
  <c r="AG6" i="8"/>
  <c r="AE6" i="8"/>
  <c r="AC6" i="8"/>
  <c r="AA6" i="8"/>
  <c r="Y6" i="8"/>
  <c r="W6" i="8"/>
  <c r="Q216" i="7"/>
  <c r="B217" i="7"/>
  <c r="C217" i="7"/>
  <c r="D217" i="7"/>
  <c r="E217" i="7"/>
  <c r="F217" i="7"/>
  <c r="G217" i="7"/>
  <c r="H217" i="7"/>
  <c r="I217" i="7"/>
  <c r="J217" i="7"/>
  <c r="K217" i="7"/>
  <c r="L217" i="7"/>
  <c r="M217" i="7"/>
  <c r="N217" i="7"/>
  <c r="O217" i="7"/>
  <c r="P217" i="7"/>
  <c r="Q221" i="7"/>
  <c r="D222" i="7" s="1"/>
  <c r="Q225" i="7"/>
  <c r="D226" i="7" s="1"/>
  <c r="Q229" i="7"/>
  <c r="Q230" i="7"/>
  <c r="Q206" i="7"/>
  <c r="Q10" i="1" s="1"/>
  <c r="B207" i="7"/>
  <c r="C207" i="7"/>
  <c r="D207" i="7"/>
  <c r="E207" i="7"/>
  <c r="F207" i="7"/>
  <c r="G207" i="7"/>
  <c r="H207" i="7"/>
  <c r="I207" i="7"/>
  <c r="J207" i="7"/>
  <c r="K207" i="7"/>
  <c r="L207" i="7"/>
  <c r="M207" i="7"/>
  <c r="N207" i="7"/>
  <c r="O207" i="7"/>
  <c r="P207" i="7"/>
  <c r="Q210" i="7"/>
  <c r="Q211" i="7"/>
  <c r="B212" i="7"/>
  <c r="C212" i="7"/>
  <c r="D212" i="7"/>
  <c r="E212" i="7"/>
  <c r="F212" i="7"/>
  <c r="G212" i="7"/>
  <c r="H212" i="7"/>
  <c r="I212" i="7"/>
  <c r="J212" i="7"/>
  <c r="K212" i="7"/>
  <c r="L212" i="7"/>
  <c r="M212" i="7"/>
  <c r="N212" i="7"/>
  <c r="O212" i="7"/>
  <c r="P212" i="7"/>
  <c r="Q215" i="7"/>
  <c r="F222" i="7" l="1"/>
  <c r="Q217" i="7"/>
  <c r="K222" i="7"/>
  <c r="C222" i="7"/>
  <c r="B222" i="7"/>
  <c r="O222" i="7"/>
  <c r="N222" i="7"/>
  <c r="M222" i="7"/>
  <c r="Q212" i="7"/>
  <c r="AE79" i="2"/>
  <c r="K226" i="7"/>
  <c r="J226" i="7"/>
  <c r="E222" i="7"/>
  <c r="F226" i="7"/>
  <c r="O226" i="7"/>
  <c r="E226" i="7"/>
  <c r="J222" i="7"/>
  <c r="G226" i="7"/>
  <c r="I226" i="7"/>
  <c r="N226" i="7"/>
  <c r="C226" i="7"/>
  <c r="I222" i="7"/>
  <c r="M226" i="7"/>
  <c r="B226" i="7"/>
  <c r="G222" i="7"/>
  <c r="P226" i="7"/>
  <c r="L226" i="7"/>
  <c r="H226" i="7"/>
  <c r="P222" i="7"/>
  <c r="L222" i="7"/>
  <c r="H222" i="7"/>
  <c r="B175" i="27"/>
  <c r="C175" i="27"/>
  <c r="D175" i="27"/>
  <c r="E175" i="27"/>
  <c r="F175" i="27"/>
  <c r="G175" i="27"/>
  <c r="H175" i="27"/>
  <c r="I175" i="27"/>
  <c r="J175" i="27"/>
  <c r="K175" i="27"/>
  <c r="L175" i="27"/>
  <c r="M175" i="27"/>
  <c r="N175" i="27"/>
  <c r="O175" i="27"/>
  <c r="P175" i="27"/>
  <c r="Q226" i="7" l="1"/>
  <c r="Q222" i="7"/>
  <c r="K377" i="33"/>
  <c r="K376" i="33"/>
  <c r="K378" i="33" s="1"/>
  <c r="J361" i="33"/>
  <c r="I361" i="33"/>
  <c r="H361" i="33"/>
  <c r="G361" i="33"/>
  <c r="F361" i="33"/>
  <c r="E361" i="33"/>
  <c r="D361" i="33"/>
  <c r="K360" i="33"/>
  <c r="K359" i="33"/>
  <c r="K358" i="33"/>
  <c r="K357" i="33"/>
  <c r="K356" i="33"/>
  <c r="J351" i="33"/>
  <c r="I351" i="33"/>
  <c r="H351" i="33"/>
  <c r="G351" i="33"/>
  <c r="F351" i="33"/>
  <c r="E351" i="33"/>
  <c r="D351" i="33"/>
  <c r="K350" i="33"/>
  <c r="K349" i="33"/>
  <c r="K348" i="33"/>
  <c r="K347" i="33"/>
  <c r="K346" i="33"/>
  <c r="J340" i="33"/>
  <c r="J341" i="33" s="1"/>
  <c r="I340" i="33"/>
  <c r="I341" i="33" s="1"/>
  <c r="H340" i="33"/>
  <c r="H341" i="33" s="1"/>
  <c r="G340" i="33"/>
  <c r="G341" i="33" s="1"/>
  <c r="F340" i="33"/>
  <c r="F341" i="33" s="1"/>
  <c r="E340" i="33"/>
  <c r="E341" i="33" s="1"/>
  <c r="D340" i="33"/>
  <c r="D341" i="33" s="1"/>
  <c r="K339" i="33"/>
  <c r="K338" i="33"/>
  <c r="K337" i="33"/>
  <c r="G123" i="15"/>
  <c r="F123" i="15"/>
  <c r="E123" i="15"/>
  <c r="D123" i="15"/>
  <c r="C123" i="15"/>
  <c r="K122" i="15"/>
  <c r="K123" i="15" s="1"/>
  <c r="G119" i="15"/>
  <c r="F119" i="15"/>
  <c r="E119" i="15"/>
  <c r="D119" i="15"/>
  <c r="C119" i="15"/>
  <c r="K118" i="15"/>
  <c r="K117" i="15"/>
  <c r="J115" i="15"/>
  <c r="I115" i="15"/>
  <c r="K114" i="15"/>
  <c r="K113" i="15"/>
  <c r="K119" i="15" l="1"/>
  <c r="K361" i="33"/>
  <c r="K351" i="33"/>
  <c r="G367" i="33"/>
  <c r="G366" i="33" s="1"/>
  <c r="D367" i="33"/>
  <c r="D366" i="33" s="1"/>
  <c r="H367" i="33"/>
  <c r="H366" i="33" s="1"/>
  <c r="E367" i="33"/>
  <c r="E366" i="33" s="1"/>
  <c r="I367" i="33"/>
  <c r="I366" i="33" s="1"/>
  <c r="K340" i="33"/>
  <c r="K341" i="33" s="1"/>
  <c r="F367" i="33"/>
  <c r="F366" i="33" s="1"/>
  <c r="J367" i="33"/>
  <c r="J366" i="33" s="1"/>
  <c r="K115" i="15"/>
  <c r="B185" i="13"/>
  <c r="C182" i="13" s="1"/>
  <c r="B180" i="13"/>
  <c r="C179" i="13" s="1"/>
  <c r="B224" i="12"/>
  <c r="C221" i="12" s="1"/>
  <c r="B218" i="12"/>
  <c r="B212" i="12"/>
  <c r="B205" i="12"/>
  <c r="C203" i="12" s="1"/>
  <c r="B197" i="12"/>
  <c r="C195" i="12" s="1"/>
  <c r="B444" i="11"/>
  <c r="C441" i="11" s="1"/>
  <c r="B439" i="11"/>
  <c r="C438" i="11" s="1"/>
  <c r="B433" i="11"/>
  <c r="C432" i="11" s="1"/>
  <c r="D424" i="11"/>
  <c r="E422" i="11" s="1"/>
  <c r="B424" i="11"/>
  <c r="C423" i="11" s="1"/>
  <c r="D417" i="11"/>
  <c r="B417" i="11"/>
  <c r="C416" i="11" s="1"/>
  <c r="D409" i="11"/>
  <c r="B409" i="11"/>
  <c r="Q27" i="1" s="1"/>
  <c r="P73" i="28"/>
  <c r="O73" i="28"/>
  <c r="N73" i="28"/>
  <c r="M73" i="28"/>
  <c r="L73" i="28"/>
  <c r="K73" i="28"/>
  <c r="J73" i="28"/>
  <c r="I73" i="28"/>
  <c r="H73" i="28"/>
  <c r="G73" i="28"/>
  <c r="F73" i="28"/>
  <c r="E73" i="28"/>
  <c r="D73" i="28"/>
  <c r="C73" i="28"/>
  <c r="B73" i="28"/>
  <c r="Q174" i="27"/>
  <c r="Q173" i="27"/>
  <c r="Q172" i="27"/>
  <c r="Q171" i="27"/>
  <c r="Q170" i="27"/>
  <c r="P349" i="10"/>
  <c r="Q346" i="10" s="1"/>
  <c r="N349" i="10"/>
  <c r="O348" i="10" s="1"/>
  <c r="L349" i="10"/>
  <c r="M348" i="10" s="1"/>
  <c r="J349" i="10"/>
  <c r="K347" i="10" s="1"/>
  <c r="H349" i="10"/>
  <c r="I348" i="10" s="1"/>
  <c r="F349" i="10"/>
  <c r="G346" i="10" s="1"/>
  <c r="D349" i="10"/>
  <c r="E348" i="10" s="1"/>
  <c r="R348" i="10"/>
  <c r="Q348" i="10"/>
  <c r="C348" i="10"/>
  <c r="R347" i="10"/>
  <c r="C347" i="10"/>
  <c r="R346" i="10"/>
  <c r="C346" i="10"/>
  <c r="R345" i="10"/>
  <c r="C345" i="10"/>
  <c r="P343" i="10"/>
  <c r="Q341" i="10" s="1"/>
  <c r="N343" i="10"/>
  <c r="O339" i="10" s="1"/>
  <c r="L343" i="10"/>
  <c r="M339" i="10" s="1"/>
  <c r="J343" i="10"/>
  <c r="K339" i="10" s="1"/>
  <c r="H343" i="10"/>
  <c r="I341" i="10" s="1"/>
  <c r="F343" i="10"/>
  <c r="G339" i="10" s="1"/>
  <c r="D343" i="10"/>
  <c r="E339" i="10" s="1"/>
  <c r="B343" i="10"/>
  <c r="C340" i="10" s="1"/>
  <c r="R342" i="10"/>
  <c r="R341" i="10"/>
  <c r="R340" i="10"/>
  <c r="R339" i="10"/>
  <c r="R338" i="10"/>
  <c r="R337" i="10"/>
  <c r="P335" i="10"/>
  <c r="Q334" i="10" s="1"/>
  <c r="N335" i="10"/>
  <c r="O331" i="10" s="1"/>
  <c r="L335" i="10"/>
  <c r="M332" i="10" s="1"/>
  <c r="J335" i="10"/>
  <c r="K334" i="10" s="1"/>
  <c r="H335" i="10"/>
  <c r="I329" i="10" s="1"/>
  <c r="F335" i="10"/>
  <c r="G334" i="10" s="1"/>
  <c r="D335" i="10"/>
  <c r="E331" i="10" s="1"/>
  <c r="B335" i="10"/>
  <c r="C334" i="10" s="1"/>
  <c r="R334" i="10"/>
  <c r="R333" i="10"/>
  <c r="R332" i="10"/>
  <c r="K332" i="10"/>
  <c r="R331" i="10"/>
  <c r="R330" i="10"/>
  <c r="R329" i="10"/>
  <c r="P327" i="10"/>
  <c r="Q323" i="10" s="1"/>
  <c r="N327" i="10"/>
  <c r="O324" i="10" s="1"/>
  <c r="L327" i="10"/>
  <c r="M325" i="10" s="1"/>
  <c r="J327" i="10"/>
  <c r="K326" i="10" s="1"/>
  <c r="H327" i="10"/>
  <c r="I323" i="10" s="1"/>
  <c r="F327" i="10"/>
  <c r="G324" i="10" s="1"/>
  <c r="D327" i="10"/>
  <c r="E325" i="10" s="1"/>
  <c r="B327" i="10"/>
  <c r="C326" i="10" s="1"/>
  <c r="R326" i="10"/>
  <c r="R325" i="10"/>
  <c r="R324" i="10"/>
  <c r="R323" i="10"/>
  <c r="R322" i="10"/>
  <c r="R321" i="10"/>
  <c r="R320" i="10"/>
  <c r="R319" i="10"/>
  <c r="J208" i="25"/>
  <c r="I208" i="25"/>
  <c r="H208" i="25"/>
  <c r="F208" i="25"/>
  <c r="E208" i="25"/>
  <c r="D208" i="25"/>
  <c r="C208" i="25"/>
  <c r="B208" i="25"/>
  <c r="K207" i="25"/>
  <c r="K206" i="25"/>
  <c r="K205" i="25"/>
  <c r="K204" i="25"/>
  <c r="K203" i="25"/>
  <c r="K202" i="25"/>
  <c r="K201" i="25"/>
  <c r="K200" i="25"/>
  <c r="K199" i="25"/>
  <c r="K198" i="25"/>
  <c r="K197" i="25"/>
  <c r="K196" i="25"/>
  <c r="K195" i="25"/>
  <c r="K194" i="25"/>
  <c r="K193" i="25"/>
  <c r="K192" i="25"/>
  <c r="K191" i="25"/>
  <c r="K190" i="25"/>
  <c r="K189" i="25"/>
  <c r="S14" i="26"/>
  <c r="Q23" i="1" s="1"/>
  <c r="R72" i="8"/>
  <c r="S68" i="8" s="1"/>
  <c r="S57" i="8"/>
  <c r="R40" i="8"/>
  <c r="S37" i="8" s="1"/>
  <c r="R33" i="8"/>
  <c r="S31" i="8" s="1"/>
  <c r="R23" i="8"/>
  <c r="S21" i="8" s="1"/>
  <c r="R14" i="8"/>
  <c r="Q11" i="1" s="1"/>
  <c r="Q205" i="7"/>
  <c r="Q207" i="7" s="1"/>
  <c r="Q201" i="7"/>
  <c r="Q197" i="7"/>
  <c r="P198" i="7" s="1"/>
  <c r="R336" i="4"/>
  <c r="R335" i="4"/>
  <c r="R333" i="4"/>
  <c r="R332" i="4"/>
  <c r="R330" i="4"/>
  <c r="R329" i="4"/>
  <c r="R328" i="4"/>
  <c r="R324" i="4"/>
  <c r="S326" i="4" s="1"/>
  <c r="S322" i="4"/>
  <c r="R319" i="4"/>
  <c r="R318" i="4"/>
  <c r="R316" i="4"/>
  <c r="R315" i="4"/>
  <c r="R313" i="4"/>
  <c r="R312" i="4"/>
  <c r="R310" i="4"/>
  <c r="R308" i="4"/>
  <c r="O347" i="10" l="1"/>
  <c r="Q7" i="1"/>
  <c r="O345" i="10"/>
  <c r="E346" i="10"/>
  <c r="C209" i="12"/>
  <c r="C210" i="12"/>
  <c r="C217" i="12"/>
  <c r="C216" i="12"/>
  <c r="Q338" i="10"/>
  <c r="I338" i="10"/>
  <c r="Q342" i="10"/>
  <c r="K345" i="10"/>
  <c r="E329" i="10"/>
  <c r="G338" i="10"/>
  <c r="C331" i="10"/>
  <c r="M347" i="10"/>
  <c r="E330" i="10"/>
  <c r="I330" i="10"/>
  <c r="K337" i="10"/>
  <c r="K338" i="10"/>
  <c r="E340" i="10"/>
  <c r="K331" i="10"/>
  <c r="K340" i="10"/>
  <c r="M334" i="10"/>
  <c r="E334" i="10"/>
  <c r="K342" i="10"/>
  <c r="K329" i="10"/>
  <c r="K330" i="10"/>
  <c r="E333" i="10"/>
  <c r="E332" i="10"/>
  <c r="M333" i="10"/>
  <c r="K341" i="10"/>
  <c r="I324" i="10"/>
  <c r="K333" i="10"/>
  <c r="Q347" i="10"/>
  <c r="S312" i="4"/>
  <c r="I342" i="10"/>
  <c r="C319" i="10"/>
  <c r="G325" i="10"/>
  <c r="I332" i="10"/>
  <c r="I334" i="10"/>
  <c r="G337" i="10"/>
  <c r="M340" i="10"/>
  <c r="Q345" i="10"/>
  <c r="K346" i="10"/>
  <c r="Q330" i="10"/>
  <c r="O340" i="10"/>
  <c r="S71" i="8"/>
  <c r="S335" i="4"/>
  <c r="S325" i="4"/>
  <c r="S321" i="4"/>
  <c r="I320" i="10"/>
  <c r="O332" i="10"/>
  <c r="C349" i="10"/>
  <c r="C330" i="10"/>
  <c r="Q332" i="10"/>
  <c r="O341" i="10"/>
  <c r="E345" i="10"/>
  <c r="O202" i="7"/>
  <c r="Q9" i="1"/>
  <c r="O334" i="10"/>
  <c r="I331" i="10"/>
  <c r="I322" i="10"/>
  <c r="G340" i="10"/>
  <c r="G329" i="10"/>
  <c r="I333" i="10"/>
  <c r="E347" i="10"/>
  <c r="K348" i="10"/>
  <c r="O329" i="10"/>
  <c r="O333" i="10"/>
  <c r="S319" i="4"/>
  <c r="S329" i="4"/>
  <c r="O330" i="10"/>
  <c r="O342" i="10"/>
  <c r="C211" i="12"/>
  <c r="K367" i="33"/>
  <c r="K366" i="33" s="1"/>
  <c r="C183" i="13"/>
  <c r="C184" i="13"/>
  <c r="C222" i="12"/>
  <c r="C207" i="12"/>
  <c r="C189" i="12"/>
  <c r="C208" i="12"/>
  <c r="C220" i="12"/>
  <c r="S330" i="4"/>
  <c r="S309" i="4"/>
  <c r="S313" i="4"/>
  <c r="S332" i="4"/>
  <c r="S336" i="4"/>
  <c r="S328" i="4"/>
  <c r="S333" i="4"/>
  <c r="S22" i="8"/>
  <c r="C178" i="13"/>
  <c r="Q28" i="1"/>
  <c r="C176" i="13"/>
  <c r="C414" i="11"/>
  <c r="C443" i="11"/>
  <c r="C442" i="11"/>
  <c r="E415" i="11"/>
  <c r="E414" i="11"/>
  <c r="C429" i="11"/>
  <c r="S70" i="8"/>
  <c r="Q12" i="1"/>
  <c r="S6" i="8"/>
  <c r="S7" i="8"/>
  <c r="S13" i="8"/>
  <c r="S8" i="8"/>
  <c r="S12" i="8"/>
  <c r="S10" i="8"/>
  <c r="S11" i="8"/>
  <c r="S9" i="8"/>
  <c r="S17" i="8"/>
  <c r="S53" i="8"/>
  <c r="S18" i="8"/>
  <c r="S19" i="8"/>
  <c r="S64" i="8"/>
  <c r="S20" i="8"/>
  <c r="S67" i="8"/>
  <c r="S334" i="4"/>
  <c r="S331" i="4"/>
  <c r="S327" i="4"/>
  <c r="S314" i="4"/>
  <c r="S318" i="4"/>
  <c r="S317" i="4"/>
  <c r="S316" i="4"/>
  <c r="S308" i="4"/>
  <c r="S311" i="4"/>
  <c r="S315" i="4"/>
  <c r="S310" i="4"/>
  <c r="C408" i="11"/>
  <c r="C401" i="11"/>
  <c r="C403" i="11"/>
  <c r="C404" i="11"/>
  <c r="C406" i="11"/>
  <c r="E407" i="11"/>
  <c r="E401" i="11"/>
  <c r="E404" i="11"/>
  <c r="E421" i="11"/>
  <c r="E423" i="11"/>
  <c r="Q329" i="10"/>
  <c r="Q331" i="10"/>
  <c r="Q333" i="10"/>
  <c r="M329" i="10"/>
  <c r="M330" i="10"/>
  <c r="M331" i="10"/>
  <c r="G331" i="10"/>
  <c r="G332" i="10"/>
  <c r="G333" i="10"/>
  <c r="R335" i="10"/>
  <c r="G330" i="10"/>
  <c r="C332" i="10"/>
  <c r="C329" i="10"/>
  <c r="C333" i="10"/>
  <c r="O346" i="10"/>
  <c r="O349" i="10" s="1"/>
  <c r="M346" i="10"/>
  <c r="M345" i="10"/>
  <c r="I345" i="10"/>
  <c r="I346" i="10"/>
  <c r="I347" i="10"/>
  <c r="G347" i="10"/>
  <c r="G348" i="10"/>
  <c r="G345" i="10"/>
  <c r="R349" i="10"/>
  <c r="O337" i="10"/>
  <c r="O338" i="10"/>
  <c r="G341" i="10"/>
  <c r="G342" i="10"/>
  <c r="R343" i="10"/>
  <c r="C435" i="11"/>
  <c r="C436" i="11"/>
  <c r="C437" i="11"/>
  <c r="C402" i="11"/>
  <c r="C405" i="11"/>
  <c r="C407" i="11"/>
  <c r="C411" i="11"/>
  <c r="C430" i="11"/>
  <c r="C412" i="11"/>
  <c r="C415" i="11"/>
  <c r="C413" i="11"/>
  <c r="C422" i="11"/>
  <c r="C426" i="11"/>
  <c r="D202" i="7"/>
  <c r="H202" i="7"/>
  <c r="L202" i="7"/>
  <c r="C323" i="10"/>
  <c r="K319" i="10"/>
  <c r="K323" i="10"/>
  <c r="C196" i="12"/>
  <c r="C223" i="12"/>
  <c r="Q320" i="10"/>
  <c r="Q322" i="10"/>
  <c r="Q324" i="10"/>
  <c r="Q326" i="10"/>
  <c r="O321" i="10"/>
  <c r="O325" i="10"/>
  <c r="M326" i="10"/>
  <c r="M324" i="10"/>
  <c r="M320" i="10"/>
  <c r="M322" i="10"/>
  <c r="I326" i="10"/>
  <c r="G321" i="10"/>
  <c r="E322" i="10"/>
  <c r="E324" i="10"/>
  <c r="E320" i="10"/>
  <c r="E326" i="10"/>
  <c r="K208" i="25"/>
  <c r="H209" i="25" s="1"/>
  <c r="P202" i="7"/>
  <c r="S324" i="4"/>
  <c r="S320" i="4"/>
  <c r="Q73" i="28"/>
  <c r="R72" i="28" s="1"/>
  <c r="S58" i="8"/>
  <c r="S36" i="8"/>
  <c r="S38" i="8"/>
  <c r="S39" i="8"/>
  <c r="S28" i="8"/>
  <c r="S5" i="8"/>
  <c r="S55" i="8"/>
  <c r="S59" i="8"/>
  <c r="S56" i="8"/>
  <c r="S54" i="8"/>
  <c r="Q175" i="27"/>
  <c r="F6" i="4"/>
  <c r="C177" i="13"/>
  <c r="C200" i="12"/>
  <c r="C192" i="12"/>
  <c r="C204" i="12"/>
  <c r="C193" i="12"/>
  <c r="C190" i="12"/>
  <c r="C194" i="12"/>
  <c r="C202" i="12"/>
  <c r="C215" i="12"/>
  <c r="C201" i="12"/>
  <c r="C214" i="12"/>
  <c r="C191" i="12"/>
  <c r="C199" i="12"/>
  <c r="E402" i="11"/>
  <c r="E406" i="11"/>
  <c r="E408" i="11"/>
  <c r="E412" i="11"/>
  <c r="E416" i="11"/>
  <c r="C427" i="11"/>
  <c r="C431" i="11"/>
  <c r="C421" i="11"/>
  <c r="C428" i="11"/>
  <c r="E403" i="11"/>
  <c r="E405" i="11"/>
  <c r="E411" i="11"/>
  <c r="E413" i="11"/>
  <c r="C337" i="10"/>
  <c r="C341" i="10"/>
  <c r="E319" i="10"/>
  <c r="M319" i="10"/>
  <c r="C320" i="10"/>
  <c r="K320" i="10"/>
  <c r="I321" i="10"/>
  <c r="Q321" i="10"/>
  <c r="G322" i="10"/>
  <c r="O322" i="10"/>
  <c r="E323" i="10"/>
  <c r="M323" i="10"/>
  <c r="C324" i="10"/>
  <c r="K324" i="10"/>
  <c r="I325" i="10"/>
  <c r="Q325" i="10"/>
  <c r="G326" i="10"/>
  <c r="O326" i="10"/>
  <c r="E337" i="10"/>
  <c r="M337" i="10"/>
  <c r="C338" i="10"/>
  <c r="I339" i="10"/>
  <c r="Q339" i="10"/>
  <c r="E341" i="10"/>
  <c r="M341" i="10"/>
  <c r="C342" i="10"/>
  <c r="R327" i="10"/>
  <c r="Q26" i="1" s="1"/>
  <c r="G319" i="10"/>
  <c r="O319" i="10"/>
  <c r="C321" i="10"/>
  <c r="K321" i="10"/>
  <c r="G323" i="10"/>
  <c r="O323" i="10"/>
  <c r="C325" i="10"/>
  <c r="K325" i="10"/>
  <c r="E338" i="10"/>
  <c r="M338" i="10"/>
  <c r="C339" i="10"/>
  <c r="I340" i="10"/>
  <c r="Q340" i="10"/>
  <c r="E342" i="10"/>
  <c r="M342" i="10"/>
  <c r="I319" i="10"/>
  <c r="Q319" i="10"/>
  <c r="G320" i="10"/>
  <c r="O320" i="10"/>
  <c r="E321" i="10"/>
  <c r="M321" i="10"/>
  <c r="C322" i="10"/>
  <c r="K322" i="10"/>
  <c r="I337" i="10"/>
  <c r="Q337" i="10"/>
  <c r="S26" i="8"/>
  <c r="S30" i="8"/>
  <c r="S65" i="8"/>
  <c r="S69" i="8"/>
  <c r="S29" i="8"/>
  <c r="S27" i="8"/>
  <c r="S66" i="8"/>
  <c r="I198" i="7"/>
  <c r="B198" i="7"/>
  <c r="F198" i="7"/>
  <c r="J198" i="7"/>
  <c r="N198" i="7"/>
  <c r="E202" i="7"/>
  <c r="I202" i="7"/>
  <c r="M202" i="7"/>
  <c r="E198" i="7"/>
  <c r="C198" i="7"/>
  <c r="G198" i="7"/>
  <c r="K198" i="7"/>
  <c r="O198" i="7"/>
  <c r="B202" i="7"/>
  <c r="F202" i="7"/>
  <c r="J202" i="7"/>
  <c r="N202" i="7"/>
  <c r="M198" i="7"/>
  <c r="D198" i="7"/>
  <c r="H198" i="7"/>
  <c r="L198" i="7"/>
  <c r="C202" i="7"/>
  <c r="G202" i="7"/>
  <c r="K202" i="7"/>
  <c r="R337" i="4"/>
  <c r="P144" i="5"/>
  <c r="O144" i="5"/>
  <c r="N144" i="5"/>
  <c r="M144" i="5"/>
  <c r="L144" i="5"/>
  <c r="K144" i="5"/>
  <c r="J144" i="5"/>
  <c r="I144" i="5"/>
  <c r="H144" i="5"/>
  <c r="G144" i="5"/>
  <c r="F144" i="5"/>
  <c r="E144" i="5"/>
  <c r="D144" i="5"/>
  <c r="C144" i="5"/>
  <c r="B144" i="5"/>
  <c r="Q143" i="5"/>
  <c r="Q142" i="5"/>
  <c r="Q141" i="5"/>
  <c r="Q140" i="5"/>
  <c r="P137" i="5"/>
  <c r="O137" i="5"/>
  <c r="N137" i="5"/>
  <c r="M137" i="5"/>
  <c r="L137" i="5"/>
  <c r="K137" i="5"/>
  <c r="J137" i="5"/>
  <c r="I137" i="5"/>
  <c r="H137" i="5"/>
  <c r="G137" i="5"/>
  <c r="F137" i="5"/>
  <c r="E137" i="5"/>
  <c r="D137" i="5"/>
  <c r="C137" i="5"/>
  <c r="B137" i="5"/>
  <c r="Q136" i="5"/>
  <c r="Q135" i="5"/>
  <c r="Q134" i="5"/>
  <c r="Q133" i="5"/>
  <c r="R340" i="4" l="1"/>
  <c r="R339" i="4"/>
  <c r="R341" i="4"/>
  <c r="C218" i="12"/>
  <c r="C180" i="13"/>
  <c r="C212" i="12"/>
  <c r="C224" i="12"/>
  <c r="C205" i="12"/>
  <c r="C197" i="12"/>
  <c r="K349" i="10"/>
  <c r="Q349" i="10"/>
  <c r="K335" i="10"/>
  <c r="C444" i="11"/>
  <c r="K343" i="10"/>
  <c r="E335" i="10"/>
  <c r="M349" i="10"/>
  <c r="P74" i="28"/>
  <c r="C424" i="11"/>
  <c r="C185" i="13"/>
  <c r="I335" i="10"/>
  <c r="B74" i="28"/>
  <c r="I74" i="28"/>
  <c r="I327" i="10"/>
  <c r="S338" i="4"/>
  <c r="E343" i="10"/>
  <c r="G349" i="10"/>
  <c r="E349" i="10"/>
  <c r="O335" i="10"/>
  <c r="G343" i="10"/>
  <c r="I349" i="10"/>
  <c r="G335" i="10"/>
  <c r="D74" i="28"/>
  <c r="K74" i="28"/>
  <c r="N74" i="28"/>
  <c r="R71" i="28"/>
  <c r="R342" i="4"/>
  <c r="S23" i="8"/>
  <c r="S14" i="8"/>
  <c r="S72" i="8"/>
  <c r="L201" i="25"/>
  <c r="I209" i="25"/>
  <c r="J209" i="25"/>
  <c r="L191" i="25"/>
  <c r="F209" i="25"/>
  <c r="E417" i="11"/>
  <c r="C409" i="11"/>
  <c r="E409" i="11"/>
  <c r="E424" i="11"/>
  <c r="Q335" i="10"/>
  <c r="M335" i="10"/>
  <c r="C335" i="10"/>
  <c r="Q343" i="10"/>
  <c r="O343" i="10"/>
  <c r="M343" i="10"/>
  <c r="I343" i="10"/>
  <c r="C343" i="10"/>
  <c r="C433" i="11"/>
  <c r="C439" i="11"/>
  <c r="C417" i="11"/>
  <c r="C327" i="10"/>
  <c r="K327" i="10"/>
  <c r="Q327" i="10"/>
  <c r="O327" i="10"/>
  <c r="M327" i="10"/>
  <c r="G327" i="10"/>
  <c r="E327" i="10"/>
  <c r="L206" i="25"/>
  <c r="E209" i="25"/>
  <c r="L205" i="25"/>
  <c r="B209" i="25"/>
  <c r="C209" i="25"/>
  <c r="L197" i="25"/>
  <c r="G209" i="25"/>
  <c r="L200" i="25"/>
  <c r="D209" i="25"/>
  <c r="L204" i="25"/>
  <c r="L196" i="25"/>
  <c r="L202" i="25"/>
  <c r="L194" i="25"/>
  <c r="L193" i="25"/>
  <c r="L198" i="25"/>
  <c r="L207" i="25"/>
  <c r="L199" i="25"/>
  <c r="L203" i="25"/>
  <c r="L189" i="25"/>
  <c r="L195" i="25"/>
  <c r="L192" i="25"/>
  <c r="L190" i="25"/>
  <c r="Q202" i="7"/>
  <c r="Q198" i="7"/>
  <c r="Q144" i="5"/>
  <c r="M145" i="5" s="1"/>
  <c r="G74" i="28"/>
  <c r="J74" i="28"/>
  <c r="F74" i="28"/>
  <c r="C74" i="28"/>
  <c r="M74" i="28"/>
  <c r="L74" i="28"/>
  <c r="H74" i="28"/>
  <c r="R69" i="28"/>
  <c r="O74" i="28"/>
  <c r="R70" i="28"/>
  <c r="E74" i="28"/>
  <c r="S60" i="8"/>
  <c r="S40" i="8"/>
  <c r="S33" i="8"/>
  <c r="S337" i="4"/>
  <c r="Q137" i="5"/>
  <c r="M138" i="5" s="1"/>
  <c r="P144" i="3"/>
  <c r="O144" i="3"/>
  <c r="N144" i="3"/>
  <c r="M144" i="3"/>
  <c r="L144" i="3"/>
  <c r="K144" i="3"/>
  <c r="J144" i="3"/>
  <c r="I144" i="3"/>
  <c r="H144" i="3"/>
  <c r="G144" i="3"/>
  <c r="F144" i="3"/>
  <c r="E144" i="3"/>
  <c r="D144" i="3"/>
  <c r="C144" i="3"/>
  <c r="B144" i="3"/>
  <c r="Q143" i="3"/>
  <c r="Q142" i="3"/>
  <c r="Q141" i="3"/>
  <c r="Q140" i="3"/>
  <c r="P137" i="3"/>
  <c r="O137" i="3"/>
  <c r="N137" i="3"/>
  <c r="M137" i="3"/>
  <c r="L137" i="3"/>
  <c r="K137" i="3"/>
  <c r="J137" i="3"/>
  <c r="I137" i="3"/>
  <c r="H137" i="3"/>
  <c r="G137" i="3"/>
  <c r="F137" i="3"/>
  <c r="E137" i="3"/>
  <c r="D137" i="3"/>
  <c r="C137" i="3"/>
  <c r="B137" i="3"/>
  <c r="Q136" i="3"/>
  <c r="Q135" i="3"/>
  <c r="Q134" i="3"/>
  <c r="Q133" i="3"/>
  <c r="O145" i="5" l="1"/>
  <c r="K145" i="5"/>
  <c r="G145" i="5"/>
  <c r="C145" i="5"/>
  <c r="B145" i="5"/>
  <c r="R143" i="5"/>
  <c r="F145" i="5"/>
  <c r="J145" i="5"/>
  <c r="L145" i="5"/>
  <c r="N145" i="5"/>
  <c r="Q74" i="28"/>
  <c r="P145" i="5"/>
  <c r="R141" i="5"/>
  <c r="R135" i="5"/>
  <c r="N138" i="5"/>
  <c r="H145" i="5"/>
  <c r="R140" i="5"/>
  <c r="I145" i="5"/>
  <c r="D145" i="5"/>
  <c r="R142" i="5"/>
  <c r="E145" i="5"/>
  <c r="L208" i="25"/>
  <c r="K209" i="25"/>
  <c r="Q144" i="3"/>
  <c r="R143" i="3" s="1"/>
  <c r="Q137" i="3"/>
  <c r="Q8" i="1" s="1"/>
  <c r="R73" i="28"/>
  <c r="O138" i="5"/>
  <c r="K138" i="5"/>
  <c r="G138" i="5"/>
  <c r="C138" i="5"/>
  <c r="P138" i="5"/>
  <c r="R134" i="5"/>
  <c r="F138" i="5"/>
  <c r="L138" i="5"/>
  <c r="E138" i="5"/>
  <c r="H138" i="5"/>
  <c r="J138" i="5"/>
  <c r="I138" i="5"/>
  <c r="R133" i="5"/>
  <c r="B138" i="5"/>
  <c r="R136" i="5"/>
  <c r="D138" i="5"/>
  <c r="R144" i="5" l="1"/>
  <c r="Q145" i="5"/>
  <c r="R136" i="3"/>
  <c r="R137" i="5"/>
  <c r="O145" i="3"/>
  <c r="P145" i="3"/>
  <c r="K145" i="3"/>
  <c r="B145" i="3"/>
  <c r="M145" i="3"/>
  <c r="L145" i="3"/>
  <c r="G145" i="3"/>
  <c r="F145" i="3"/>
  <c r="R141" i="3"/>
  <c r="I145" i="3"/>
  <c r="H145" i="3"/>
  <c r="R140" i="3"/>
  <c r="J145" i="3"/>
  <c r="E145" i="3"/>
  <c r="C145" i="3"/>
  <c r="D145" i="3"/>
  <c r="R142" i="3"/>
  <c r="N145" i="3"/>
  <c r="Q138" i="5"/>
  <c r="G138" i="3"/>
  <c r="H138" i="3"/>
  <c r="F138" i="3"/>
  <c r="C138" i="3"/>
  <c r="K138" i="3"/>
  <c r="D138" i="3"/>
  <c r="B138" i="3"/>
  <c r="J138" i="3"/>
  <c r="R133" i="3"/>
  <c r="O138" i="3"/>
  <c r="P138" i="3"/>
  <c r="R134" i="3"/>
  <c r="M138" i="3"/>
  <c r="I138" i="3"/>
  <c r="R135" i="3"/>
  <c r="L138" i="3"/>
  <c r="N138" i="3"/>
  <c r="E138" i="3"/>
  <c r="AA18" i="2"/>
  <c r="AB18" i="2" s="1"/>
  <c r="AB11" i="2"/>
  <c r="AA6" i="2"/>
  <c r="R4" i="1" s="1"/>
  <c r="R6" i="1" s="1"/>
  <c r="Q145" i="3" l="1"/>
  <c r="R144" i="3"/>
  <c r="Q138" i="3"/>
  <c r="R137" i="3"/>
  <c r="AB5" i="2"/>
  <c r="AB17" i="2"/>
  <c r="AB4" i="2"/>
  <c r="AB14" i="2"/>
  <c r="AB16" i="2"/>
  <c r="AB8" i="2"/>
  <c r="AB9" i="2"/>
  <c r="AB10" i="2"/>
  <c r="AB15" i="2"/>
  <c r="T82" i="8"/>
  <c r="P24" i="1" l="1"/>
  <c r="P22" i="1"/>
  <c r="P19" i="1"/>
  <c r="P18" i="1"/>
  <c r="P17" i="1"/>
  <c r="P15" i="1"/>
  <c r="K384" i="33" l="1"/>
  <c r="D386" i="33"/>
  <c r="D387" i="33" s="1"/>
  <c r="E386" i="33"/>
  <c r="E387" i="33" s="1"/>
  <c r="F386" i="33"/>
  <c r="F387" i="33" s="1"/>
  <c r="G386" i="33"/>
  <c r="G387" i="33" s="1"/>
  <c r="H386" i="33"/>
  <c r="H387" i="33" s="1"/>
  <c r="I386" i="33"/>
  <c r="I387" i="33" s="1"/>
  <c r="J386" i="33"/>
  <c r="J387" i="33" s="1"/>
  <c r="B473" i="11" l="1"/>
  <c r="D473" i="11"/>
  <c r="E470" i="11" s="1"/>
  <c r="E472" i="11" l="1"/>
  <c r="E471" i="11"/>
  <c r="C471" i="11"/>
  <c r="C472" i="11"/>
  <c r="C470" i="11"/>
  <c r="R376" i="10"/>
  <c r="E473" i="11" l="1"/>
  <c r="C473" i="11"/>
  <c r="K423" i="33"/>
  <c r="K422" i="33"/>
  <c r="J407" i="33"/>
  <c r="J413" i="33" s="1"/>
  <c r="J412" i="33" s="1"/>
  <c r="I407" i="33"/>
  <c r="I413" i="33" s="1"/>
  <c r="I412" i="33" s="1"/>
  <c r="H407" i="33"/>
  <c r="H413" i="33" s="1"/>
  <c r="H412" i="33" s="1"/>
  <c r="G407" i="33"/>
  <c r="G413" i="33" s="1"/>
  <c r="G412" i="33" s="1"/>
  <c r="F407" i="33"/>
  <c r="F413" i="33" s="1"/>
  <c r="F412" i="33" s="1"/>
  <c r="E407" i="33"/>
  <c r="E413" i="33" s="1"/>
  <c r="E412" i="33" s="1"/>
  <c r="D407" i="33"/>
  <c r="D413" i="33" s="1"/>
  <c r="D412" i="33" s="1"/>
  <c r="K406" i="33"/>
  <c r="K405" i="33"/>
  <c r="K404" i="33"/>
  <c r="K403" i="33"/>
  <c r="K402" i="33"/>
  <c r="J397" i="33"/>
  <c r="I397" i="33"/>
  <c r="H397" i="33"/>
  <c r="G397" i="33"/>
  <c r="F397" i="33"/>
  <c r="E397" i="33"/>
  <c r="D397" i="33"/>
  <c r="K396" i="33"/>
  <c r="K395" i="33"/>
  <c r="K394" i="33"/>
  <c r="K393" i="33"/>
  <c r="K392" i="33"/>
  <c r="K385" i="33"/>
  <c r="K383" i="33"/>
  <c r="G137" i="15"/>
  <c r="F137" i="15"/>
  <c r="E137" i="15"/>
  <c r="D137" i="15"/>
  <c r="C137" i="15"/>
  <c r="K136" i="15"/>
  <c r="K135" i="15"/>
  <c r="G133" i="15"/>
  <c r="F133" i="15"/>
  <c r="E133" i="15"/>
  <c r="D133" i="15"/>
  <c r="C133" i="15"/>
  <c r="K132" i="15"/>
  <c r="K131" i="15"/>
  <c r="J129" i="15"/>
  <c r="I129" i="15"/>
  <c r="G129" i="15"/>
  <c r="F129" i="15"/>
  <c r="E129" i="15"/>
  <c r="D129" i="15"/>
  <c r="C129" i="15"/>
  <c r="K128" i="15"/>
  <c r="K127" i="15"/>
  <c r="K141" i="15"/>
  <c r="K142" i="15"/>
  <c r="C143" i="15"/>
  <c r="D143" i="15"/>
  <c r="E143" i="15"/>
  <c r="F143" i="15"/>
  <c r="G143" i="15"/>
  <c r="I143" i="15"/>
  <c r="J143" i="15"/>
  <c r="K145" i="15"/>
  <c r="K146" i="15"/>
  <c r="C147" i="15"/>
  <c r="D147" i="15"/>
  <c r="E147" i="15"/>
  <c r="F147" i="15"/>
  <c r="G147" i="15"/>
  <c r="K149" i="15"/>
  <c r="K150" i="15"/>
  <c r="C151" i="15"/>
  <c r="D151" i="15"/>
  <c r="E151" i="15"/>
  <c r="F151" i="15"/>
  <c r="G151" i="15"/>
  <c r="B206" i="13"/>
  <c r="C205" i="13" s="1"/>
  <c r="B201" i="13"/>
  <c r="C200" i="13" s="1"/>
  <c r="B369" i="12"/>
  <c r="C366" i="12" s="1"/>
  <c r="C367" i="12"/>
  <c r="B363" i="12"/>
  <c r="C362" i="12" s="1"/>
  <c r="B358" i="12"/>
  <c r="C356" i="12" s="1"/>
  <c r="B352" i="12"/>
  <c r="C350" i="12" s="1"/>
  <c r="B344" i="12"/>
  <c r="C342" i="12" s="1"/>
  <c r="B493" i="11"/>
  <c r="C491" i="11" s="1"/>
  <c r="B488" i="11"/>
  <c r="C486" i="11" s="1"/>
  <c r="B482" i="11"/>
  <c r="C481" i="11" s="1"/>
  <c r="D466" i="11"/>
  <c r="E463" i="11" s="1"/>
  <c r="B466" i="11"/>
  <c r="D458" i="11"/>
  <c r="B458" i="11"/>
  <c r="P82" i="28"/>
  <c r="O82" i="28"/>
  <c r="N82" i="28"/>
  <c r="M82" i="28"/>
  <c r="L82" i="28"/>
  <c r="K82" i="28"/>
  <c r="J82" i="28"/>
  <c r="I82" i="28"/>
  <c r="H82" i="28"/>
  <c r="G82" i="28"/>
  <c r="F82" i="28"/>
  <c r="E82" i="28"/>
  <c r="D82" i="28"/>
  <c r="C82" i="28"/>
  <c r="B82" i="28"/>
  <c r="Q81" i="28"/>
  <c r="Q80" i="28"/>
  <c r="Q79" i="28"/>
  <c r="Q78" i="28"/>
  <c r="P194" i="27"/>
  <c r="O194" i="27"/>
  <c r="N194" i="27"/>
  <c r="M194" i="27"/>
  <c r="L194" i="27"/>
  <c r="K194" i="27"/>
  <c r="J194" i="27"/>
  <c r="I194" i="27"/>
  <c r="H194" i="27"/>
  <c r="G194" i="27"/>
  <c r="F194" i="27"/>
  <c r="E194" i="27"/>
  <c r="D194" i="27"/>
  <c r="C194" i="27"/>
  <c r="B194" i="27"/>
  <c r="Q193" i="27"/>
  <c r="Q192" i="27"/>
  <c r="Q191" i="27"/>
  <c r="Q190" i="27"/>
  <c r="Q189" i="27"/>
  <c r="P388" i="10"/>
  <c r="Q385" i="10" s="1"/>
  <c r="N388" i="10"/>
  <c r="O386" i="10" s="1"/>
  <c r="L388" i="10"/>
  <c r="M387" i="10" s="1"/>
  <c r="J388" i="10"/>
  <c r="K384" i="10" s="1"/>
  <c r="H388" i="10"/>
  <c r="I384" i="10" s="1"/>
  <c r="F388" i="10"/>
  <c r="G387" i="10" s="1"/>
  <c r="D388" i="10"/>
  <c r="E387" i="10" s="1"/>
  <c r="B388" i="10"/>
  <c r="C384" i="10" s="1"/>
  <c r="R387" i="10"/>
  <c r="R386" i="10"/>
  <c r="R385" i="10"/>
  <c r="R384" i="10"/>
  <c r="P382" i="10"/>
  <c r="Q381" i="10" s="1"/>
  <c r="N382" i="10"/>
  <c r="O381" i="10" s="1"/>
  <c r="L382" i="10"/>
  <c r="M378" i="10" s="1"/>
  <c r="J382" i="10"/>
  <c r="K381" i="10" s="1"/>
  <c r="H382" i="10"/>
  <c r="I380" i="10" s="1"/>
  <c r="F382" i="10"/>
  <c r="G381" i="10" s="1"/>
  <c r="D382" i="10"/>
  <c r="E378" i="10" s="1"/>
  <c r="B382" i="10"/>
  <c r="C381" i="10" s="1"/>
  <c r="R381" i="10"/>
  <c r="R380" i="10"/>
  <c r="R379" i="10"/>
  <c r="R378" i="10"/>
  <c r="R377" i="10"/>
  <c r="P374" i="10"/>
  <c r="Q368" i="10" s="1"/>
  <c r="N374" i="10"/>
  <c r="O373" i="10" s="1"/>
  <c r="L374" i="10"/>
  <c r="M370" i="10" s="1"/>
  <c r="J374" i="10"/>
  <c r="K370" i="10" s="1"/>
  <c r="H374" i="10"/>
  <c r="I372" i="10" s="1"/>
  <c r="F374" i="10"/>
  <c r="G373" i="10" s="1"/>
  <c r="D374" i="10"/>
  <c r="E371" i="10" s="1"/>
  <c r="B374" i="10"/>
  <c r="C370" i="10" s="1"/>
  <c r="R373" i="10"/>
  <c r="R372" i="10"/>
  <c r="R371" i="10"/>
  <c r="R370" i="10"/>
  <c r="R369" i="10"/>
  <c r="R368" i="10"/>
  <c r="P366" i="10"/>
  <c r="Q361" i="10" s="1"/>
  <c r="N366" i="10"/>
  <c r="O363" i="10" s="1"/>
  <c r="L366" i="10"/>
  <c r="M363" i="10" s="1"/>
  <c r="J366" i="10"/>
  <c r="K365" i="10" s="1"/>
  <c r="H366" i="10"/>
  <c r="I365" i="10" s="1"/>
  <c r="F366" i="10"/>
  <c r="G363" i="10" s="1"/>
  <c r="D366" i="10"/>
  <c r="E364" i="10" s="1"/>
  <c r="B366" i="10"/>
  <c r="C365" i="10" s="1"/>
  <c r="R365" i="10"/>
  <c r="R364" i="10"/>
  <c r="M364" i="10"/>
  <c r="R363" i="10"/>
  <c r="R362" i="10"/>
  <c r="R361" i="10"/>
  <c r="R360" i="10"/>
  <c r="R359" i="10"/>
  <c r="R358" i="10"/>
  <c r="P241" i="7"/>
  <c r="O241" i="7"/>
  <c r="N241" i="7"/>
  <c r="M241" i="7"/>
  <c r="L241" i="7"/>
  <c r="K241" i="7"/>
  <c r="J241" i="7"/>
  <c r="I241" i="7"/>
  <c r="H241" i="7"/>
  <c r="G241" i="7"/>
  <c r="F241" i="7"/>
  <c r="E241" i="7"/>
  <c r="D241" i="7"/>
  <c r="C241" i="7"/>
  <c r="B241" i="7"/>
  <c r="Q240" i="7"/>
  <c r="Q239" i="7"/>
  <c r="P236" i="7"/>
  <c r="O236" i="7"/>
  <c r="N236" i="7"/>
  <c r="M236" i="7"/>
  <c r="L236" i="7"/>
  <c r="K236" i="7"/>
  <c r="J236" i="7"/>
  <c r="I236" i="7"/>
  <c r="H236" i="7"/>
  <c r="G236" i="7"/>
  <c r="F236" i="7"/>
  <c r="E236" i="7"/>
  <c r="D236" i="7"/>
  <c r="C236" i="7"/>
  <c r="B236" i="7"/>
  <c r="Q235" i="7"/>
  <c r="Q234" i="7"/>
  <c r="P231" i="7"/>
  <c r="O231" i="7"/>
  <c r="N231" i="7"/>
  <c r="M231" i="7"/>
  <c r="L231" i="7"/>
  <c r="K231" i="7"/>
  <c r="J231" i="7"/>
  <c r="I231" i="7"/>
  <c r="H231" i="7"/>
  <c r="G231" i="7"/>
  <c r="F231" i="7"/>
  <c r="E231" i="7"/>
  <c r="D231" i="7"/>
  <c r="C231" i="7"/>
  <c r="B231" i="7"/>
  <c r="P10" i="1"/>
  <c r="J231" i="25"/>
  <c r="I231" i="25"/>
  <c r="H231" i="25"/>
  <c r="G231" i="25"/>
  <c r="F231" i="25"/>
  <c r="E231" i="25"/>
  <c r="D231" i="25"/>
  <c r="C231" i="25"/>
  <c r="B231" i="25"/>
  <c r="K230" i="25"/>
  <c r="K229" i="25"/>
  <c r="K228" i="25"/>
  <c r="K227" i="25"/>
  <c r="K226" i="25"/>
  <c r="K225" i="25"/>
  <c r="K224" i="25"/>
  <c r="K223" i="25"/>
  <c r="K222" i="25"/>
  <c r="K221" i="25"/>
  <c r="K220" i="25"/>
  <c r="K219" i="25"/>
  <c r="K218" i="25"/>
  <c r="K217" i="25"/>
  <c r="K216" i="25"/>
  <c r="K215" i="25"/>
  <c r="K214" i="25"/>
  <c r="K213" i="25"/>
  <c r="K212" i="25"/>
  <c r="I370" i="10" l="1"/>
  <c r="C340" i="12"/>
  <c r="C480" i="11"/>
  <c r="G360" i="10"/>
  <c r="I358" i="10"/>
  <c r="G364" i="10"/>
  <c r="G368" i="10"/>
  <c r="M361" i="10"/>
  <c r="I369" i="10"/>
  <c r="I371" i="10"/>
  <c r="K376" i="10"/>
  <c r="K372" i="10"/>
  <c r="K380" i="10"/>
  <c r="C386" i="10"/>
  <c r="K369" i="10"/>
  <c r="M379" i="10"/>
  <c r="K368" i="10"/>
  <c r="K371" i="10"/>
  <c r="K373" i="10"/>
  <c r="I387" i="10"/>
  <c r="O379" i="10"/>
  <c r="K358" i="10"/>
  <c r="C379" i="10"/>
  <c r="K387" i="10"/>
  <c r="K385" i="10"/>
  <c r="O387" i="10"/>
  <c r="I385" i="10"/>
  <c r="Q387" i="10"/>
  <c r="G378" i="10"/>
  <c r="I386" i="10"/>
  <c r="I361" i="10"/>
  <c r="E370" i="10"/>
  <c r="M372" i="10"/>
  <c r="K386" i="10"/>
  <c r="E362" i="10"/>
  <c r="E358" i="10"/>
  <c r="O372" i="10"/>
  <c r="C336" i="12"/>
  <c r="C339" i="12"/>
  <c r="C197" i="13"/>
  <c r="C369" i="10"/>
  <c r="I359" i="10"/>
  <c r="M365" i="10"/>
  <c r="E369" i="10"/>
  <c r="Q377" i="10"/>
  <c r="Q384" i="10"/>
  <c r="C373" i="10"/>
  <c r="E368" i="10"/>
  <c r="I373" i="10"/>
  <c r="C378" i="10"/>
  <c r="E385" i="10"/>
  <c r="C341" i="12"/>
  <c r="K143" i="15"/>
  <c r="C377" i="10"/>
  <c r="C380" i="10"/>
  <c r="I360" i="10"/>
  <c r="I363" i="10"/>
  <c r="K362" i="10"/>
  <c r="Q386" i="10"/>
  <c r="I368" i="10"/>
  <c r="Q373" i="10"/>
  <c r="K424" i="33"/>
  <c r="K147" i="15"/>
  <c r="K151" i="15"/>
  <c r="I362" i="10"/>
  <c r="I364" i="10"/>
  <c r="Q371" i="10"/>
  <c r="G376" i="10"/>
  <c r="K378" i="10"/>
  <c r="Q372" i="10"/>
  <c r="Q362" i="10"/>
  <c r="Q364" i="10"/>
  <c r="O369" i="10"/>
  <c r="Q370" i="10"/>
  <c r="E372" i="10"/>
  <c r="E373" i="10"/>
  <c r="C385" i="10"/>
  <c r="O368" i="10"/>
  <c r="Q369" i="10"/>
  <c r="K377" i="10"/>
  <c r="E379" i="10"/>
  <c r="K379" i="10"/>
  <c r="O371" i="10"/>
  <c r="O370" i="10"/>
  <c r="Q358" i="10"/>
  <c r="Q363" i="10"/>
  <c r="Q365" i="10"/>
  <c r="C492" i="11"/>
  <c r="C357" i="12"/>
  <c r="C368" i="12"/>
  <c r="C365" i="12"/>
  <c r="E457" i="11"/>
  <c r="E455" i="11"/>
  <c r="E452" i="11"/>
  <c r="E456" i="11"/>
  <c r="E453" i="11"/>
  <c r="E451" i="11"/>
  <c r="E454" i="11"/>
  <c r="E450" i="11"/>
  <c r="P27" i="1"/>
  <c r="C457" i="11"/>
  <c r="C455" i="11"/>
  <c r="C452" i="11"/>
  <c r="C456" i="11"/>
  <c r="C453" i="11"/>
  <c r="C451" i="11"/>
  <c r="C454" i="11"/>
  <c r="C450" i="11"/>
  <c r="C475" i="11"/>
  <c r="C490" i="11"/>
  <c r="Q236" i="7"/>
  <c r="O364" i="10"/>
  <c r="C362" i="10"/>
  <c r="C358" i="10"/>
  <c r="C199" i="13"/>
  <c r="P28" i="1"/>
  <c r="K137" i="15"/>
  <c r="K133" i="15"/>
  <c r="K129" i="15"/>
  <c r="Q194" i="27"/>
  <c r="B195" i="27" s="1"/>
  <c r="K407" i="33"/>
  <c r="K397" i="33"/>
  <c r="K386" i="33"/>
  <c r="K387" i="33" s="1"/>
  <c r="C204" i="13"/>
  <c r="C206" i="13" s="1"/>
  <c r="C354" i="12"/>
  <c r="C355" i="12"/>
  <c r="C348" i="12"/>
  <c r="C349" i="12"/>
  <c r="C347" i="12"/>
  <c r="C351" i="12"/>
  <c r="C337" i="12"/>
  <c r="C343" i="12"/>
  <c r="C484" i="11"/>
  <c r="C487" i="11"/>
  <c r="C478" i="11"/>
  <c r="C476" i="11"/>
  <c r="C479" i="11"/>
  <c r="C460" i="11"/>
  <c r="C462" i="11"/>
  <c r="C464" i="11"/>
  <c r="C463" i="11"/>
  <c r="C465" i="11"/>
  <c r="C461" i="11"/>
  <c r="E461" i="11"/>
  <c r="E465" i="11"/>
  <c r="E460" i="11"/>
  <c r="E462" i="11"/>
  <c r="E464" i="11"/>
  <c r="O385" i="10"/>
  <c r="O384" i="10"/>
  <c r="M386" i="10"/>
  <c r="M384" i="10"/>
  <c r="M385" i="10"/>
  <c r="G385" i="10"/>
  <c r="G386" i="10"/>
  <c r="G384" i="10"/>
  <c r="E386" i="10"/>
  <c r="E384" i="10"/>
  <c r="C376" i="10"/>
  <c r="G379" i="10"/>
  <c r="G377" i="10"/>
  <c r="G380" i="10"/>
  <c r="R382" i="10"/>
  <c r="I377" i="10"/>
  <c r="I381" i="10"/>
  <c r="O378" i="10"/>
  <c r="O380" i="10"/>
  <c r="O376" i="10"/>
  <c r="O377" i="10"/>
  <c r="Q380" i="10"/>
  <c r="Q376" i="10"/>
  <c r="C387" i="10"/>
  <c r="M373" i="10"/>
  <c r="R388" i="10"/>
  <c r="P26" i="1" s="1"/>
  <c r="M371" i="10"/>
  <c r="M368" i="10"/>
  <c r="M369" i="10"/>
  <c r="G370" i="10"/>
  <c r="G371" i="10"/>
  <c r="G372" i="10"/>
  <c r="G369" i="10"/>
  <c r="R374" i="10"/>
  <c r="C371" i="10"/>
  <c r="C368" i="10"/>
  <c r="C372" i="10"/>
  <c r="Q359" i="10"/>
  <c r="Q360" i="10"/>
  <c r="O360" i="10"/>
  <c r="M358" i="10"/>
  <c r="M359" i="10"/>
  <c r="M360" i="10"/>
  <c r="M362" i="10"/>
  <c r="E359" i="10"/>
  <c r="E361" i="10"/>
  <c r="E363" i="10"/>
  <c r="E365" i="10"/>
  <c r="E360" i="10"/>
  <c r="K231" i="25"/>
  <c r="L213" i="25" s="1"/>
  <c r="Q241" i="7"/>
  <c r="Q231" i="7"/>
  <c r="P9" i="1"/>
  <c r="C198" i="13"/>
  <c r="C360" i="12"/>
  <c r="C361" i="12"/>
  <c r="C338" i="12"/>
  <c r="C346" i="12"/>
  <c r="C477" i="11"/>
  <c r="C485" i="11"/>
  <c r="Q82" i="28"/>
  <c r="K83" i="28" s="1"/>
  <c r="C359" i="10"/>
  <c r="K359" i="10"/>
  <c r="G361" i="10"/>
  <c r="O361" i="10"/>
  <c r="C363" i="10"/>
  <c r="K363" i="10"/>
  <c r="G365" i="10"/>
  <c r="O365" i="10"/>
  <c r="E376" i="10"/>
  <c r="M376" i="10"/>
  <c r="I378" i="10"/>
  <c r="Q378" i="10"/>
  <c r="E380" i="10"/>
  <c r="M380" i="10"/>
  <c r="G358" i="10"/>
  <c r="O358" i="10"/>
  <c r="C360" i="10"/>
  <c r="K360" i="10"/>
  <c r="G362" i="10"/>
  <c r="O362" i="10"/>
  <c r="C364" i="10"/>
  <c r="K364" i="10"/>
  <c r="E377" i="10"/>
  <c r="M377" i="10"/>
  <c r="I379" i="10"/>
  <c r="Q379" i="10"/>
  <c r="E381" i="10"/>
  <c r="M381" i="10"/>
  <c r="R366" i="10"/>
  <c r="G359" i="10"/>
  <c r="O359" i="10"/>
  <c r="C361" i="10"/>
  <c r="K361" i="10"/>
  <c r="I376" i="10"/>
  <c r="P160" i="5"/>
  <c r="O160" i="5"/>
  <c r="N160" i="5"/>
  <c r="M160" i="5"/>
  <c r="L160" i="5"/>
  <c r="K160" i="5"/>
  <c r="J160" i="5"/>
  <c r="I160" i="5"/>
  <c r="H160" i="5"/>
  <c r="G160" i="5"/>
  <c r="F160" i="5"/>
  <c r="E160" i="5"/>
  <c r="D160" i="5"/>
  <c r="C160" i="5"/>
  <c r="B160" i="5"/>
  <c r="Q159" i="5"/>
  <c r="Q158" i="5"/>
  <c r="Q157" i="5"/>
  <c r="Q156" i="5"/>
  <c r="P153" i="5"/>
  <c r="O153" i="5"/>
  <c r="N153" i="5"/>
  <c r="M153" i="5"/>
  <c r="L153" i="5"/>
  <c r="K153" i="5"/>
  <c r="J153" i="5"/>
  <c r="I153" i="5"/>
  <c r="H153" i="5"/>
  <c r="G153" i="5"/>
  <c r="F153" i="5"/>
  <c r="E153" i="5"/>
  <c r="D153" i="5"/>
  <c r="C153" i="5"/>
  <c r="B153" i="5"/>
  <c r="Q152" i="5"/>
  <c r="Q151" i="5"/>
  <c r="Q150" i="5"/>
  <c r="Q149" i="5"/>
  <c r="P48" i="3"/>
  <c r="O48" i="3"/>
  <c r="N48" i="3"/>
  <c r="M48" i="3"/>
  <c r="L48" i="3"/>
  <c r="K48" i="3"/>
  <c r="J48" i="3"/>
  <c r="I48" i="3"/>
  <c r="H48" i="3"/>
  <c r="G48" i="3"/>
  <c r="F48" i="3"/>
  <c r="E48" i="3"/>
  <c r="D48" i="3"/>
  <c r="C48" i="3"/>
  <c r="B48" i="3"/>
  <c r="Q47" i="3"/>
  <c r="Q46" i="3"/>
  <c r="Q45" i="3"/>
  <c r="Q44" i="3"/>
  <c r="P41" i="3"/>
  <c r="O41" i="3"/>
  <c r="N41" i="3"/>
  <c r="M41" i="3"/>
  <c r="L41" i="3"/>
  <c r="K41" i="3"/>
  <c r="J41" i="3"/>
  <c r="I41" i="3"/>
  <c r="H41" i="3"/>
  <c r="G41" i="3"/>
  <c r="F41" i="3"/>
  <c r="E41" i="3"/>
  <c r="D41" i="3"/>
  <c r="C41" i="3"/>
  <c r="B41" i="3"/>
  <c r="Q40" i="3"/>
  <c r="Q39" i="3"/>
  <c r="Q38" i="3"/>
  <c r="Q37" i="3"/>
  <c r="W18" i="2"/>
  <c r="X18" i="2" s="1"/>
  <c r="W6" i="2"/>
  <c r="P4" i="1" s="1"/>
  <c r="U14" i="26"/>
  <c r="P23" i="1" s="1"/>
  <c r="U7" i="26"/>
  <c r="P16" i="1" s="1"/>
  <c r="U6" i="26"/>
  <c r="P14" i="1" s="1"/>
  <c r="T72" i="8"/>
  <c r="T60" i="8"/>
  <c r="U37" i="8"/>
  <c r="U39" i="8"/>
  <c r="U38" i="8"/>
  <c r="U36" i="8"/>
  <c r="T33" i="8"/>
  <c r="U31" i="8" s="1"/>
  <c r="T23" i="8"/>
  <c r="U20" i="8" s="1"/>
  <c r="T14" i="8"/>
  <c r="C369" i="12" l="1"/>
  <c r="Q374" i="10"/>
  <c r="K374" i="10"/>
  <c r="K382" i="10"/>
  <c r="C201" i="13"/>
  <c r="I374" i="10"/>
  <c r="I388" i="10"/>
  <c r="Q366" i="10"/>
  <c r="Q388" i="10"/>
  <c r="K388" i="10"/>
  <c r="U6" i="8"/>
  <c r="U21" i="8"/>
  <c r="U68" i="8"/>
  <c r="E366" i="10"/>
  <c r="Q382" i="10"/>
  <c r="I366" i="10"/>
  <c r="E374" i="10"/>
  <c r="C388" i="10"/>
  <c r="E388" i="10"/>
  <c r="O388" i="10"/>
  <c r="O374" i="10"/>
  <c r="L195" i="27"/>
  <c r="G195" i="27"/>
  <c r="R191" i="27"/>
  <c r="N195" i="27"/>
  <c r="C493" i="11"/>
  <c r="U64" i="8"/>
  <c r="K413" i="33"/>
  <c r="K412" i="33" s="1"/>
  <c r="U67" i="8"/>
  <c r="C382" i="10"/>
  <c r="U22" i="8"/>
  <c r="G388" i="10"/>
  <c r="G382" i="10"/>
  <c r="M388" i="10"/>
  <c r="U17" i="8"/>
  <c r="U70" i="8"/>
  <c r="P12" i="1"/>
  <c r="U18" i="8"/>
  <c r="U19" i="8"/>
  <c r="E458" i="11"/>
  <c r="X16" i="2"/>
  <c r="Q160" i="5"/>
  <c r="D195" i="27"/>
  <c r="R194" i="27"/>
  <c r="U11" i="8"/>
  <c r="P11" i="1"/>
  <c r="K195" i="27"/>
  <c r="U57" i="8"/>
  <c r="U54" i="8"/>
  <c r="U58" i="8"/>
  <c r="U59" i="8"/>
  <c r="U55" i="8"/>
  <c r="U53" i="8"/>
  <c r="U56" i="8"/>
  <c r="C344" i="12"/>
  <c r="E466" i="11"/>
  <c r="C482" i="11"/>
  <c r="C458" i="11"/>
  <c r="R189" i="27"/>
  <c r="M195" i="27"/>
  <c r="F195" i="27"/>
  <c r="X14" i="2"/>
  <c r="G83" i="28"/>
  <c r="M83" i="28"/>
  <c r="I83" i="28"/>
  <c r="L83" i="28"/>
  <c r="H83" i="28"/>
  <c r="C195" i="27"/>
  <c r="R190" i="27"/>
  <c r="H195" i="27"/>
  <c r="E195" i="27"/>
  <c r="R192" i="27"/>
  <c r="J195" i="27"/>
  <c r="P195" i="27"/>
  <c r="O195" i="27"/>
  <c r="R193" i="27"/>
  <c r="I195" i="27"/>
  <c r="C363" i="12"/>
  <c r="C358" i="12"/>
  <c r="C352" i="12"/>
  <c r="C488" i="11"/>
  <c r="C466" i="11"/>
  <c r="E382" i="10"/>
  <c r="I382" i="10"/>
  <c r="M382" i="10"/>
  <c r="O382" i="10"/>
  <c r="K366" i="10"/>
  <c r="C366" i="10"/>
  <c r="G374" i="10"/>
  <c r="M374" i="10"/>
  <c r="C374" i="10"/>
  <c r="O366" i="10"/>
  <c r="M366" i="10"/>
  <c r="G366" i="10"/>
  <c r="B232" i="25"/>
  <c r="L218" i="25"/>
  <c r="H232" i="25"/>
  <c r="L228" i="25"/>
  <c r="L216" i="25"/>
  <c r="L224" i="25"/>
  <c r="L219" i="25"/>
  <c r="G232" i="25"/>
  <c r="I232" i="25"/>
  <c r="J232" i="25"/>
  <c r="L220" i="25"/>
  <c r="C232" i="25"/>
  <c r="L222" i="25"/>
  <c r="L229" i="25"/>
  <c r="D232" i="25"/>
  <c r="L225" i="25"/>
  <c r="L223" i="25"/>
  <c r="L215" i="25"/>
  <c r="L230" i="25"/>
  <c r="L221" i="25"/>
  <c r="E232" i="25"/>
  <c r="F232" i="25"/>
  <c r="L212" i="25"/>
  <c r="L226" i="25"/>
  <c r="L214" i="25"/>
  <c r="L217" i="25"/>
  <c r="L227" i="25"/>
  <c r="U71" i="8"/>
  <c r="U40" i="8"/>
  <c r="U28" i="8"/>
  <c r="X4" i="2"/>
  <c r="X5" i="2"/>
  <c r="X8" i="2"/>
  <c r="X11" i="2"/>
  <c r="X9" i="2"/>
  <c r="X10" i="2"/>
  <c r="J83" i="28"/>
  <c r="N83" i="28"/>
  <c r="R78" i="28"/>
  <c r="F83" i="28"/>
  <c r="B83" i="28"/>
  <c r="R80" i="28"/>
  <c r="D83" i="28"/>
  <c r="C83" i="28"/>
  <c r="E83" i="28"/>
  <c r="P83" i="28"/>
  <c r="O83" i="28"/>
  <c r="R79" i="28"/>
  <c r="R81" i="28"/>
  <c r="U13" i="8"/>
  <c r="U9" i="8"/>
  <c r="U5" i="8"/>
  <c r="U10" i="8"/>
  <c r="U8" i="8"/>
  <c r="U7" i="8"/>
  <c r="U12" i="8"/>
  <c r="Q153" i="5"/>
  <c r="Q48" i="3"/>
  <c r="M49" i="3" s="1"/>
  <c r="Q41" i="3"/>
  <c r="L42" i="3" s="1"/>
  <c r="X17" i="2"/>
  <c r="X15" i="2"/>
  <c r="U32" i="8"/>
  <c r="U30" i="8"/>
  <c r="U65" i="8"/>
  <c r="U69" i="8"/>
  <c r="U26" i="8"/>
  <c r="U29" i="8"/>
  <c r="U27" i="8"/>
  <c r="U66" i="8"/>
  <c r="Q87" i="28"/>
  <c r="Q88" i="28"/>
  <c r="Q89" i="28"/>
  <c r="Q90" i="28"/>
  <c r="B91" i="28"/>
  <c r="C91" i="28"/>
  <c r="D91" i="28"/>
  <c r="E91" i="28"/>
  <c r="F91" i="28"/>
  <c r="G91" i="28"/>
  <c r="H91" i="28"/>
  <c r="I91" i="28"/>
  <c r="J91" i="28"/>
  <c r="K91" i="28"/>
  <c r="L91" i="28"/>
  <c r="M91" i="28"/>
  <c r="N91" i="28"/>
  <c r="O91" i="28"/>
  <c r="P91" i="28"/>
  <c r="Q96" i="28"/>
  <c r="Q97" i="28"/>
  <c r="Q98" i="28"/>
  <c r="Q99" i="28"/>
  <c r="B100" i="28"/>
  <c r="C100" i="28"/>
  <c r="D100" i="28"/>
  <c r="E100" i="28"/>
  <c r="F100" i="28"/>
  <c r="G100" i="28"/>
  <c r="H100" i="28"/>
  <c r="I100" i="28"/>
  <c r="J100" i="28"/>
  <c r="K100" i="28"/>
  <c r="L100" i="28"/>
  <c r="M100" i="28"/>
  <c r="N100" i="28"/>
  <c r="O100" i="28"/>
  <c r="P100" i="28"/>
  <c r="R45" i="3" l="1"/>
  <c r="U23" i="8"/>
  <c r="U72" i="8"/>
  <c r="U60" i="8"/>
  <c r="K49" i="3"/>
  <c r="O49" i="3"/>
  <c r="J49" i="3"/>
  <c r="E49" i="3"/>
  <c r="N49" i="3"/>
  <c r="H49" i="3"/>
  <c r="R46" i="3"/>
  <c r="R44" i="3"/>
  <c r="L49" i="3"/>
  <c r="R82" i="28"/>
  <c r="Q83" i="28"/>
  <c r="Q195" i="27"/>
  <c r="K232" i="25"/>
  <c r="L231" i="25"/>
  <c r="U33" i="8"/>
  <c r="U14" i="8"/>
  <c r="O42" i="3"/>
  <c r="N42" i="3"/>
  <c r="R40" i="3"/>
  <c r="D49" i="3"/>
  <c r="I49" i="3"/>
  <c r="R38" i="3"/>
  <c r="B42" i="3"/>
  <c r="F42" i="3"/>
  <c r="Q100" i="28"/>
  <c r="R98" i="28" s="1"/>
  <c r="G42" i="3"/>
  <c r="P42" i="3"/>
  <c r="B49" i="3"/>
  <c r="Q49" i="3" s="1"/>
  <c r="C42" i="3"/>
  <c r="G49" i="3"/>
  <c r="F49" i="3"/>
  <c r="C49" i="3"/>
  <c r="R47" i="3"/>
  <c r="P49" i="3"/>
  <c r="H42" i="3"/>
  <c r="R37" i="3"/>
  <c r="R41" i="3" s="1"/>
  <c r="M42" i="3"/>
  <c r="I42" i="3"/>
  <c r="E42" i="3"/>
  <c r="K42" i="3"/>
  <c r="J42" i="3"/>
  <c r="R39" i="3"/>
  <c r="D42" i="3"/>
  <c r="Q91" i="28"/>
  <c r="L92" i="28" s="1"/>
  <c r="R48" i="3" l="1"/>
  <c r="Q42" i="3"/>
  <c r="R160" i="5"/>
  <c r="Q161" i="5"/>
  <c r="B101" i="28"/>
  <c r="P101" i="28"/>
  <c r="M101" i="28"/>
  <c r="H101" i="28"/>
  <c r="N101" i="28"/>
  <c r="K101" i="28"/>
  <c r="R96" i="28"/>
  <c r="R99" i="28"/>
  <c r="F101" i="28"/>
  <c r="L101" i="28"/>
  <c r="J101" i="28"/>
  <c r="G101" i="28"/>
  <c r="D101" i="28"/>
  <c r="R97" i="28"/>
  <c r="E101" i="28"/>
  <c r="C101" i="28"/>
  <c r="I101" i="28"/>
  <c r="O101" i="28"/>
  <c r="Q6" i="1"/>
  <c r="R153" i="5"/>
  <c r="K92" i="28"/>
  <c r="R89" i="28"/>
  <c r="C92" i="28"/>
  <c r="O92" i="28"/>
  <c r="E92" i="28"/>
  <c r="J92" i="28"/>
  <c r="G92" i="28"/>
  <c r="D92" i="28"/>
  <c r="P92" i="28"/>
  <c r="R88" i="28"/>
  <c r="H92" i="28"/>
  <c r="R90" i="28"/>
  <c r="B92" i="28"/>
  <c r="N92" i="28"/>
  <c r="R87" i="28"/>
  <c r="F92" i="28"/>
  <c r="M92" i="28"/>
  <c r="I92" i="28"/>
  <c r="Q101" i="28" l="1"/>
  <c r="R100" i="28"/>
  <c r="R91" i="28"/>
  <c r="Q92" i="28"/>
  <c r="L4" i="1"/>
  <c r="E5" i="4" l="1"/>
  <c r="E6" i="4" l="1"/>
  <c r="V7" i="26"/>
  <c r="V82" i="8" l="1"/>
  <c r="B517" i="11" l="1"/>
  <c r="C511" i="11" l="1"/>
  <c r="C513" i="11"/>
  <c r="C515" i="11"/>
  <c r="C512" i="11"/>
  <c r="C514" i="11"/>
  <c r="C516" i="11"/>
  <c r="V13" i="26"/>
  <c r="W14" i="26" l="1"/>
  <c r="P25" i="1"/>
  <c r="C517" i="11"/>
  <c r="V40" i="8"/>
  <c r="R394" i="4"/>
  <c r="R395" i="4"/>
  <c r="R396" i="4"/>
  <c r="K469" i="33" l="1"/>
  <c r="K468" i="33"/>
  <c r="J453" i="33"/>
  <c r="I453" i="33"/>
  <c r="H453" i="33"/>
  <c r="G453" i="33"/>
  <c r="F453" i="33"/>
  <c r="E453" i="33"/>
  <c r="D453" i="33"/>
  <c r="K452" i="33"/>
  <c r="K451" i="33"/>
  <c r="K450" i="33"/>
  <c r="K449" i="33"/>
  <c r="K448" i="33"/>
  <c r="J443" i="33"/>
  <c r="I443" i="33"/>
  <c r="H443" i="33"/>
  <c r="G443" i="33"/>
  <c r="F443" i="33"/>
  <c r="E443" i="33"/>
  <c r="D443" i="33"/>
  <c r="K442" i="33"/>
  <c r="K441" i="33"/>
  <c r="K440" i="33"/>
  <c r="K439" i="33"/>
  <c r="K438" i="33"/>
  <c r="J432" i="33"/>
  <c r="J433" i="33" s="1"/>
  <c r="I432" i="33"/>
  <c r="I433" i="33" s="1"/>
  <c r="H432" i="33"/>
  <c r="H433" i="33" s="1"/>
  <c r="G432" i="33"/>
  <c r="G433" i="33" s="1"/>
  <c r="F432" i="33"/>
  <c r="F433" i="33" s="1"/>
  <c r="E432" i="33"/>
  <c r="E433" i="33" s="1"/>
  <c r="D432" i="33"/>
  <c r="D433" i="33" s="1"/>
  <c r="K431" i="33"/>
  <c r="K430" i="33"/>
  <c r="K429" i="33"/>
  <c r="B227" i="13"/>
  <c r="C226" i="13" s="1"/>
  <c r="B222" i="13"/>
  <c r="B406" i="12"/>
  <c r="B400" i="12"/>
  <c r="C399" i="12" s="1"/>
  <c r="B395" i="12"/>
  <c r="C394" i="12" s="1"/>
  <c r="B389" i="12"/>
  <c r="C387" i="12" s="1"/>
  <c r="B381" i="12"/>
  <c r="C379" i="12" s="1"/>
  <c r="B544" i="11"/>
  <c r="C541" i="11" s="1"/>
  <c r="B539" i="11"/>
  <c r="B533" i="11"/>
  <c r="C532" i="11" s="1"/>
  <c r="D524" i="11"/>
  <c r="B524" i="11"/>
  <c r="C523" i="11" s="1"/>
  <c r="D517" i="11"/>
  <c r="D509" i="11"/>
  <c r="B509" i="11"/>
  <c r="P216" i="27"/>
  <c r="O216" i="27"/>
  <c r="N216" i="27"/>
  <c r="M216" i="27"/>
  <c r="L216" i="27"/>
  <c r="K216" i="27"/>
  <c r="J216" i="27"/>
  <c r="I216" i="27"/>
  <c r="H216" i="27"/>
  <c r="G216" i="27"/>
  <c r="F216" i="27"/>
  <c r="E216" i="27"/>
  <c r="D216" i="27"/>
  <c r="C216" i="27"/>
  <c r="B216" i="27"/>
  <c r="Q215" i="27"/>
  <c r="Q214" i="27"/>
  <c r="Q213" i="27"/>
  <c r="Q212" i="27"/>
  <c r="Q211" i="27"/>
  <c r="P71" i="27"/>
  <c r="O71" i="27"/>
  <c r="N71" i="27"/>
  <c r="M71" i="27"/>
  <c r="L71" i="27"/>
  <c r="K71" i="27"/>
  <c r="J71" i="27"/>
  <c r="I71" i="27"/>
  <c r="H71" i="27"/>
  <c r="G71" i="27"/>
  <c r="F71" i="27"/>
  <c r="E71" i="27"/>
  <c r="D71" i="27"/>
  <c r="C71" i="27"/>
  <c r="B71" i="27"/>
  <c r="Q70" i="27"/>
  <c r="Q69" i="27"/>
  <c r="Q68" i="27"/>
  <c r="Q67" i="27"/>
  <c r="Q66" i="27"/>
  <c r="K470" i="33" l="1"/>
  <c r="O27" i="1"/>
  <c r="C220" i="13"/>
  <c r="O28" i="1"/>
  <c r="C388" i="12"/>
  <c r="C391" i="12"/>
  <c r="C392" i="12"/>
  <c r="C384" i="12"/>
  <c r="C373" i="12"/>
  <c r="C393" i="12"/>
  <c r="C376" i="12"/>
  <c r="C521" i="11"/>
  <c r="C536" i="11"/>
  <c r="C535" i="11"/>
  <c r="C543" i="11"/>
  <c r="C542" i="11"/>
  <c r="C537" i="11"/>
  <c r="C538" i="11"/>
  <c r="E513" i="11"/>
  <c r="E516" i="11"/>
  <c r="E511" i="11"/>
  <c r="E515" i="11"/>
  <c r="E514" i="11"/>
  <c r="E512" i="11"/>
  <c r="C501" i="11"/>
  <c r="C503" i="11"/>
  <c r="C505" i="11"/>
  <c r="C507" i="11"/>
  <c r="C504" i="11"/>
  <c r="C508" i="11"/>
  <c r="C502" i="11"/>
  <c r="C506" i="11"/>
  <c r="E505" i="11"/>
  <c r="E507" i="11"/>
  <c r="E504" i="11"/>
  <c r="E501" i="11"/>
  <c r="E503" i="11"/>
  <c r="E506" i="11"/>
  <c r="E502" i="11"/>
  <c r="E508" i="11"/>
  <c r="Q216" i="27"/>
  <c r="N217" i="27" s="1"/>
  <c r="K453" i="33"/>
  <c r="K443" i="33"/>
  <c r="E459" i="33"/>
  <c r="E458" i="33" s="1"/>
  <c r="I459" i="33"/>
  <c r="I458" i="33" s="1"/>
  <c r="K432" i="33"/>
  <c r="K433" i="33" s="1"/>
  <c r="F459" i="33"/>
  <c r="F458" i="33" s="1"/>
  <c r="J459" i="33"/>
  <c r="J458" i="33" s="1"/>
  <c r="G459" i="33"/>
  <c r="G458" i="33" s="1"/>
  <c r="D459" i="33"/>
  <c r="D458" i="33" s="1"/>
  <c r="H459" i="33"/>
  <c r="H458" i="33" s="1"/>
  <c r="C224" i="13"/>
  <c r="C225" i="13"/>
  <c r="C218" i="13"/>
  <c r="C221" i="13"/>
  <c r="C405" i="12"/>
  <c r="C402" i="12"/>
  <c r="C404" i="12"/>
  <c r="C380" i="12"/>
  <c r="E523" i="11"/>
  <c r="E521" i="11"/>
  <c r="E522" i="11"/>
  <c r="C522" i="11"/>
  <c r="C219" i="13"/>
  <c r="C397" i="12"/>
  <c r="C374" i="12"/>
  <c r="C378" i="12"/>
  <c r="C386" i="12"/>
  <c r="C398" i="12"/>
  <c r="C377" i="12"/>
  <c r="C385" i="12"/>
  <c r="C375" i="12"/>
  <c r="C383" i="12"/>
  <c r="C403" i="12"/>
  <c r="C529" i="11"/>
  <c r="C526" i="11"/>
  <c r="C530" i="11"/>
  <c r="C527" i="11"/>
  <c r="C531" i="11"/>
  <c r="C528" i="11"/>
  <c r="Q71" i="27"/>
  <c r="O24" i="1"/>
  <c r="O25" i="1" s="1"/>
  <c r="O23" i="1"/>
  <c r="O22" i="1"/>
  <c r="O19" i="1"/>
  <c r="O18" i="1"/>
  <c r="P427" i="10"/>
  <c r="Q426" i="10" s="1"/>
  <c r="N427" i="10"/>
  <c r="O423" i="10" s="1"/>
  <c r="L427" i="10"/>
  <c r="M425" i="10" s="1"/>
  <c r="J427" i="10"/>
  <c r="K424" i="10" s="1"/>
  <c r="H427" i="10"/>
  <c r="I426" i="10" s="1"/>
  <c r="F427" i="10"/>
  <c r="G425" i="10" s="1"/>
  <c r="D427" i="10"/>
  <c r="E425" i="10" s="1"/>
  <c r="B427" i="10"/>
  <c r="C427" i="10" s="1"/>
  <c r="R426" i="10"/>
  <c r="R425" i="10"/>
  <c r="R424" i="10"/>
  <c r="R423" i="10"/>
  <c r="P421" i="10"/>
  <c r="Q419" i="10" s="1"/>
  <c r="N421" i="10"/>
  <c r="O419" i="10" s="1"/>
  <c r="L421" i="10"/>
  <c r="M420" i="10" s="1"/>
  <c r="J421" i="10"/>
  <c r="K420" i="10" s="1"/>
  <c r="H421" i="10"/>
  <c r="I419" i="10" s="1"/>
  <c r="F421" i="10"/>
  <c r="G419" i="10" s="1"/>
  <c r="D421" i="10"/>
  <c r="E420" i="10" s="1"/>
  <c r="B421" i="10"/>
  <c r="C420" i="10" s="1"/>
  <c r="R420" i="10"/>
  <c r="R419" i="10"/>
  <c r="R418" i="10"/>
  <c r="R417" i="10"/>
  <c r="R416" i="10"/>
  <c r="R415" i="10"/>
  <c r="P413" i="10"/>
  <c r="N413" i="10"/>
  <c r="O411" i="10" s="1"/>
  <c r="L413" i="10"/>
  <c r="J413" i="10"/>
  <c r="K412" i="10" s="1"/>
  <c r="H413" i="10"/>
  <c r="F413" i="10"/>
  <c r="G409" i="10" s="1"/>
  <c r="D413" i="10"/>
  <c r="B413" i="10"/>
  <c r="C410" i="10" s="1"/>
  <c r="R412" i="10"/>
  <c r="O412" i="10"/>
  <c r="R411" i="10"/>
  <c r="R410" i="10"/>
  <c r="R409" i="10"/>
  <c r="R408" i="10"/>
  <c r="R407" i="10"/>
  <c r="P405" i="10"/>
  <c r="Q403" i="10" s="1"/>
  <c r="N405" i="10"/>
  <c r="O397" i="10" s="1"/>
  <c r="L405" i="10"/>
  <c r="M404" i="10" s="1"/>
  <c r="J405" i="10"/>
  <c r="K403" i="10" s="1"/>
  <c r="H405" i="10"/>
  <c r="I403" i="10" s="1"/>
  <c r="F405" i="10"/>
  <c r="G402" i="10" s="1"/>
  <c r="D405" i="10"/>
  <c r="E404" i="10" s="1"/>
  <c r="B405" i="10"/>
  <c r="C403" i="10" s="1"/>
  <c r="R404" i="10"/>
  <c r="O404" i="10"/>
  <c r="R403" i="10"/>
  <c r="R402" i="10"/>
  <c r="R401" i="10"/>
  <c r="R400" i="10"/>
  <c r="R399" i="10"/>
  <c r="R398" i="10"/>
  <c r="R397" i="10"/>
  <c r="R436" i="10"/>
  <c r="R437" i="10"/>
  <c r="R438" i="10"/>
  <c r="R439" i="10"/>
  <c r="R440" i="10"/>
  <c r="R441" i="10"/>
  <c r="R442" i="10"/>
  <c r="R443" i="10"/>
  <c r="B444" i="10"/>
  <c r="C436" i="10" s="1"/>
  <c r="D444" i="10"/>
  <c r="E437" i="10" s="1"/>
  <c r="F444" i="10"/>
  <c r="G437" i="10" s="1"/>
  <c r="H444" i="10"/>
  <c r="I436" i="10" s="1"/>
  <c r="J444" i="10"/>
  <c r="K436" i="10" s="1"/>
  <c r="L444" i="10"/>
  <c r="N444" i="10"/>
  <c r="O437" i="10" s="1"/>
  <c r="P444" i="10"/>
  <c r="Q436" i="10" s="1"/>
  <c r="R446" i="10"/>
  <c r="R447" i="10"/>
  <c r="R448" i="10"/>
  <c r="R449" i="10"/>
  <c r="R450" i="10"/>
  <c r="R451" i="10"/>
  <c r="B452" i="10"/>
  <c r="C448" i="10" s="1"/>
  <c r="D452" i="10"/>
  <c r="E446" i="10" s="1"/>
  <c r="F452" i="10"/>
  <c r="G451" i="10" s="1"/>
  <c r="H452" i="10"/>
  <c r="I447" i="10" s="1"/>
  <c r="J452" i="10"/>
  <c r="L452" i="10"/>
  <c r="M449" i="10" s="1"/>
  <c r="N452" i="10"/>
  <c r="O449" i="10" s="1"/>
  <c r="P452" i="10"/>
  <c r="Q446" i="10" s="1"/>
  <c r="R454" i="10"/>
  <c r="R455" i="10"/>
  <c r="R456" i="10"/>
  <c r="R457" i="10"/>
  <c r="R458" i="10"/>
  <c r="R459" i="10"/>
  <c r="B460" i="10"/>
  <c r="C454" i="10" s="1"/>
  <c r="D460" i="10"/>
  <c r="E454" i="10" s="1"/>
  <c r="F460" i="10"/>
  <c r="G455" i="10" s="1"/>
  <c r="H460" i="10"/>
  <c r="I454" i="10" s="1"/>
  <c r="J460" i="10"/>
  <c r="K454" i="10" s="1"/>
  <c r="L460" i="10"/>
  <c r="M454" i="10" s="1"/>
  <c r="N460" i="10"/>
  <c r="O455" i="10" s="1"/>
  <c r="P460" i="10"/>
  <c r="Q455" i="10" s="1"/>
  <c r="R462" i="10"/>
  <c r="R463" i="10"/>
  <c r="R464" i="10"/>
  <c r="R465" i="10"/>
  <c r="B466" i="10"/>
  <c r="C466" i="10" s="1"/>
  <c r="D466" i="10"/>
  <c r="E462" i="10" s="1"/>
  <c r="F466" i="10"/>
  <c r="G465" i="10" s="1"/>
  <c r="H466" i="10"/>
  <c r="I464" i="10" s="1"/>
  <c r="J466" i="10"/>
  <c r="L466" i="10"/>
  <c r="M463" i="10" s="1"/>
  <c r="N466" i="10"/>
  <c r="P466" i="10"/>
  <c r="Q465" i="10" s="1"/>
  <c r="J255" i="25"/>
  <c r="I255" i="25"/>
  <c r="H255" i="25"/>
  <c r="G255" i="25"/>
  <c r="F255" i="25"/>
  <c r="E255" i="25"/>
  <c r="D255" i="25"/>
  <c r="C255" i="25"/>
  <c r="B255" i="25"/>
  <c r="K254" i="25"/>
  <c r="K253" i="25"/>
  <c r="K252" i="25"/>
  <c r="K251" i="25"/>
  <c r="K250" i="25"/>
  <c r="K249" i="25"/>
  <c r="K248" i="25"/>
  <c r="K247" i="25"/>
  <c r="K246" i="25"/>
  <c r="K245" i="25"/>
  <c r="K244" i="25"/>
  <c r="K243" i="25"/>
  <c r="K242" i="25"/>
  <c r="K241" i="25"/>
  <c r="K240" i="25"/>
  <c r="K239" i="25"/>
  <c r="K238" i="25"/>
  <c r="K237" i="25"/>
  <c r="K236" i="25"/>
  <c r="O17" i="1"/>
  <c r="O15" i="1"/>
  <c r="O13" i="1"/>
  <c r="W7" i="26"/>
  <c r="W6" i="26"/>
  <c r="V72" i="8"/>
  <c r="V60" i="8"/>
  <c r="W57" i="8" s="1"/>
  <c r="W37" i="8"/>
  <c r="W38" i="8"/>
  <c r="V33" i="8"/>
  <c r="W29" i="8" s="1"/>
  <c r="V23" i="8"/>
  <c r="W20" i="8" s="1"/>
  <c r="V14" i="8"/>
  <c r="W12" i="8" s="1"/>
  <c r="P265" i="7"/>
  <c r="O265" i="7"/>
  <c r="N265" i="7"/>
  <c r="M265" i="7"/>
  <c r="L265" i="7"/>
  <c r="K265" i="7"/>
  <c r="J265" i="7"/>
  <c r="I265" i="7"/>
  <c r="H265" i="7"/>
  <c r="G265" i="7"/>
  <c r="F265" i="7"/>
  <c r="E265" i="7"/>
  <c r="D265" i="7"/>
  <c r="C265" i="7"/>
  <c r="B265" i="7"/>
  <c r="Q264" i="7"/>
  <c r="Q263" i="7"/>
  <c r="P260" i="7"/>
  <c r="O260" i="7"/>
  <c r="N260" i="7"/>
  <c r="M260" i="7"/>
  <c r="L260" i="7"/>
  <c r="K260" i="7"/>
  <c r="J260" i="7"/>
  <c r="I260" i="7"/>
  <c r="H260" i="7"/>
  <c r="G260" i="7"/>
  <c r="F260" i="7"/>
  <c r="E260" i="7"/>
  <c r="D260" i="7"/>
  <c r="C260" i="7"/>
  <c r="B260" i="7"/>
  <c r="Q259" i="7"/>
  <c r="Q258" i="7"/>
  <c r="P255" i="7"/>
  <c r="O255" i="7"/>
  <c r="N255" i="7"/>
  <c r="M255" i="7"/>
  <c r="L255" i="7"/>
  <c r="K255" i="7"/>
  <c r="J255" i="7"/>
  <c r="I255" i="7"/>
  <c r="H255" i="7"/>
  <c r="G255" i="7"/>
  <c r="F255" i="7"/>
  <c r="E255" i="7"/>
  <c r="D255" i="7"/>
  <c r="C255" i="7"/>
  <c r="B255" i="7"/>
  <c r="Q254" i="7"/>
  <c r="O10" i="1" s="1"/>
  <c r="Q253" i="7"/>
  <c r="Q249" i="7"/>
  <c r="O250" i="7" s="1"/>
  <c r="Q245" i="7"/>
  <c r="P246" i="7" s="1"/>
  <c r="G416" i="10" l="1"/>
  <c r="G420" i="10"/>
  <c r="G423" i="10"/>
  <c r="O426" i="10"/>
  <c r="G404" i="10"/>
  <c r="C417" i="10"/>
  <c r="O408" i="10"/>
  <c r="O416" i="10"/>
  <c r="G424" i="10"/>
  <c r="W69" i="8"/>
  <c r="C409" i="10"/>
  <c r="W11" i="8"/>
  <c r="O16" i="1"/>
  <c r="G410" i="10"/>
  <c r="O420" i="10"/>
  <c r="K407" i="10"/>
  <c r="O418" i="10"/>
  <c r="O14" i="1"/>
  <c r="W58" i="8"/>
  <c r="C524" i="11"/>
  <c r="Q72" i="27"/>
  <c r="C389" i="12"/>
  <c r="C400" i="12"/>
  <c r="C406" i="12"/>
  <c r="C381" i="12"/>
  <c r="C395" i="12"/>
  <c r="C544" i="11"/>
  <c r="K411" i="10"/>
  <c r="C423" i="10"/>
  <c r="G426" i="10"/>
  <c r="C539" i="11"/>
  <c r="C509" i="11"/>
  <c r="C533" i="11"/>
  <c r="R215" i="27"/>
  <c r="L217" i="27"/>
  <c r="B217" i="27"/>
  <c r="C217" i="27"/>
  <c r="D217" i="27"/>
  <c r="R214" i="27"/>
  <c r="R216" i="27"/>
  <c r="R211" i="27"/>
  <c r="O217" i="27"/>
  <c r="M217" i="27"/>
  <c r="J217" i="27"/>
  <c r="R213" i="27"/>
  <c r="P217" i="27"/>
  <c r="K217" i="27"/>
  <c r="E217" i="27"/>
  <c r="R212" i="27"/>
  <c r="E517" i="11"/>
  <c r="E509" i="11"/>
  <c r="W56" i="8"/>
  <c r="W19" i="8"/>
  <c r="W21" i="8"/>
  <c r="W7" i="8"/>
  <c r="W8" i="8"/>
  <c r="L250" i="7"/>
  <c r="H217" i="27"/>
  <c r="G217" i="27"/>
  <c r="I217" i="27"/>
  <c r="F217" i="27"/>
  <c r="K459" i="33"/>
  <c r="K458" i="33" s="1"/>
  <c r="C227" i="13"/>
  <c r="C222" i="13"/>
  <c r="E524" i="11"/>
  <c r="O424" i="10"/>
  <c r="O425" i="10"/>
  <c r="K410" i="10"/>
  <c r="K401" i="10"/>
  <c r="G397" i="10"/>
  <c r="G400" i="10"/>
  <c r="W68" i="8"/>
  <c r="W55" i="8"/>
  <c r="W28" i="8"/>
  <c r="W30" i="8"/>
  <c r="W27" i="8"/>
  <c r="W32" i="8"/>
  <c r="W31" i="8"/>
  <c r="W17" i="8"/>
  <c r="O11" i="1"/>
  <c r="W9" i="8"/>
  <c r="W5" i="8"/>
  <c r="W10" i="8"/>
  <c r="W70" i="8"/>
  <c r="O12" i="1"/>
  <c r="W64" i="8"/>
  <c r="W66" i="8"/>
  <c r="Q265" i="7"/>
  <c r="Q260" i="7"/>
  <c r="P250" i="7"/>
  <c r="O9" i="1"/>
  <c r="D250" i="7"/>
  <c r="H250" i="7"/>
  <c r="Q255" i="7"/>
  <c r="G398" i="10"/>
  <c r="O400" i="10"/>
  <c r="C408" i="10"/>
  <c r="K409" i="10"/>
  <c r="C412" i="10"/>
  <c r="C407" i="10"/>
  <c r="C411" i="10"/>
  <c r="K425" i="10"/>
  <c r="I442" i="10"/>
  <c r="C397" i="10"/>
  <c r="C398" i="10"/>
  <c r="C399" i="10"/>
  <c r="G407" i="10"/>
  <c r="O409" i="10"/>
  <c r="G411" i="10"/>
  <c r="K417" i="10"/>
  <c r="C424" i="10"/>
  <c r="K426" i="10"/>
  <c r="K399" i="10"/>
  <c r="G408" i="10"/>
  <c r="O410" i="10"/>
  <c r="G412" i="10"/>
  <c r="C415" i="10"/>
  <c r="C419" i="10"/>
  <c r="K423" i="10"/>
  <c r="C425" i="10"/>
  <c r="K397" i="10"/>
  <c r="K398" i="10"/>
  <c r="C401" i="10"/>
  <c r="O407" i="10"/>
  <c r="K408" i="10"/>
  <c r="K415" i="10"/>
  <c r="G418" i="10"/>
  <c r="K419" i="10"/>
  <c r="C426" i="10"/>
  <c r="M446" i="10"/>
  <c r="I463" i="10"/>
  <c r="M458" i="10"/>
  <c r="G463" i="10"/>
  <c r="O458" i="10"/>
  <c r="C457" i="10"/>
  <c r="C455" i="10"/>
  <c r="E451" i="10"/>
  <c r="E449" i="10"/>
  <c r="G447" i="10"/>
  <c r="I440" i="10"/>
  <c r="M465" i="10"/>
  <c r="M462" i="10"/>
  <c r="E464" i="10"/>
  <c r="K459" i="10"/>
  <c r="E447" i="10"/>
  <c r="K443" i="10"/>
  <c r="K441" i="10"/>
  <c r="K437" i="10"/>
  <c r="K457" i="10"/>
  <c r="Q462" i="10"/>
  <c r="C459" i="10"/>
  <c r="M456" i="10"/>
  <c r="M450" i="10"/>
  <c r="M448" i="10"/>
  <c r="C441" i="10"/>
  <c r="C439" i="10"/>
  <c r="I449" i="10"/>
  <c r="I465" i="10"/>
  <c r="Q464" i="10"/>
  <c r="Q449" i="10"/>
  <c r="I448" i="10"/>
  <c r="I446" i="10"/>
  <c r="E443" i="10"/>
  <c r="G440" i="10"/>
  <c r="M464" i="10"/>
  <c r="Q463" i="10"/>
  <c r="E463" i="10"/>
  <c r="I462" i="10"/>
  <c r="G458" i="10"/>
  <c r="O454" i="10"/>
  <c r="M451" i="10"/>
  <c r="E450" i="10"/>
  <c r="E448" i="10"/>
  <c r="M447" i="10"/>
  <c r="C443" i="10"/>
  <c r="G442" i="10"/>
  <c r="O438" i="10"/>
  <c r="O436" i="10"/>
  <c r="O442" i="10"/>
  <c r="G436" i="10"/>
  <c r="G456" i="10"/>
  <c r="Q451" i="10"/>
  <c r="I450" i="10"/>
  <c r="Q447" i="10"/>
  <c r="E465" i="10"/>
  <c r="O456" i="10"/>
  <c r="K455" i="10"/>
  <c r="G454" i="10"/>
  <c r="I451" i="10"/>
  <c r="Q450" i="10"/>
  <c r="C450" i="10"/>
  <c r="Q448" i="10"/>
  <c r="O440" i="10"/>
  <c r="K439" i="10"/>
  <c r="G438" i="10"/>
  <c r="C437" i="10"/>
  <c r="R413" i="10"/>
  <c r="R421" i="10"/>
  <c r="G399" i="10"/>
  <c r="G403" i="10"/>
  <c r="G401" i="10"/>
  <c r="O403" i="10"/>
  <c r="O399" i="10"/>
  <c r="O401" i="10"/>
  <c r="I412" i="10"/>
  <c r="I410" i="10"/>
  <c r="I408" i="10"/>
  <c r="I411" i="10"/>
  <c r="I409" i="10"/>
  <c r="I407" i="10"/>
  <c r="Q412" i="10"/>
  <c r="Q410" i="10"/>
  <c r="Q408" i="10"/>
  <c r="Q411" i="10"/>
  <c r="Q409" i="10"/>
  <c r="Q407" i="10"/>
  <c r="O398" i="10"/>
  <c r="O402" i="10"/>
  <c r="C404" i="10"/>
  <c r="C400" i="10"/>
  <c r="C402" i="10"/>
  <c r="K404" i="10"/>
  <c r="K400" i="10"/>
  <c r="K402" i="10"/>
  <c r="R405" i="10"/>
  <c r="E411" i="10"/>
  <c r="E409" i="10"/>
  <c r="E407" i="10"/>
  <c r="E412" i="10"/>
  <c r="E410" i="10"/>
  <c r="E408" i="10"/>
  <c r="M411" i="10"/>
  <c r="M409" i="10"/>
  <c r="M407" i="10"/>
  <c r="M412" i="10"/>
  <c r="M410" i="10"/>
  <c r="M408" i="10"/>
  <c r="E397" i="10"/>
  <c r="M397" i="10"/>
  <c r="I398" i="10"/>
  <c r="Q398" i="10"/>
  <c r="E399" i="10"/>
  <c r="M399" i="10"/>
  <c r="I400" i="10"/>
  <c r="Q400" i="10"/>
  <c r="E401" i="10"/>
  <c r="M401" i="10"/>
  <c r="I402" i="10"/>
  <c r="Q402" i="10"/>
  <c r="E403" i="10"/>
  <c r="M403" i="10"/>
  <c r="I404" i="10"/>
  <c r="Q404" i="10"/>
  <c r="E415" i="10"/>
  <c r="M415" i="10"/>
  <c r="I416" i="10"/>
  <c r="Q416" i="10"/>
  <c r="E417" i="10"/>
  <c r="M417" i="10"/>
  <c r="I418" i="10"/>
  <c r="Q418" i="10"/>
  <c r="E419" i="10"/>
  <c r="M419" i="10"/>
  <c r="I420" i="10"/>
  <c r="Q420" i="10"/>
  <c r="I423" i="10"/>
  <c r="Q423" i="10"/>
  <c r="E424" i="10"/>
  <c r="M424" i="10"/>
  <c r="I425" i="10"/>
  <c r="Q425" i="10"/>
  <c r="E426" i="10"/>
  <c r="M426" i="10"/>
  <c r="G415" i="10"/>
  <c r="O415" i="10"/>
  <c r="C416" i="10"/>
  <c r="K416" i="10"/>
  <c r="G417" i="10"/>
  <c r="O417" i="10"/>
  <c r="C418" i="10"/>
  <c r="K418" i="10"/>
  <c r="R427" i="10"/>
  <c r="O26" i="1" s="1"/>
  <c r="I397" i="10"/>
  <c r="Q397" i="10"/>
  <c r="E398" i="10"/>
  <c r="M398" i="10"/>
  <c r="I399" i="10"/>
  <c r="Q399" i="10"/>
  <c r="E400" i="10"/>
  <c r="M400" i="10"/>
  <c r="I401" i="10"/>
  <c r="Q401" i="10"/>
  <c r="E402" i="10"/>
  <c r="M402" i="10"/>
  <c r="I415" i="10"/>
  <c r="Q415" i="10"/>
  <c r="E416" i="10"/>
  <c r="M416" i="10"/>
  <c r="I417" i="10"/>
  <c r="Q417" i="10"/>
  <c r="E418" i="10"/>
  <c r="M418" i="10"/>
  <c r="E423" i="10"/>
  <c r="M423" i="10"/>
  <c r="I424" i="10"/>
  <c r="Q424" i="10"/>
  <c r="K447" i="10"/>
  <c r="K449" i="10"/>
  <c r="K451" i="10"/>
  <c r="K446" i="10"/>
  <c r="M436" i="10"/>
  <c r="M438" i="10"/>
  <c r="M440" i="10"/>
  <c r="M442" i="10"/>
  <c r="M439" i="10"/>
  <c r="I459" i="10"/>
  <c r="I458" i="10"/>
  <c r="I457" i="10"/>
  <c r="I456" i="10"/>
  <c r="R460" i="10"/>
  <c r="I455" i="10"/>
  <c r="Q454" i="10"/>
  <c r="O446" i="10"/>
  <c r="O448" i="10"/>
  <c r="O450" i="10"/>
  <c r="O451" i="10"/>
  <c r="K448" i="10"/>
  <c r="Q437" i="10"/>
  <c r="Q439" i="10"/>
  <c r="Q441" i="10"/>
  <c r="Q443" i="10"/>
  <c r="M441" i="10"/>
  <c r="Q438" i="10"/>
  <c r="R466" i="10"/>
  <c r="O462" i="10"/>
  <c r="O464" i="10"/>
  <c r="K463" i="10"/>
  <c r="K465" i="10"/>
  <c r="G462" i="10"/>
  <c r="G464" i="10"/>
  <c r="C463" i="10"/>
  <c r="C465" i="10"/>
  <c r="O465" i="10"/>
  <c r="C464" i="10"/>
  <c r="O463" i="10"/>
  <c r="C462" i="10"/>
  <c r="Q459" i="10"/>
  <c r="E459" i="10"/>
  <c r="Q458" i="10"/>
  <c r="Q457" i="10"/>
  <c r="E457" i="10"/>
  <c r="Q456" i="10"/>
  <c r="E455" i="10"/>
  <c r="R452" i="10"/>
  <c r="C447" i="10"/>
  <c r="C449" i="10"/>
  <c r="C451" i="10"/>
  <c r="K450" i="10"/>
  <c r="R444" i="10"/>
  <c r="E436" i="10"/>
  <c r="E438" i="10"/>
  <c r="E440" i="10"/>
  <c r="E442" i="10"/>
  <c r="M443" i="10"/>
  <c r="Q440" i="10"/>
  <c r="E439" i="10"/>
  <c r="K464" i="10"/>
  <c r="K462" i="10"/>
  <c r="M459" i="10"/>
  <c r="E458" i="10"/>
  <c r="M457" i="10"/>
  <c r="E456" i="10"/>
  <c r="M455" i="10"/>
  <c r="G446" i="10"/>
  <c r="G448" i="10"/>
  <c r="G450" i="10"/>
  <c r="G449" i="10"/>
  <c r="O447" i="10"/>
  <c r="C446" i="10"/>
  <c r="I437" i="10"/>
  <c r="I439" i="10"/>
  <c r="I441" i="10"/>
  <c r="I443" i="10"/>
  <c r="Q442" i="10"/>
  <c r="E441" i="10"/>
  <c r="I438" i="10"/>
  <c r="M437" i="10"/>
  <c r="O459" i="10"/>
  <c r="G459" i="10"/>
  <c r="K458" i="10"/>
  <c r="C458" i="10"/>
  <c r="O457" i="10"/>
  <c r="G457" i="10"/>
  <c r="K456" i="10"/>
  <c r="C456" i="10"/>
  <c r="O443" i="10"/>
  <c r="G443" i="10"/>
  <c r="K442" i="10"/>
  <c r="C442" i="10"/>
  <c r="O441" i="10"/>
  <c r="G441" i="10"/>
  <c r="K440" i="10"/>
  <c r="C440" i="10"/>
  <c r="O439" i="10"/>
  <c r="G439" i="10"/>
  <c r="K438" i="10"/>
  <c r="C438" i="10"/>
  <c r="K255" i="25"/>
  <c r="J256" i="25" s="1"/>
  <c r="W67" i="8"/>
  <c r="W71" i="8"/>
  <c r="W65" i="8"/>
  <c r="W53" i="8"/>
  <c r="W59" i="8"/>
  <c r="W54" i="8"/>
  <c r="W39" i="8"/>
  <c r="W36" i="8"/>
  <c r="W26" i="8"/>
  <c r="W18" i="8"/>
  <c r="W22" i="8"/>
  <c r="W13" i="8"/>
  <c r="I246" i="7"/>
  <c r="B246" i="7"/>
  <c r="F246" i="7"/>
  <c r="J246" i="7"/>
  <c r="N246" i="7"/>
  <c r="E250" i="7"/>
  <c r="I250" i="7"/>
  <c r="M250" i="7"/>
  <c r="E246" i="7"/>
  <c r="C246" i="7"/>
  <c r="G246" i="7"/>
  <c r="K246" i="7"/>
  <c r="O246" i="7"/>
  <c r="B250" i="7"/>
  <c r="F250" i="7"/>
  <c r="J250" i="7"/>
  <c r="N250" i="7"/>
  <c r="M246" i="7"/>
  <c r="D246" i="7"/>
  <c r="H246" i="7"/>
  <c r="L246" i="7"/>
  <c r="C250" i="7"/>
  <c r="G250" i="7"/>
  <c r="K250" i="7"/>
  <c r="R408" i="4"/>
  <c r="R407" i="4"/>
  <c r="R406" i="4"/>
  <c r="O5" i="1" s="1"/>
  <c r="S405" i="4"/>
  <c r="S404" i="4"/>
  <c r="S403" i="4"/>
  <c r="S402" i="4"/>
  <c r="S401" i="4"/>
  <c r="S400" i="4"/>
  <c r="S399" i="4"/>
  <c r="S398" i="4"/>
  <c r="S397" i="4"/>
  <c r="S396" i="4"/>
  <c r="S395" i="4"/>
  <c r="S394" i="4"/>
  <c r="P177" i="5"/>
  <c r="O177" i="5"/>
  <c r="N177" i="5"/>
  <c r="M177" i="5"/>
  <c r="L177" i="5"/>
  <c r="K177" i="5"/>
  <c r="J177" i="5"/>
  <c r="I177" i="5"/>
  <c r="H177" i="5"/>
  <c r="G177" i="5"/>
  <c r="F177" i="5"/>
  <c r="E177" i="5"/>
  <c r="D177" i="5"/>
  <c r="C177" i="5"/>
  <c r="B177" i="5"/>
  <c r="Q176" i="5"/>
  <c r="Q175" i="5"/>
  <c r="Q174" i="5"/>
  <c r="Q173" i="5"/>
  <c r="P170" i="5"/>
  <c r="O170" i="5"/>
  <c r="N170" i="5"/>
  <c r="M170" i="5"/>
  <c r="L170" i="5"/>
  <c r="K170" i="5"/>
  <c r="J170" i="5"/>
  <c r="I170" i="5"/>
  <c r="H170" i="5"/>
  <c r="G170" i="5"/>
  <c r="F170" i="5"/>
  <c r="E170" i="5"/>
  <c r="D170" i="5"/>
  <c r="C170" i="5"/>
  <c r="B170" i="5"/>
  <c r="Q169" i="5"/>
  <c r="Q168" i="5"/>
  <c r="Q167" i="5"/>
  <c r="Q166" i="5"/>
  <c r="P176" i="3"/>
  <c r="O176" i="3"/>
  <c r="N176" i="3"/>
  <c r="M176" i="3"/>
  <c r="L176" i="3"/>
  <c r="K176" i="3"/>
  <c r="J176" i="3"/>
  <c r="I176" i="3"/>
  <c r="H176" i="3"/>
  <c r="G176" i="3"/>
  <c r="F176" i="3"/>
  <c r="E176" i="3"/>
  <c r="D176" i="3"/>
  <c r="C176" i="3"/>
  <c r="B176" i="3"/>
  <c r="Q175" i="3"/>
  <c r="Q174" i="3"/>
  <c r="Q173" i="3"/>
  <c r="Q172" i="3"/>
  <c r="P169" i="3"/>
  <c r="O169" i="3"/>
  <c r="N169" i="3"/>
  <c r="M169" i="3"/>
  <c r="L169" i="3"/>
  <c r="K169" i="3"/>
  <c r="J169" i="3"/>
  <c r="I169" i="3"/>
  <c r="H169" i="3"/>
  <c r="G169" i="3"/>
  <c r="F169" i="3"/>
  <c r="E169" i="3"/>
  <c r="D169" i="3"/>
  <c r="C169" i="3"/>
  <c r="B169" i="3"/>
  <c r="Q168" i="3"/>
  <c r="Q167" i="3"/>
  <c r="Q166" i="3"/>
  <c r="Q165" i="3"/>
  <c r="U18" i="2"/>
  <c r="V17" i="2" s="1"/>
  <c r="U6" i="2"/>
  <c r="L245" i="25" l="1"/>
  <c r="L248" i="25"/>
  <c r="L246" i="25"/>
  <c r="K413" i="10"/>
  <c r="S411" i="4"/>
  <c r="Q176" i="3"/>
  <c r="O8" i="1" s="1"/>
  <c r="G256" i="25"/>
  <c r="L253" i="25"/>
  <c r="L243" i="25"/>
  <c r="F256" i="25"/>
  <c r="I256" i="25"/>
  <c r="O405" i="10"/>
  <c r="O413" i="10"/>
  <c r="O421" i="10"/>
  <c r="Q177" i="5"/>
  <c r="J178" i="5" s="1"/>
  <c r="O7" i="1"/>
  <c r="S419" i="4"/>
  <c r="G427" i="4"/>
  <c r="K427" i="4"/>
  <c r="O427" i="4"/>
  <c r="Q217" i="27"/>
  <c r="B256" i="25"/>
  <c r="W40" i="8"/>
  <c r="S413" i="4"/>
  <c r="S421" i="4"/>
  <c r="D427" i="4"/>
  <c r="L427" i="4"/>
  <c r="P427" i="4"/>
  <c r="S410" i="4"/>
  <c r="S418" i="4"/>
  <c r="S408" i="4"/>
  <c r="E427" i="10"/>
  <c r="Q421" i="10"/>
  <c r="M421" i="10"/>
  <c r="K421" i="10"/>
  <c r="I421" i="10"/>
  <c r="G421" i="10"/>
  <c r="E421" i="10"/>
  <c r="C421" i="10"/>
  <c r="Q413" i="10"/>
  <c r="M413" i="10"/>
  <c r="I413" i="10"/>
  <c r="G413" i="10"/>
  <c r="E413" i="10"/>
  <c r="C413" i="10"/>
  <c r="Q405" i="10"/>
  <c r="M405" i="10"/>
  <c r="K405" i="10"/>
  <c r="I405" i="10"/>
  <c r="G405" i="10"/>
  <c r="E405" i="10"/>
  <c r="C405" i="10"/>
  <c r="D256" i="25"/>
  <c r="L254" i="25"/>
  <c r="L249" i="25"/>
  <c r="H256" i="25"/>
  <c r="E256" i="25"/>
  <c r="L252" i="25"/>
  <c r="L237" i="25"/>
  <c r="L247" i="25"/>
  <c r="L238" i="25"/>
  <c r="L240" i="25"/>
  <c r="L239" i="25"/>
  <c r="L242" i="25"/>
  <c r="C256" i="25"/>
  <c r="L244" i="25"/>
  <c r="L236" i="25"/>
  <c r="L241" i="25"/>
  <c r="L251" i="25"/>
  <c r="L250" i="25"/>
  <c r="W72" i="8"/>
  <c r="W60" i="8"/>
  <c r="W33" i="8"/>
  <c r="W23" i="8"/>
  <c r="W14" i="8"/>
  <c r="Q250" i="7"/>
  <c r="Q246" i="7"/>
  <c r="S415" i="4"/>
  <c r="S414" i="4"/>
  <c r="E427" i="4"/>
  <c r="M427" i="4"/>
  <c r="Q427" i="4"/>
  <c r="S416" i="4"/>
  <c r="S412" i="4"/>
  <c r="S417" i="4"/>
  <c r="S420" i="4"/>
  <c r="F427" i="4"/>
  <c r="J427" i="4"/>
  <c r="N427" i="4"/>
  <c r="C427" i="4"/>
  <c r="S406" i="4"/>
  <c r="S407" i="4"/>
  <c r="Q170" i="5"/>
  <c r="R169" i="5" s="1"/>
  <c r="R175" i="3"/>
  <c r="O4" i="1"/>
  <c r="V4" i="2"/>
  <c r="V5" i="2"/>
  <c r="K444" i="10"/>
  <c r="K460" i="10"/>
  <c r="Q452" i="10"/>
  <c r="I452" i="10"/>
  <c r="Q466" i="10"/>
  <c r="M466" i="10"/>
  <c r="O460" i="10"/>
  <c r="C444" i="10"/>
  <c r="C460" i="10"/>
  <c r="E452" i="10"/>
  <c r="I466" i="10"/>
  <c r="K466" i="10"/>
  <c r="G466" i="10"/>
  <c r="M452" i="10"/>
  <c r="E466" i="10"/>
  <c r="G444" i="10"/>
  <c r="G460" i="10"/>
  <c r="Q444" i="10"/>
  <c r="C452" i="10"/>
  <c r="E444" i="10"/>
  <c r="O444" i="10"/>
  <c r="I460" i="10"/>
  <c r="O452" i="10"/>
  <c r="M444" i="10"/>
  <c r="G452" i="10"/>
  <c r="Q460" i="10"/>
  <c r="K452" i="10"/>
  <c r="E460" i="10"/>
  <c r="I444" i="10"/>
  <c r="M460" i="10"/>
  <c r="O466" i="10"/>
  <c r="O178" i="5"/>
  <c r="E177" i="3"/>
  <c r="R173" i="3"/>
  <c r="H177" i="3"/>
  <c r="Q169" i="3"/>
  <c r="V10" i="2"/>
  <c r="V11" i="2"/>
  <c r="V8" i="2"/>
  <c r="V9" i="2"/>
  <c r="V14" i="2"/>
  <c r="V15" i="2"/>
  <c r="V18" i="2"/>
  <c r="V16" i="2"/>
  <c r="D177" i="3" l="1"/>
  <c r="R174" i="3"/>
  <c r="P177" i="3"/>
  <c r="O177" i="3"/>
  <c r="N177" i="3"/>
  <c r="L177" i="3"/>
  <c r="K177" i="3"/>
  <c r="I177" i="3"/>
  <c r="P178" i="5"/>
  <c r="L178" i="5"/>
  <c r="C178" i="5"/>
  <c r="E178" i="5"/>
  <c r="R173" i="5"/>
  <c r="R176" i="5"/>
  <c r="I178" i="5"/>
  <c r="M178" i="5"/>
  <c r="N178" i="5"/>
  <c r="K178" i="5"/>
  <c r="R175" i="5"/>
  <c r="B177" i="3"/>
  <c r="G177" i="3"/>
  <c r="R172" i="3"/>
  <c r="R176" i="3" s="1"/>
  <c r="J177" i="3"/>
  <c r="C177" i="3"/>
  <c r="F177" i="3"/>
  <c r="M177" i="3"/>
  <c r="D178" i="5"/>
  <c r="R174" i="5"/>
  <c r="R177" i="5" s="1"/>
  <c r="B178" i="5"/>
  <c r="H178" i="5"/>
  <c r="G178" i="5"/>
  <c r="F178" i="5"/>
  <c r="N171" i="5"/>
  <c r="G171" i="5"/>
  <c r="J171" i="5"/>
  <c r="C171" i="5"/>
  <c r="R166" i="5"/>
  <c r="P171" i="5"/>
  <c r="R168" i="5"/>
  <c r="D171" i="5"/>
  <c r="S424" i="4"/>
  <c r="P6" i="1"/>
  <c r="O6" i="1"/>
  <c r="K256" i="25"/>
  <c r="L255" i="25"/>
  <c r="S423" i="4"/>
  <c r="M171" i="5"/>
  <c r="O171" i="5"/>
  <c r="B171" i="5"/>
  <c r="L171" i="5"/>
  <c r="E171" i="5"/>
  <c r="R167" i="5"/>
  <c r="I171" i="5"/>
  <c r="K171" i="5"/>
  <c r="F171" i="5"/>
  <c r="H171" i="5"/>
  <c r="S422" i="4"/>
  <c r="R427" i="4"/>
  <c r="R167" i="3"/>
  <c r="R165" i="3"/>
  <c r="O170" i="3"/>
  <c r="C170" i="3"/>
  <c r="K170" i="3"/>
  <c r="G170" i="3"/>
  <c r="P170" i="3"/>
  <c r="R168" i="3"/>
  <c r="B170" i="3"/>
  <c r="L170" i="3"/>
  <c r="H170" i="3"/>
  <c r="I170" i="3"/>
  <c r="F170" i="3"/>
  <c r="N170" i="3"/>
  <c r="R166" i="3"/>
  <c r="M170" i="3"/>
  <c r="J170" i="3"/>
  <c r="D170" i="3"/>
  <c r="E170" i="3"/>
  <c r="N24" i="1"/>
  <c r="D479" i="33"/>
  <c r="Q177" i="3" l="1"/>
  <c r="Q178" i="5"/>
  <c r="R170" i="5"/>
  <c r="Q171" i="5"/>
  <c r="Q170" i="3"/>
  <c r="R169" i="3"/>
  <c r="N25" i="1"/>
  <c r="N19" i="1"/>
  <c r="K164" i="15"/>
  <c r="K163" i="15"/>
  <c r="K165" i="15" l="1"/>
  <c r="N22" i="1" l="1"/>
  <c r="N18" i="1"/>
  <c r="N17" i="1"/>
  <c r="N15" i="1"/>
  <c r="N13" i="1" l="1"/>
  <c r="R431" i="4" l="1"/>
  <c r="R432" i="4"/>
  <c r="R433" i="4"/>
  <c r="R434" i="4"/>
  <c r="R435" i="4"/>
  <c r="R436" i="4"/>
  <c r="R437" i="4"/>
  <c r="R438" i="4"/>
  <c r="R439" i="4"/>
  <c r="R440" i="4"/>
  <c r="R441" i="4"/>
  <c r="R442" i="4"/>
  <c r="S6" i="2" l="1"/>
  <c r="T4" i="2" s="1"/>
  <c r="T5" i="2" l="1"/>
  <c r="B248" i="13"/>
  <c r="C245" i="13" s="1"/>
  <c r="B243" i="13"/>
  <c r="C239" i="13" s="1"/>
  <c r="G165" i="15"/>
  <c r="F165" i="15"/>
  <c r="E165" i="15"/>
  <c r="D165" i="15"/>
  <c r="C165" i="15"/>
  <c r="G161" i="15"/>
  <c r="F161" i="15"/>
  <c r="E161" i="15"/>
  <c r="D161" i="15"/>
  <c r="C161" i="15"/>
  <c r="K160" i="15"/>
  <c r="K159" i="15"/>
  <c r="J157" i="15"/>
  <c r="I157" i="15"/>
  <c r="G157" i="15"/>
  <c r="F157" i="15"/>
  <c r="E157" i="15"/>
  <c r="D157" i="15"/>
  <c r="C157" i="15"/>
  <c r="K156" i="15"/>
  <c r="K155" i="15"/>
  <c r="K515" i="33"/>
  <c r="K514" i="33"/>
  <c r="J500" i="33"/>
  <c r="I500" i="33"/>
  <c r="H500" i="33"/>
  <c r="G500" i="33"/>
  <c r="F500" i="33"/>
  <c r="E500" i="33"/>
  <c r="D500" i="33"/>
  <c r="K499" i="33"/>
  <c r="K498" i="33"/>
  <c r="K497" i="33"/>
  <c r="K496" i="33"/>
  <c r="K495" i="33"/>
  <c r="J490" i="33"/>
  <c r="I490" i="33"/>
  <c r="H490" i="33"/>
  <c r="G490" i="33"/>
  <c r="F490" i="33"/>
  <c r="E490" i="33"/>
  <c r="D490" i="33"/>
  <c r="K489" i="33"/>
  <c r="K488" i="33"/>
  <c r="K487" i="33"/>
  <c r="K486" i="33"/>
  <c r="K485" i="33"/>
  <c r="J479" i="33"/>
  <c r="J480" i="33" s="1"/>
  <c r="I479" i="33"/>
  <c r="I480" i="33" s="1"/>
  <c r="H479" i="33"/>
  <c r="H480" i="33" s="1"/>
  <c r="G479" i="33"/>
  <c r="G480" i="33" s="1"/>
  <c r="F479" i="33"/>
  <c r="F480" i="33" s="1"/>
  <c r="E479" i="33"/>
  <c r="E480" i="33" s="1"/>
  <c r="D480" i="33"/>
  <c r="K478" i="33"/>
  <c r="K477" i="33"/>
  <c r="K476" i="33"/>
  <c r="C241" i="13" l="1"/>
  <c r="N28" i="1"/>
  <c r="K516" i="33"/>
  <c r="K500" i="33"/>
  <c r="K490" i="33"/>
  <c r="G506" i="33"/>
  <c r="G505" i="33" s="1"/>
  <c r="D506" i="33"/>
  <c r="D505" i="33" s="1"/>
  <c r="H506" i="33"/>
  <c r="H505" i="33" s="1"/>
  <c r="E506" i="33"/>
  <c r="E505" i="33" s="1"/>
  <c r="I506" i="33"/>
  <c r="I505" i="33" s="1"/>
  <c r="K479" i="33"/>
  <c r="K480" i="33" s="1"/>
  <c r="F506" i="33"/>
  <c r="F505" i="33" s="1"/>
  <c r="J506" i="33"/>
  <c r="J505" i="33" s="1"/>
  <c r="K161" i="15"/>
  <c r="K157" i="15"/>
  <c r="C242" i="13"/>
  <c r="C246" i="13"/>
  <c r="C247" i="13"/>
  <c r="C240" i="13"/>
  <c r="B445" i="12"/>
  <c r="B437" i="12"/>
  <c r="C436" i="12" s="1"/>
  <c r="B432" i="12"/>
  <c r="C431" i="12" s="1"/>
  <c r="B426" i="12"/>
  <c r="C424" i="12" s="1"/>
  <c r="B418" i="12"/>
  <c r="C416" i="12" s="1"/>
  <c r="B595" i="11"/>
  <c r="B590" i="11"/>
  <c r="C589" i="11" s="1"/>
  <c r="B584" i="11"/>
  <c r="C584" i="11" s="1"/>
  <c r="D575" i="11"/>
  <c r="E574" i="11" s="1"/>
  <c r="B575" i="11"/>
  <c r="C573" i="11" s="1"/>
  <c r="D568" i="11"/>
  <c r="B568" i="11"/>
  <c r="C568" i="11" s="1"/>
  <c r="D560" i="11"/>
  <c r="P244" i="27"/>
  <c r="O244" i="27"/>
  <c r="N244" i="27"/>
  <c r="M244" i="27"/>
  <c r="L244" i="27"/>
  <c r="K244" i="27"/>
  <c r="J244" i="27"/>
  <c r="I244" i="27"/>
  <c r="H244" i="27"/>
  <c r="G244" i="27"/>
  <c r="F244" i="27"/>
  <c r="E244" i="27"/>
  <c r="D244" i="27"/>
  <c r="C244" i="27"/>
  <c r="B244" i="27"/>
  <c r="Q243" i="27"/>
  <c r="Q242" i="27"/>
  <c r="Q241" i="27"/>
  <c r="Q240" i="27"/>
  <c r="Q239" i="27"/>
  <c r="C583" i="11" l="1"/>
  <c r="C248" i="13"/>
  <c r="C579" i="11"/>
  <c r="C578" i="11"/>
  <c r="C582" i="11"/>
  <c r="K506" i="33"/>
  <c r="K505" i="33" s="1"/>
  <c r="C421" i="12"/>
  <c r="C444" i="12"/>
  <c r="C443" i="12"/>
  <c r="C442" i="12"/>
  <c r="C440" i="12"/>
  <c r="C441" i="12"/>
  <c r="C439" i="12"/>
  <c r="C425" i="12"/>
  <c r="E566" i="11"/>
  <c r="E565" i="11"/>
  <c r="E555" i="11"/>
  <c r="N27" i="1"/>
  <c r="C588" i="11"/>
  <c r="C586" i="11"/>
  <c r="C587" i="11"/>
  <c r="C243" i="13"/>
  <c r="C595" i="11"/>
  <c r="C593" i="11"/>
  <c r="C580" i="11"/>
  <c r="C594" i="11"/>
  <c r="C428" i="12"/>
  <c r="C422" i="12"/>
  <c r="C423" i="12"/>
  <c r="C445" i="12"/>
  <c r="C429" i="12"/>
  <c r="C430" i="12"/>
  <c r="C411" i="12"/>
  <c r="C417" i="12"/>
  <c r="C413" i="12"/>
  <c r="C414" i="12"/>
  <c r="C418" i="12"/>
  <c r="C410" i="12"/>
  <c r="C415" i="12"/>
  <c r="C577" i="11"/>
  <c r="C581" i="11"/>
  <c r="E573" i="11"/>
  <c r="C565" i="11"/>
  <c r="C563" i="11"/>
  <c r="C566" i="11"/>
  <c r="C564" i="11"/>
  <c r="C567" i="11"/>
  <c r="C562" i="11"/>
  <c r="C560" i="11"/>
  <c r="C552" i="11"/>
  <c r="C554" i="11"/>
  <c r="C556" i="11"/>
  <c r="C558" i="11"/>
  <c r="C555" i="11"/>
  <c r="C559" i="11"/>
  <c r="C557" i="11"/>
  <c r="C553" i="11"/>
  <c r="E557" i="11"/>
  <c r="E559" i="11"/>
  <c r="E552" i="11"/>
  <c r="E554" i="11"/>
  <c r="E556" i="11"/>
  <c r="E558" i="11"/>
  <c r="E553" i="11"/>
  <c r="Q244" i="27"/>
  <c r="R244" i="27" s="1"/>
  <c r="C434" i="12"/>
  <c r="C435" i="12"/>
  <c r="C412" i="12"/>
  <c r="C420" i="12"/>
  <c r="E563" i="11"/>
  <c r="E567" i="11"/>
  <c r="C572" i="11"/>
  <c r="C574" i="11"/>
  <c r="C590" i="11"/>
  <c r="E562" i="11"/>
  <c r="E564" i="11"/>
  <c r="E572" i="11"/>
  <c r="C592" i="11"/>
  <c r="J278" i="25"/>
  <c r="I278" i="25"/>
  <c r="H278" i="25"/>
  <c r="G278" i="25"/>
  <c r="F278" i="25"/>
  <c r="E278" i="25"/>
  <c r="D278" i="25"/>
  <c r="C278" i="25"/>
  <c r="B278" i="25"/>
  <c r="K277" i="25"/>
  <c r="K276" i="25"/>
  <c r="K275" i="25"/>
  <c r="K274" i="25"/>
  <c r="K273" i="25"/>
  <c r="K272" i="25"/>
  <c r="K271" i="25"/>
  <c r="K270" i="25"/>
  <c r="K269" i="25"/>
  <c r="K268" i="25"/>
  <c r="K267" i="25"/>
  <c r="K266" i="25"/>
  <c r="K265" i="25"/>
  <c r="K264" i="25"/>
  <c r="K263" i="25"/>
  <c r="K262" i="25"/>
  <c r="K261" i="25"/>
  <c r="K260" i="25"/>
  <c r="K259" i="25"/>
  <c r="Y14" i="26"/>
  <c r="N23" i="1" s="1"/>
  <c r="Y7" i="26"/>
  <c r="N16" i="1" s="1"/>
  <c r="Y6" i="26"/>
  <c r="N14" i="1" s="1"/>
  <c r="X72" i="8"/>
  <c r="X60" i="8"/>
  <c r="Y59" i="8" s="1"/>
  <c r="Y39" i="8"/>
  <c r="Y38" i="8"/>
  <c r="Y37" i="8"/>
  <c r="Y36" i="8"/>
  <c r="X33" i="8"/>
  <c r="Y31" i="8" s="1"/>
  <c r="X23" i="8"/>
  <c r="Y22" i="8" s="1"/>
  <c r="X14" i="8"/>
  <c r="Y8" i="8" s="1"/>
  <c r="P289" i="7"/>
  <c r="O289" i="7"/>
  <c r="N289" i="7"/>
  <c r="M289" i="7"/>
  <c r="L289" i="7"/>
  <c r="K289" i="7"/>
  <c r="J289" i="7"/>
  <c r="I289" i="7"/>
  <c r="H289" i="7"/>
  <c r="G289" i="7"/>
  <c r="F289" i="7"/>
  <c r="E289" i="7"/>
  <c r="D289" i="7"/>
  <c r="C289" i="7"/>
  <c r="B289" i="7"/>
  <c r="Q288" i="7"/>
  <c r="Q287" i="7"/>
  <c r="P284" i="7"/>
  <c r="O284" i="7"/>
  <c r="N284" i="7"/>
  <c r="M284" i="7"/>
  <c r="L284" i="7"/>
  <c r="K284" i="7"/>
  <c r="J284" i="7"/>
  <c r="I284" i="7"/>
  <c r="H284" i="7"/>
  <c r="G284" i="7"/>
  <c r="F284" i="7"/>
  <c r="E284" i="7"/>
  <c r="D284" i="7"/>
  <c r="C284" i="7"/>
  <c r="B284" i="7"/>
  <c r="Q283" i="7"/>
  <c r="Q282" i="7"/>
  <c r="P279" i="7"/>
  <c r="O279" i="7"/>
  <c r="N279" i="7"/>
  <c r="M279" i="7"/>
  <c r="L279" i="7"/>
  <c r="K279" i="7"/>
  <c r="J279" i="7"/>
  <c r="I279" i="7"/>
  <c r="H279" i="7"/>
  <c r="G279" i="7"/>
  <c r="F279" i="7"/>
  <c r="E279" i="7"/>
  <c r="D279" i="7"/>
  <c r="C279" i="7"/>
  <c r="B279" i="7"/>
  <c r="Q278" i="7"/>
  <c r="N10" i="1" s="1"/>
  <c r="Q277" i="7"/>
  <c r="Q273" i="7"/>
  <c r="Q269" i="7"/>
  <c r="P270" i="7" s="1"/>
  <c r="Q461" i="4"/>
  <c r="P461" i="4"/>
  <c r="O461" i="4"/>
  <c r="N461" i="4"/>
  <c r="M461" i="4"/>
  <c r="L461" i="4"/>
  <c r="K461" i="4"/>
  <c r="J461" i="4"/>
  <c r="I461" i="4"/>
  <c r="H461" i="4"/>
  <c r="G461" i="4"/>
  <c r="F461" i="4"/>
  <c r="E461" i="4"/>
  <c r="D461" i="4"/>
  <c r="C461" i="4"/>
  <c r="Q460" i="4"/>
  <c r="P460" i="4"/>
  <c r="O460" i="4"/>
  <c r="N460" i="4"/>
  <c r="M460" i="4"/>
  <c r="L460" i="4"/>
  <c r="K460" i="4"/>
  <c r="J460" i="4"/>
  <c r="I460" i="4"/>
  <c r="H460" i="4"/>
  <c r="G460" i="4"/>
  <c r="F460" i="4"/>
  <c r="E460" i="4"/>
  <c r="D460" i="4"/>
  <c r="C460" i="4"/>
  <c r="Q459" i="4"/>
  <c r="P459" i="4"/>
  <c r="O459" i="4"/>
  <c r="N459" i="4"/>
  <c r="M459" i="4"/>
  <c r="L459" i="4"/>
  <c r="K459" i="4"/>
  <c r="J459" i="4"/>
  <c r="I459" i="4"/>
  <c r="H459" i="4"/>
  <c r="G459" i="4"/>
  <c r="F459" i="4"/>
  <c r="E459" i="4"/>
  <c r="D459" i="4"/>
  <c r="C459" i="4"/>
  <c r="R458" i="4"/>
  <c r="R457" i="4"/>
  <c r="R456" i="4"/>
  <c r="R455" i="4"/>
  <c r="R454" i="4"/>
  <c r="R453" i="4"/>
  <c r="R452" i="4"/>
  <c r="R451" i="4"/>
  <c r="R450" i="4"/>
  <c r="R449" i="4"/>
  <c r="R448" i="4"/>
  <c r="R447" i="4"/>
  <c r="R445" i="4"/>
  <c r="R444" i="4"/>
  <c r="R443" i="4"/>
  <c r="S442" i="4"/>
  <c r="S441" i="4"/>
  <c r="S440" i="4"/>
  <c r="S439" i="4"/>
  <c r="S438" i="4"/>
  <c r="S437" i="4"/>
  <c r="S436" i="4"/>
  <c r="S435" i="4"/>
  <c r="S434" i="4"/>
  <c r="S433" i="4"/>
  <c r="S432" i="4"/>
  <c r="S431" i="4"/>
  <c r="P193" i="5"/>
  <c r="O193" i="5"/>
  <c r="N193" i="5"/>
  <c r="M193" i="5"/>
  <c r="L193" i="5"/>
  <c r="K193" i="5"/>
  <c r="J193" i="5"/>
  <c r="I193" i="5"/>
  <c r="H193" i="5"/>
  <c r="G193" i="5"/>
  <c r="F193" i="5"/>
  <c r="E193" i="5"/>
  <c r="D193" i="5"/>
  <c r="C193" i="5"/>
  <c r="B193" i="5"/>
  <c r="Q192" i="5"/>
  <c r="Q191" i="5"/>
  <c r="Q190" i="5"/>
  <c r="Q189" i="5"/>
  <c r="P186" i="5"/>
  <c r="O186" i="5"/>
  <c r="N186" i="5"/>
  <c r="M186" i="5"/>
  <c r="L186" i="5"/>
  <c r="K186" i="5"/>
  <c r="J186" i="5"/>
  <c r="I186" i="5"/>
  <c r="H186" i="5"/>
  <c r="G186" i="5"/>
  <c r="F186" i="5"/>
  <c r="E186" i="5"/>
  <c r="D186" i="5"/>
  <c r="C186" i="5"/>
  <c r="B186" i="5"/>
  <c r="Q185" i="5"/>
  <c r="Q184" i="5"/>
  <c r="Q183" i="5"/>
  <c r="Q182" i="5"/>
  <c r="P192" i="3"/>
  <c r="O192" i="3"/>
  <c r="N192" i="3"/>
  <c r="M192" i="3"/>
  <c r="L192" i="3"/>
  <c r="K192" i="3"/>
  <c r="J192" i="3"/>
  <c r="I192" i="3"/>
  <c r="H192" i="3"/>
  <c r="G192" i="3"/>
  <c r="F192" i="3"/>
  <c r="E192" i="3"/>
  <c r="D192" i="3"/>
  <c r="C192" i="3"/>
  <c r="B192" i="3"/>
  <c r="Q191" i="3"/>
  <c r="Q190" i="3"/>
  <c r="Q189" i="3"/>
  <c r="Q188" i="3"/>
  <c r="P185" i="3"/>
  <c r="O185" i="3"/>
  <c r="N185" i="3"/>
  <c r="M185" i="3"/>
  <c r="L185" i="3"/>
  <c r="K185" i="3"/>
  <c r="J185" i="3"/>
  <c r="I185" i="3"/>
  <c r="H185" i="3"/>
  <c r="G185" i="3"/>
  <c r="F185" i="3"/>
  <c r="E185" i="3"/>
  <c r="D185" i="3"/>
  <c r="C185" i="3"/>
  <c r="B185" i="3"/>
  <c r="Q184" i="3"/>
  <c r="Q183" i="3"/>
  <c r="Q182" i="3"/>
  <c r="Q181" i="3"/>
  <c r="N4" i="1"/>
  <c r="S18" i="2"/>
  <c r="Y57" i="8" l="1"/>
  <c r="Y17" i="8"/>
  <c r="C426" i="12"/>
  <c r="Y7" i="8"/>
  <c r="Y12" i="8"/>
  <c r="S451" i="4"/>
  <c r="S450" i="4"/>
  <c r="S454" i="4"/>
  <c r="N462" i="4"/>
  <c r="E560" i="11"/>
  <c r="N245" i="27"/>
  <c r="L245" i="27"/>
  <c r="R243" i="27"/>
  <c r="P245" i="27"/>
  <c r="E464" i="4"/>
  <c r="F462" i="4"/>
  <c r="R460" i="4"/>
  <c r="O463" i="4"/>
  <c r="L464" i="4"/>
  <c r="Y40" i="8"/>
  <c r="Y56" i="8"/>
  <c r="C432" i="12"/>
  <c r="G245" i="27"/>
  <c r="O274" i="7"/>
  <c r="N9" i="1"/>
  <c r="K464" i="4"/>
  <c r="Y13" i="8"/>
  <c r="N11" i="1"/>
  <c r="Y58" i="8"/>
  <c r="C245" i="27"/>
  <c r="F245" i="27"/>
  <c r="J245" i="27"/>
  <c r="R242" i="27"/>
  <c r="K245" i="27"/>
  <c r="R239" i="27"/>
  <c r="D245" i="27"/>
  <c r="J462" i="4"/>
  <c r="G463" i="4"/>
  <c r="D464" i="4"/>
  <c r="P464" i="4"/>
  <c r="Y54" i="8"/>
  <c r="Y70" i="8"/>
  <c r="N12" i="1"/>
  <c r="I245" i="27"/>
  <c r="E245" i="27"/>
  <c r="R240" i="27"/>
  <c r="O245" i="27"/>
  <c r="M464" i="4"/>
  <c r="S443" i="4"/>
  <c r="N7" i="1"/>
  <c r="N5" i="1"/>
  <c r="N6" i="1" s="1"/>
  <c r="Q464" i="4"/>
  <c r="Y55" i="8"/>
  <c r="N26" i="1"/>
  <c r="M245" i="27"/>
  <c r="H245" i="27"/>
  <c r="R241" i="27"/>
  <c r="B245" i="27"/>
  <c r="T18" i="2"/>
  <c r="T15" i="2"/>
  <c r="C437" i="12"/>
  <c r="E575" i="11"/>
  <c r="C575" i="11"/>
  <c r="E568" i="11"/>
  <c r="Q193" i="5"/>
  <c r="E194" i="5" s="1"/>
  <c r="S448" i="4"/>
  <c r="G462" i="4"/>
  <c r="O464" i="4"/>
  <c r="S452" i="4"/>
  <c r="S456" i="4"/>
  <c r="C462" i="4"/>
  <c r="S453" i="4"/>
  <c r="C464" i="4"/>
  <c r="G464" i="4"/>
  <c r="S444" i="4"/>
  <c r="S445" i="4"/>
  <c r="Y28" i="8"/>
  <c r="Y19" i="8"/>
  <c r="Y20" i="8"/>
  <c r="Y21" i="8"/>
  <c r="Q279" i="7"/>
  <c r="H274" i="7"/>
  <c r="K462" i="4"/>
  <c r="K463" i="4"/>
  <c r="D463" i="4"/>
  <c r="L463" i="4"/>
  <c r="O462" i="4"/>
  <c r="S449" i="4"/>
  <c r="S457" i="4"/>
  <c r="D462" i="4"/>
  <c r="L462" i="4"/>
  <c r="P462" i="4"/>
  <c r="E463" i="4"/>
  <c r="M463" i="4"/>
  <c r="Q463" i="4"/>
  <c r="F464" i="4"/>
  <c r="J464" i="4"/>
  <c r="N464" i="4"/>
  <c r="C463" i="4"/>
  <c r="S458" i="4"/>
  <c r="P463" i="4"/>
  <c r="S447" i="4"/>
  <c r="S455" i="4"/>
  <c r="E462" i="4"/>
  <c r="M462" i="4"/>
  <c r="Q462" i="4"/>
  <c r="F463" i="4"/>
  <c r="J463" i="4"/>
  <c r="N463" i="4"/>
  <c r="R461" i="4"/>
  <c r="Q192" i="3"/>
  <c r="N8" i="1" s="1"/>
  <c r="T17" i="2"/>
  <c r="T14" i="2"/>
  <c r="T16" i="2"/>
  <c r="T8" i="2"/>
  <c r="T9" i="2"/>
  <c r="T10" i="2"/>
  <c r="T11" i="2"/>
  <c r="Y67" i="8"/>
  <c r="Y10" i="8"/>
  <c r="Y68" i="8"/>
  <c r="Y64" i="8"/>
  <c r="Y5" i="8"/>
  <c r="Y11" i="8"/>
  <c r="Y71" i="8"/>
  <c r="K278" i="25"/>
  <c r="L272" i="25" s="1"/>
  <c r="Y26" i="8"/>
  <c r="Y29" i="8"/>
  <c r="Y9" i="8"/>
  <c r="Y18" i="8"/>
  <c r="Y32" i="8"/>
  <c r="Y30" i="8"/>
  <c r="Y53" i="8"/>
  <c r="Y65" i="8"/>
  <c r="Y69" i="8"/>
  <c r="Y27" i="8"/>
  <c r="Y66" i="8"/>
  <c r="L274" i="7"/>
  <c r="B274" i="7"/>
  <c r="P274" i="7"/>
  <c r="Q289" i="7"/>
  <c r="D274" i="7"/>
  <c r="Q284" i="7"/>
  <c r="I270" i="7"/>
  <c r="M270" i="7"/>
  <c r="B270" i="7"/>
  <c r="F270" i="7"/>
  <c r="J270" i="7"/>
  <c r="N270" i="7"/>
  <c r="E274" i="7"/>
  <c r="I274" i="7"/>
  <c r="M274" i="7"/>
  <c r="C270" i="7"/>
  <c r="G270" i="7"/>
  <c r="K270" i="7"/>
  <c r="O270" i="7"/>
  <c r="F274" i="7"/>
  <c r="J274" i="7"/>
  <c r="N274" i="7"/>
  <c r="E270" i="7"/>
  <c r="D270" i="7"/>
  <c r="H270" i="7"/>
  <c r="L270" i="7"/>
  <c r="C274" i="7"/>
  <c r="G274" i="7"/>
  <c r="K274" i="7"/>
  <c r="R459" i="4"/>
  <c r="Q186" i="5"/>
  <c r="B187" i="5" s="1"/>
  <c r="Q185" i="3"/>
  <c r="H186" i="3" s="1"/>
  <c r="K562" i="33"/>
  <c r="N193" i="3" l="1"/>
  <c r="Y60" i="8"/>
  <c r="Y23" i="8"/>
  <c r="R191" i="5"/>
  <c r="K193" i="3"/>
  <c r="F193" i="3"/>
  <c r="L193" i="3"/>
  <c r="J194" i="5"/>
  <c r="R192" i="5"/>
  <c r="S460" i="4"/>
  <c r="D194" i="5"/>
  <c r="K194" i="5"/>
  <c r="G279" i="25"/>
  <c r="Y33" i="8"/>
  <c r="B279" i="25"/>
  <c r="R191" i="3"/>
  <c r="Q245" i="27"/>
  <c r="Y14" i="8"/>
  <c r="F194" i="5"/>
  <c r="P194" i="5"/>
  <c r="O194" i="5"/>
  <c r="L194" i="5"/>
  <c r="R189" i="5"/>
  <c r="M194" i="5"/>
  <c r="C194" i="5"/>
  <c r="G194" i="5"/>
  <c r="H194" i="5"/>
  <c r="N194" i="5"/>
  <c r="B194" i="5"/>
  <c r="R190" i="5"/>
  <c r="I194" i="5"/>
  <c r="S461" i="4"/>
  <c r="R464" i="4"/>
  <c r="Y72" i="8"/>
  <c r="Q274" i="7"/>
  <c r="Q270" i="7"/>
  <c r="H193" i="3"/>
  <c r="C193" i="3"/>
  <c r="J193" i="3"/>
  <c r="G193" i="3"/>
  <c r="I193" i="3"/>
  <c r="D193" i="3"/>
  <c r="R189" i="3"/>
  <c r="R190" i="3"/>
  <c r="M193" i="3"/>
  <c r="E193" i="3"/>
  <c r="P193" i="3"/>
  <c r="O193" i="3"/>
  <c r="R188" i="3"/>
  <c r="B193" i="3"/>
  <c r="L259" i="25"/>
  <c r="L269" i="25"/>
  <c r="L268" i="25"/>
  <c r="L265" i="25"/>
  <c r="L271" i="25"/>
  <c r="L276" i="25"/>
  <c r="L275" i="25"/>
  <c r="J279" i="25"/>
  <c r="I279" i="25"/>
  <c r="L263" i="25"/>
  <c r="D279" i="25"/>
  <c r="L270" i="25"/>
  <c r="L274" i="25"/>
  <c r="L266" i="25"/>
  <c r="L262" i="25"/>
  <c r="L277" i="25"/>
  <c r="C279" i="25"/>
  <c r="L261" i="25"/>
  <c r="L260" i="25"/>
  <c r="H279" i="25"/>
  <c r="L267" i="25"/>
  <c r="F279" i="25"/>
  <c r="E279" i="25"/>
  <c r="L273" i="25"/>
  <c r="L264" i="25"/>
  <c r="R462" i="4"/>
  <c r="S459" i="4"/>
  <c r="R463" i="4"/>
  <c r="G187" i="5"/>
  <c r="O187" i="5"/>
  <c r="C187" i="5"/>
  <c r="K187" i="5"/>
  <c r="P187" i="5"/>
  <c r="R183" i="5"/>
  <c r="F187" i="5"/>
  <c r="L187" i="5"/>
  <c r="I187" i="5"/>
  <c r="H187" i="5"/>
  <c r="R185" i="5"/>
  <c r="N187" i="5"/>
  <c r="M187" i="5"/>
  <c r="R182" i="5"/>
  <c r="R184" i="5"/>
  <c r="J187" i="5"/>
  <c r="E187" i="5"/>
  <c r="D187" i="5"/>
  <c r="I186" i="3"/>
  <c r="P186" i="3"/>
  <c r="R182" i="3"/>
  <c r="F186" i="3"/>
  <c r="L186" i="3"/>
  <c r="N186" i="3"/>
  <c r="R181" i="3"/>
  <c r="R184" i="3"/>
  <c r="K186" i="3"/>
  <c r="G186" i="3"/>
  <c r="O186" i="3"/>
  <c r="C186" i="3"/>
  <c r="B186" i="3"/>
  <c r="E186" i="3"/>
  <c r="J186" i="3"/>
  <c r="R183" i="3"/>
  <c r="M186" i="3"/>
  <c r="D186" i="3"/>
  <c r="D5" i="4"/>
  <c r="D4" i="4"/>
  <c r="R193" i="5" l="1"/>
  <c r="K279" i="25"/>
  <c r="Q187" i="5"/>
  <c r="L278" i="25"/>
  <c r="Q194" i="5"/>
  <c r="R186" i="5"/>
  <c r="Q193" i="3"/>
  <c r="R192" i="3"/>
  <c r="Q186" i="3"/>
  <c r="R185" i="3"/>
  <c r="D6" i="4"/>
  <c r="Q482" i="4"/>
  <c r="P482" i="4"/>
  <c r="O482" i="4"/>
  <c r="N482" i="4"/>
  <c r="M482" i="4"/>
  <c r="L482" i="4"/>
  <c r="K482" i="4"/>
  <c r="J482" i="4"/>
  <c r="I482" i="4"/>
  <c r="H482" i="4"/>
  <c r="G482" i="4"/>
  <c r="F482" i="4"/>
  <c r="E482" i="4"/>
  <c r="D482" i="4"/>
  <c r="Q481" i="4"/>
  <c r="P481" i="4"/>
  <c r="O481" i="4"/>
  <c r="N481" i="4"/>
  <c r="M481" i="4"/>
  <c r="L481" i="4"/>
  <c r="K481" i="4"/>
  <c r="J481" i="4"/>
  <c r="I481" i="4"/>
  <c r="H481" i="4"/>
  <c r="G481" i="4"/>
  <c r="F481" i="4"/>
  <c r="E481" i="4"/>
  <c r="D481" i="4"/>
  <c r="Q480" i="4"/>
  <c r="P480" i="4"/>
  <c r="O480" i="4"/>
  <c r="N480" i="4"/>
  <c r="M480" i="4"/>
  <c r="L480" i="4"/>
  <c r="K480" i="4"/>
  <c r="J480" i="4"/>
  <c r="I480" i="4"/>
  <c r="H480" i="4"/>
  <c r="G480" i="4"/>
  <c r="F480" i="4"/>
  <c r="E480" i="4"/>
  <c r="D480" i="4"/>
  <c r="C482" i="4"/>
  <c r="C481" i="4"/>
  <c r="C480" i="4"/>
  <c r="J505" i="10" l="1"/>
  <c r="K503" i="10" s="1"/>
  <c r="R480" i="4" l="1"/>
  <c r="F4" i="1" l="1"/>
  <c r="G4" i="1"/>
  <c r="H4" i="1"/>
  <c r="I4" i="1"/>
  <c r="J4" i="1"/>
  <c r="E4" i="1"/>
  <c r="K4" i="1"/>
  <c r="P8" i="2" l="1"/>
  <c r="N8" i="2"/>
  <c r="J10" i="2"/>
  <c r="N11" i="2" l="1"/>
  <c r="P10" i="2"/>
  <c r="F9" i="2"/>
  <c r="N9" i="2"/>
  <c r="H10" i="2"/>
  <c r="F8" i="2"/>
  <c r="L10" i="2"/>
  <c r="J9" i="2"/>
  <c r="F11" i="2"/>
  <c r="J8" i="2"/>
  <c r="D10" i="2"/>
  <c r="J11" i="2"/>
  <c r="H8" i="2"/>
  <c r="D9" i="2"/>
  <c r="L9" i="2"/>
  <c r="F10" i="2"/>
  <c r="N10" i="2"/>
  <c r="H11" i="2"/>
  <c r="P11" i="2"/>
  <c r="D8" i="2"/>
  <c r="H9" i="2"/>
  <c r="P9" i="2"/>
  <c r="D11" i="2"/>
  <c r="L11" i="2"/>
  <c r="M24" i="1" l="1"/>
  <c r="M25" i="1" s="1"/>
  <c r="M22" i="1"/>
  <c r="M19" i="1"/>
  <c r="M17" i="1"/>
  <c r="M15" i="1"/>
  <c r="M13" i="1"/>
  <c r="M5" i="1" l="1"/>
  <c r="G43" i="30" l="1"/>
  <c r="K169" i="15" l="1"/>
  <c r="Z82" i="8" l="1"/>
  <c r="H505" i="10" l="1"/>
  <c r="J185" i="25"/>
  <c r="I185" i="25"/>
  <c r="H185" i="25"/>
  <c r="G185" i="25"/>
  <c r="F185" i="25"/>
  <c r="E185" i="25"/>
  <c r="D185" i="25"/>
  <c r="C185" i="25"/>
  <c r="B185" i="25"/>
  <c r="K183" i="25"/>
  <c r="K182" i="25"/>
  <c r="K181" i="25"/>
  <c r="K180" i="25"/>
  <c r="K179" i="25"/>
  <c r="K178" i="25"/>
  <c r="K177" i="25"/>
  <c r="K176" i="25"/>
  <c r="K175" i="25"/>
  <c r="K174" i="25"/>
  <c r="K173" i="25"/>
  <c r="K172" i="25"/>
  <c r="K171" i="25"/>
  <c r="K170" i="25"/>
  <c r="K169" i="25"/>
  <c r="K168" i="25"/>
  <c r="K167" i="25"/>
  <c r="K166" i="25"/>
  <c r="K165" i="25"/>
  <c r="G301" i="25"/>
  <c r="K282" i="25"/>
  <c r="K283" i="25"/>
  <c r="K284" i="25"/>
  <c r="K285" i="25"/>
  <c r="K286" i="25"/>
  <c r="K287" i="25"/>
  <c r="K288" i="25"/>
  <c r="K289" i="25"/>
  <c r="K290" i="25"/>
  <c r="K291" i="25"/>
  <c r="K292" i="25"/>
  <c r="K293" i="25"/>
  <c r="K294" i="25"/>
  <c r="K295" i="25"/>
  <c r="K296" i="25"/>
  <c r="K297" i="25"/>
  <c r="K298" i="25"/>
  <c r="K299" i="25"/>
  <c r="K300" i="25"/>
  <c r="K185" i="25" l="1"/>
  <c r="L184" i="25" s="1"/>
  <c r="R468" i="4"/>
  <c r="R469" i="4"/>
  <c r="R470" i="4"/>
  <c r="R471" i="4"/>
  <c r="R472" i="4"/>
  <c r="R473" i="4"/>
  <c r="R474" i="4"/>
  <c r="R475" i="4"/>
  <c r="R476" i="4"/>
  <c r="R477" i="4"/>
  <c r="R478" i="4"/>
  <c r="R479" i="4"/>
  <c r="R481" i="4"/>
  <c r="R482" i="4"/>
  <c r="J547" i="33"/>
  <c r="F547" i="33"/>
  <c r="G547" i="33"/>
  <c r="H547" i="33"/>
  <c r="I547" i="33"/>
  <c r="E547" i="33"/>
  <c r="D547" i="33"/>
  <c r="L168" i="25" l="1"/>
  <c r="G186" i="25"/>
  <c r="B186" i="25"/>
  <c r="E186" i="25"/>
  <c r="L167" i="25"/>
  <c r="S476" i="4"/>
  <c r="S470" i="4"/>
  <c r="M7" i="1"/>
  <c r="F186" i="25"/>
  <c r="H186" i="25"/>
  <c r="L181" i="25"/>
  <c r="L166" i="25"/>
  <c r="L165" i="25"/>
  <c r="L183" i="25"/>
  <c r="L182" i="25"/>
  <c r="L180" i="25"/>
  <c r="L177" i="25"/>
  <c r="L179" i="25"/>
  <c r="L174" i="25"/>
  <c r="J186" i="25"/>
  <c r="L171" i="25"/>
  <c r="L178" i="25"/>
  <c r="L173" i="25"/>
  <c r="L176" i="25"/>
  <c r="C186" i="25"/>
  <c r="I186" i="25"/>
  <c r="L175" i="25"/>
  <c r="D186" i="25"/>
  <c r="L170" i="25"/>
  <c r="L169" i="25"/>
  <c r="L172" i="25"/>
  <c r="E201" i="33"/>
  <c r="F201" i="33"/>
  <c r="G201" i="33"/>
  <c r="H201" i="33"/>
  <c r="I201" i="33"/>
  <c r="J201" i="33"/>
  <c r="D201" i="33"/>
  <c r="E526" i="33"/>
  <c r="F526" i="33"/>
  <c r="G526" i="33"/>
  <c r="H526" i="33"/>
  <c r="I526" i="33"/>
  <c r="J526" i="33"/>
  <c r="D526" i="33"/>
  <c r="D553" i="33" s="1"/>
  <c r="L185" i="25" l="1"/>
  <c r="K186" i="25"/>
  <c r="K563" i="33"/>
  <c r="J553" i="33"/>
  <c r="J552" i="33" s="1"/>
  <c r="I553" i="33"/>
  <c r="I552" i="33" s="1"/>
  <c r="H553" i="33"/>
  <c r="H552" i="33" s="1"/>
  <c r="G553" i="33"/>
  <c r="G552" i="33" s="1"/>
  <c r="F553" i="33"/>
  <c r="F552" i="33" s="1"/>
  <c r="E553" i="33"/>
  <c r="E552" i="33" s="1"/>
  <c r="D552" i="33"/>
  <c r="K546" i="33"/>
  <c r="K545" i="33"/>
  <c r="K544" i="33"/>
  <c r="K543" i="33"/>
  <c r="K542" i="33"/>
  <c r="J537" i="33"/>
  <c r="I537" i="33"/>
  <c r="H537" i="33"/>
  <c r="G537" i="33"/>
  <c r="F537" i="33"/>
  <c r="E537" i="33"/>
  <c r="D537" i="33"/>
  <c r="K536" i="33"/>
  <c r="K535" i="33"/>
  <c r="K534" i="33"/>
  <c r="K533" i="33"/>
  <c r="K532" i="33"/>
  <c r="J527" i="33"/>
  <c r="I527" i="33"/>
  <c r="H527" i="33"/>
  <c r="G527" i="33"/>
  <c r="F527" i="33"/>
  <c r="E527" i="33"/>
  <c r="D527" i="33"/>
  <c r="K525" i="33"/>
  <c r="K524" i="33"/>
  <c r="K523" i="33"/>
  <c r="G179" i="15"/>
  <c r="F179" i="15"/>
  <c r="E179" i="15"/>
  <c r="D179" i="15"/>
  <c r="C179" i="15"/>
  <c r="K178" i="15"/>
  <c r="K177" i="15"/>
  <c r="G175" i="15"/>
  <c r="F175" i="15"/>
  <c r="E175" i="15"/>
  <c r="D175" i="15"/>
  <c r="C175" i="15"/>
  <c r="K174" i="15"/>
  <c r="K173" i="15"/>
  <c r="J171" i="15"/>
  <c r="I171" i="15"/>
  <c r="G171" i="15"/>
  <c r="F171" i="15"/>
  <c r="E171" i="15"/>
  <c r="D171" i="15"/>
  <c r="C171" i="15"/>
  <c r="K170" i="15"/>
  <c r="K171" i="15" s="1"/>
  <c r="B269" i="13"/>
  <c r="C266" i="13" s="1"/>
  <c r="B264" i="13"/>
  <c r="B480" i="12"/>
  <c r="C480" i="12" s="1"/>
  <c r="B476" i="12"/>
  <c r="C475" i="12" s="1"/>
  <c r="B471" i="12"/>
  <c r="C468" i="12" s="1"/>
  <c r="B465" i="12"/>
  <c r="C463" i="12" s="1"/>
  <c r="B457" i="12"/>
  <c r="C455" i="12" s="1"/>
  <c r="B646" i="11"/>
  <c r="C645" i="11" s="1"/>
  <c r="B641" i="11"/>
  <c r="B635" i="11"/>
  <c r="C633" i="11" s="1"/>
  <c r="D626" i="11"/>
  <c r="E625" i="11" s="1"/>
  <c r="B626" i="11"/>
  <c r="C625" i="11" s="1"/>
  <c r="D619" i="11"/>
  <c r="B619" i="11"/>
  <c r="D611" i="11"/>
  <c r="B611" i="11"/>
  <c r="P109" i="28"/>
  <c r="O109" i="28"/>
  <c r="N109" i="28"/>
  <c r="M109" i="28"/>
  <c r="L109" i="28"/>
  <c r="K109" i="28"/>
  <c r="J109" i="28"/>
  <c r="I109" i="28"/>
  <c r="H109" i="28"/>
  <c r="G109" i="28"/>
  <c r="F109" i="28"/>
  <c r="E109" i="28"/>
  <c r="D109" i="28"/>
  <c r="C109" i="28"/>
  <c r="B109" i="28"/>
  <c r="P505" i="10"/>
  <c r="Q503" i="10" s="1"/>
  <c r="N505" i="10"/>
  <c r="O504" i="10" s="1"/>
  <c r="L505" i="10"/>
  <c r="M504" i="10" s="1"/>
  <c r="F505" i="10"/>
  <c r="G502" i="10" s="1"/>
  <c r="D505" i="10"/>
  <c r="E504" i="10" s="1"/>
  <c r="B505" i="10"/>
  <c r="C504" i="10" s="1"/>
  <c r="R504" i="10"/>
  <c r="R503" i="10"/>
  <c r="R502" i="10"/>
  <c r="K502" i="10"/>
  <c r="R501" i="10"/>
  <c r="K501" i="10"/>
  <c r="I501" i="10"/>
  <c r="P499" i="10"/>
  <c r="Q497" i="10" s="1"/>
  <c r="N499" i="10"/>
  <c r="O497" i="10" s="1"/>
  <c r="L499" i="10"/>
  <c r="M498" i="10" s="1"/>
  <c r="J499" i="10"/>
  <c r="K494" i="10" s="1"/>
  <c r="H499" i="10"/>
  <c r="I497" i="10" s="1"/>
  <c r="F499" i="10"/>
  <c r="G497" i="10" s="1"/>
  <c r="D499" i="10"/>
  <c r="E498" i="10" s="1"/>
  <c r="B499" i="10"/>
  <c r="C495" i="10" s="1"/>
  <c r="R498" i="10"/>
  <c r="R497" i="10"/>
  <c r="R496" i="10"/>
  <c r="R495" i="10"/>
  <c r="R494" i="10"/>
  <c r="R493" i="10"/>
  <c r="P491" i="10"/>
  <c r="N491" i="10"/>
  <c r="O489" i="10" s="1"/>
  <c r="L491" i="10"/>
  <c r="M490" i="10" s="1"/>
  <c r="J491" i="10"/>
  <c r="K490" i="10" s="1"/>
  <c r="H491" i="10"/>
  <c r="I487" i="10" s="1"/>
  <c r="F491" i="10"/>
  <c r="G490" i="10" s="1"/>
  <c r="D491" i="10"/>
  <c r="E490" i="10" s="1"/>
  <c r="B491" i="10"/>
  <c r="C485" i="10" s="1"/>
  <c r="R490" i="10"/>
  <c r="R489" i="10"/>
  <c r="R488" i="10"/>
  <c r="R487" i="10"/>
  <c r="R486" i="10"/>
  <c r="R485" i="10"/>
  <c r="P483" i="10"/>
  <c r="N483" i="10"/>
  <c r="O481" i="10" s="1"/>
  <c r="L483" i="10"/>
  <c r="M481" i="10" s="1"/>
  <c r="J483" i="10"/>
  <c r="K481" i="10" s="1"/>
  <c r="H483" i="10"/>
  <c r="I480" i="10" s="1"/>
  <c r="F483" i="10"/>
  <c r="G482" i="10" s="1"/>
  <c r="D483" i="10"/>
  <c r="E477" i="10" s="1"/>
  <c r="B483" i="10"/>
  <c r="C482" i="10" s="1"/>
  <c r="R482" i="10"/>
  <c r="R481" i="10"/>
  <c r="R480" i="10"/>
  <c r="R479" i="10"/>
  <c r="R478" i="10"/>
  <c r="R477" i="10"/>
  <c r="R476" i="10"/>
  <c r="R475" i="10"/>
  <c r="J301" i="25"/>
  <c r="I301" i="25"/>
  <c r="H301" i="25"/>
  <c r="F301" i="25"/>
  <c r="E301" i="25"/>
  <c r="D301" i="25"/>
  <c r="C301" i="25"/>
  <c r="B301" i="25"/>
  <c r="AA14" i="26"/>
  <c r="M23" i="1" s="1"/>
  <c r="AA7" i="26"/>
  <c r="M16" i="1" s="1"/>
  <c r="AA6" i="26"/>
  <c r="M14" i="1" s="1"/>
  <c r="O482" i="10" l="1"/>
  <c r="E495" i="10"/>
  <c r="Q496" i="10"/>
  <c r="E475" i="10"/>
  <c r="O487" i="10"/>
  <c r="E493" i="10"/>
  <c r="Q498" i="10"/>
  <c r="O501" i="10"/>
  <c r="M502" i="10"/>
  <c r="G489" i="10"/>
  <c r="M475" i="10"/>
  <c r="K493" i="10"/>
  <c r="O490" i="10"/>
  <c r="K478" i="10"/>
  <c r="C486" i="10"/>
  <c r="E486" i="10"/>
  <c r="G485" i="10"/>
  <c r="O486" i="10"/>
  <c r="Q489" i="10"/>
  <c r="Q485" i="10"/>
  <c r="E624" i="11"/>
  <c r="C467" i="12"/>
  <c r="Q476" i="10"/>
  <c r="Q475" i="10"/>
  <c r="G488" i="10"/>
  <c r="E497" i="10"/>
  <c r="C469" i="12"/>
  <c r="C478" i="12"/>
  <c r="G487" i="10"/>
  <c r="C470" i="12"/>
  <c r="I478" i="10"/>
  <c r="E481" i="10"/>
  <c r="M479" i="10"/>
  <c r="C631" i="11"/>
  <c r="C268" i="13"/>
  <c r="C634" i="11"/>
  <c r="K179" i="15"/>
  <c r="C262" i="13"/>
  <c r="M28" i="1"/>
  <c r="O495" i="10"/>
  <c r="C619" i="11"/>
  <c r="M27" i="1"/>
  <c r="C646" i="11"/>
  <c r="C644" i="11"/>
  <c r="O475" i="10"/>
  <c r="O494" i="10"/>
  <c r="Q480" i="10"/>
  <c r="Q494" i="10"/>
  <c r="E617" i="11"/>
  <c r="E616" i="11"/>
  <c r="I482" i="10"/>
  <c r="K485" i="10"/>
  <c r="O485" i="10"/>
  <c r="O488" i="10"/>
  <c r="O493" i="10"/>
  <c r="O496" i="10"/>
  <c r="C624" i="11"/>
  <c r="C630" i="11"/>
  <c r="C637" i="11"/>
  <c r="C638" i="11"/>
  <c r="C260" i="13"/>
  <c r="K175" i="15"/>
  <c r="K564" i="33"/>
  <c r="O502" i="10"/>
  <c r="O503" i="10"/>
  <c r="O498" i="10"/>
  <c r="K488" i="10"/>
  <c r="O478" i="10"/>
  <c r="K477" i="10"/>
  <c r="K482" i="10"/>
  <c r="K480" i="10"/>
  <c r="K475" i="10"/>
  <c r="K476" i="10"/>
  <c r="K479" i="10"/>
  <c r="G476" i="10"/>
  <c r="G481" i="10"/>
  <c r="C475" i="10"/>
  <c r="C479" i="10"/>
  <c r="C480" i="10"/>
  <c r="C481" i="10"/>
  <c r="C476" i="10"/>
  <c r="C449" i="12"/>
  <c r="C460" i="12"/>
  <c r="C461" i="12"/>
  <c r="C464" i="12"/>
  <c r="C452" i="12"/>
  <c r="C453" i="12"/>
  <c r="C456" i="12"/>
  <c r="C640" i="11"/>
  <c r="C628" i="11"/>
  <c r="C632" i="11"/>
  <c r="C635" i="11"/>
  <c r="C616" i="11"/>
  <c r="C614" i="11"/>
  <c r="C617" i="11"/>
  <c r="C615" i="11"/>
  <c r="C618" i="11"/>
  <c r="C613" i="11"/>
  <c r="C611" i="11"/>
  <c r="C603" i="11"/>
  <c r="C605" i="11"/>
  <c r="C607" i="11"/>
  <c r="C609" i="11"/>
  <c r="C604" i="11"/>
  <c r="C608" i="11"/>
  <c r="C610" i="11"/>
  <c r="E603" i="11"/>
  <c r="E605" i="11"/>
  <c r="E607" i="11"/>
  <c r="E609" i="11"/>
  <c r="E608" i="11"/>
  <c r="E610" i="11"/>
  <c r="E604" i="11"/>
  <c r="K505" i="10"/>
  <c r="G503" i="10"/>
  <c r="G501" i="10"/>
  <c r="G504" i="10"/>
  <c r="E502" i="10"/>
  <c r="C501" i="10"/>
  <c r="C503" i="10"/>
  <c r="M497" i="10"/>
  <c r="M493" i="10"/>
  <c r="M495" i="10"/>
  <c r="I494" i="10"/>
  <c r="I498" i="10"/>
  <c r="I496" i="10"/>
  <c r="G493" i="10"/>
  <c r="G495" i="10"/>
  <c r="G496" i="10"/>
  <c r="G498" i="10"/>
  <c r="G494" i="10"/>
  <c r="M488" i="10"/>
  <c r="C487" i="10"/>
  <c r="C490" i="10"/>
  <c r="O479" i="10"/>
  <c r="G480" i="10"/>
  <c r="E479" i="10"/>
  <c r="R483" i="10"/>
  <c r="K537" i="33"/>
  <c r="K547" i="33"/>
  <c r="K526" i="33"/>
  <c r="K527" i="33" s="1"/>
  <c r="C263" i="13"/>
  <c r="C267" i="13"/>
  <c r="C261" i="13"/>
  <c r="C450" i="12"/>
  <c r="C454" i="12"/>
  <c r="C457" i="12"/>
  <c r="C462" i="12"/>
  <c r="C474" i="12"/>
  <c r="C473" i="12"/>
  <c r="C451" i="12"/>
  <c r="C459" i="12"/>
  <c r="C479" i="12"/>
  <c r="E614" i="11"/>
  <c r="E618" i="11"/>
  <c r="C623" i="11"/>
  <c r="C641" i="11"/>
  <c r="E613" i="11"/>
  <c r="E615" i="11"/>
  <c r="E623" i="11"/>
  <c r="C643" i="11"/>
  <c r="Q109" i="28"/>
  <c r="Q481" i="10"/>
  <c r="Q479" i="10"/>
  <c r="Q477" i="10"/>
  <c r="I490" i="10"/>
  <c r="I488" i="10"/>
  <c r="I486" i="10"/>
  <c r="R491" i="10"/>
  <c r="C498" i="10"/>
  <c r="C496" i="10"/>
  <c r="R499" i="10"/>
  <c r="I504" i="10"/>
  <c r="I502" i="10"/>
  <c r="O476" i="10"/>
  <c r="O477" i="10"/>
  <c r="G478" i="10"/>
  <c r="Q478" i="10"/>
  <c r="G479" i="10"/>
  <c r="M482" i="10"/>
  <c r="M480" i="10"/>
  <c r="M478" i="10"/>
  <c r="M476" i="10"/>
  <c r="I485" i="10"/>
  <c r="K486" i="10"/>
  <c r="K487" i="10"/>
  <c r="C488" i="10"/>
  <c r="C489" i="10"/>
  <c r="E489" i="10"/>
  <c r="E487" i="10"/>
  <c r="E485" i="10"/>
  <c r="C494" i="10"/>
  <c r="C497" i="10"/>
  <c r="E503" i="10"/>
  <c r="E501" i="10"/>
  <c r="I481" i="10"/>
  <c r="I479" i="10"/>
  <c r="I477" i="10"/>
  <c r="I475" i="10"/>
  <c r="Q490" i="10"/>
  <c r="Q488" i="10"/>
  <c r="Q486" i="10"/>
  <c r="K498" i="10"/>
  <c r="K496" i="10"/>
  <c r="Q504" i="10"/>
  <c r="Q502" i="10"/>
  <c r="G475" i="10"/>
  <c r="I476" i="10"/>
  <c r="O480" i="10"/>
  <c r="Q482" i="10"/>
  <c r="E482" i="10"/>
  <c r="E478" i="10"/>
  <c r="E476" i="10"/>
  <c r="Q487" i="10"/>
  <c r="I489" i="10"/>
  <c r="M489" i="10"/>
  <c r="M487" i="10"/>
  <c r="M485" i="10"/>
  <c r="K495" i="10"/>
  <c r="K497" i="10"/>
  <c r="Q501" i="10"/>
  <c r="I503" i="10"/>
  <c r="M503" i="10"/>
  <c r="M501" i="10"/>
  <c r="R505" i="10"/>
  <c r="M26" i="1" s="1"/>
  <c r="I493" i="10"/>
  <c r="Q493" i="10"/>
  <c r="E494" i="10"/>
  <c r="M494" i="10"/>
  <c r="I495" i="10"/>
  <c r="Q495" i="10"/>
  <c r="E496" i="10"/>
  <c r="M496" i="10"/>
  <c r="K301" i="25"/>
  <c r="P313" i="7"/>
  <c r="O313" i="7"/>
  <c r="N313" i="7"/>
  <c r="M313" i="7"/>
  <c r="L313" i="7"/>
  <c r="K313" i="7"/>
  <c r="J313" i="7"/>
  <c r="I313" i="7"/>
  <c r="H313" i="7"/>
  <c r="G313" i="7"/>
  <c r="F313" i="7"/>
  <c r="E313" i="7"/>
  <c r="D313" i="7"/>
  <c r="C313" i="7"/>
  <c r="B313" i="7"/>
  <c r="Q312" i="7"/>
  <c r="Q311" i="7"/>
  <c r="P308" i="7"/>
  <c r="O308" i="7"/>
  <c r="N308" i="7"/>
  <c r="M308" i="7"/>
  <c r="L308" i="7"/>
  <c r="K308" i="7"/>
  <c r="J308" i="7"/>
  <c r="I308" i="7"/>
  <c r="H308" i="7"/>
  <c r="G308" i="7"/>
  <c r="F308" i="7"/>
  <c r="E308" i="7"/>
  <c r="D308" i="7"/>
  <c r="C308" i="7"/>
  <c r="B308" i="7"/>
  <c r="Q307" i="7"/>
  <c r="Q306" i="7"/>
  <c r="P303" i="7"/>
  <c r="O303" i="7"/>
  <c r="N303" i="7"/>
  <c r="M303" i="7"/>
  <c r="L303" i="7"/>
  <c r="K303" i="7"/>
  <c r="J303" i="7"/>
  <c r="I303" i="7"/>
  <c r="H303" i="7"/>
  <c r="G303" i="7"/>
  <c r="F303" i="7"/>
  <c r="E303" i="7"/>
  <c r="D303" i="7"/>
  <c r="C303" i="7"/>
  <c r="B303" i="7"/>
  <c r="Q302" i="7"/>
  <c r="M10" i="1" s="1"/>
  <c r="Q301" i="7"/>
  <c r="Q297" i="7"/>
  <c r="Q293" i="7"/>
  <c r="Q498" i="4"/>
  <c r="P498" i="4"/>
  <c r="O498" i="4"/>
  <c r="N498" i="4"/>
  <c r="M498" i="4"/>
  <c r="L498" i="4"/>
  <c r="K498" i="4"/>
  <c r="J498" i="4"/>
  <c r="I498" i="4"/>
  <c r="H498" i="4"/>
  <c r="G498" i="4"/>
  <c r="F498" i="4"/>
  <c r="E498" i="4"/>
  <c r="D498" i="4"/>
  <c r="C498" i="4"/>
  <c r="Q497" i="4"/>
  <c r="P497" i="4"/>
  <c r="O497" i="4"/>
  <c r="N497" i="4"/>
  <c r="M497" i="4"/>
  <c r="L497" i="4"/>
  <c r="K497" i="4"/>
  <c r="J497" i="4"/>
  <c r="I497" i="4"/>
  <c r="H497" i="4"/>
  <c r="G497" i="4"/>
  <c r="F497" i="4"/>
  <c r="E497" i="4"/>
  <c r="D497" i="4"/>
  <c r="C497" i="4"/>
  <c r="Q496" i="4"/>
  <c r="P496" i="4"/>
  <c r="O496" i="4"/>
  <c r="N496" i="4"/>
  <c r="M496" i="4"/>
  <c r="L496" i="4"/>
  <c r="K496" i="4"/>
  <c r="J496" i="4"/>
  <c r="I496" i="4"/>
  <c r="H496" i="4"/>
  <c r="G496" i="4"/>
  <c r="F496" i="4"/>
  <c r="E496" i="4"/>
  <c r="D496" i="4"/>
  <c r="C496" i="4"/>
  <c r="R495" i="4"/>
  <c r="R494" i="4"/>
  <c r="R493" i="4"/>
  <c r="R492" i="4"/>
  <c r="R491" i="4"/>
  <c r="R490" i="4"/>
  <c r="R489" i="4"/>
  <c r="R488" i="4"/>
  <c r="R487" i="4"/>
  <c r="R486" i="4"/>
  <c r="R485" i="4"/>
  <c r="R484" i="4"/>
  <c r="S482" i="4"/>
  <c r="S481" i="4"/>
  <c r="S480" i="4"/>
  <c r="S479" i="4"/>
  <c r="S478" i="4"/>
  <c r="S477" i="4"/>
  <c r="S475" i="4"/>
  <c r="S474" i="4"/>
  <c r="S473" i="4"/>
  <c r="S472" i="4"/>
  <c r="S471" i="4"/>
  <c r="S469" i="4"/>
  <c r="S468" i="4"/>
  <c r="P209" i="5"/>
  <c r="O209" i="5"/>
  <c r="N209" i="5"/>
  <c r="M209" i="5"/>
  <c r="L209" i="5"/>
  <c r="K209" i="5"/>
  <c r="J209" i="5"/>
  <c r="I209" i="5"/>
  <c r="H209" i="5"/>
  <c r="G209" i="5"/>
  <c r="F209" i="5"/>
  <c r="E209" i="5"/>
  <c r="D209" i="5"/>
  <c r="C209" i="5"/>
  <c r="B209" i="5"/>
  <c r="Q208" i="5"/>
  <c r="Q207" i="5"/>
  <c r="Q206" i="5"/>
  <c r="Q205" i="5"/>
  <c r="P202" i="5"/>
  <c r="O202" i="5"/>
  <c r="N202" i="5"/>
  <c r="M202" i="5"/>
  <c r="L202" i="5"/>
  <c r="K202" i="5"/>
  <c r="J202" i="5"/>
  <c r="I202" i="5"/>
  <c r="H202" i="5"/>
  <c r="G202" i="5"/>
  <c r="F202" i="5"/>
  <c r="E202" i="5"/>
  <c r="D202" i="5"/>
  <c r="C202" i="5"/>
  <c r="B202" i="5"/>
  <c r="Q201" i="5"/>
  <c r="Q200" i="5"/>
  <c r="Q199" i="5"/>
  <c r="Q198" i="5"/>
  <c r="P208" i="3"/>
  <c r="O208" i="3"/>
  <c r="N208" i="3"/>
  <c r="M208" i="3"/>
  <c r="L208" i="3"/>
  <c r="K208" i="3"/>
  <c r="J208" i="3"/>
  <c r="I208" i="3"/>
  <c r="H208" i="3"/>
  <c r="G208" i="3"/>
  <c r="F208" i="3"/>
  <c r="E208" i="3"/>
  <c r="D208" i="3"/>
  <c r="C208" i="3"/>
  <c r="B208" i="3"/>
  <c r="Q207" i="3"/>
  <c r="Q206" i="3"/>
  <c r="Q205" i="3"/>
  <c r="Q204" i="3"/>
  <c r="P201" i="3"/>
  <c r="O201" i="3"/>
  <c r="N201" i="3"/>
  <c r="M201" i="3"/>
  <c r="L201" i="3"/>
  <c r="K201" i="3"/>
  <c r="J201" i="3"/>
  <c r="I201" i="3"/>
  <c r="H201" i="3"/>
  <c r="G201" i="3"/>
  <c r="F201" i="3"/>
  <c r="E201" i="3"/>
  <c r="D201" i="3"/>
  <c r="C201" i="3"/>
  <c r="B201" i="3"/>
  <c r="Q200" i="3"/>
  <c r="Q199" i="3"/>
  <c r="Q198" i="3"/>
  <c r="Q197" i="3"/>
  <c r="C626" i="11" l="1"/>
  <c r="E626" i="11"/>
  <c r="G491" i="10"/>
  <c r="L501" i="4"/>
  <c r="M501" i="4"/>
  <c r="C471" i="12"/>
  <c r="S489" i="4"/>
  <c r="S492" i="4"/>
  <c r="E501" i="4"/>
  <c r="K501" i="4"/>
  <c r="C476" i="12"/>
  <c r="S487" i="4"/>
  <c r="O491" i="10"/>
  <c r="S484" i="4"/>
  <c r="P294" i="7"/>
  <c r="E294" i="7"/>
  <c r="E505" i="10"/>
  <c r="E491" i="10"/>
  <c r="C269" i="13"/>
  <c r="M505" i="10"/>
  <c r="O483" i="10"/>
  <c r="C264" i="13"/>
  <c r="C505" i="10"/>
  <c r="O505" i="10"/>
  <c r="O499" i="10"/>
  <c r="S486" i="4"/>
  <c r="S490" i="4"/>
  <c r="S494" i="4"/>
  <c r="O298" i="7"/>
  <c r="M9" i="1"/>
  <c r="F298" i="7"/>
  <c r="Q308" i="7"/>
  <c r="S485" i="4"/>
  <c r="Q505" i="10"/>
  <c r="Q483" i="10"/>
  <c r="G505" i="10"/>
  <c r="K483" i="10"/>
  <c r="E499" i="10"/>
  <c r="S495" i="4"/>
  <c r="S488" i="4"/>
  <c r="N298" i="7"/>
  <c r="H302" i="25"/>
  <c r="L299" i="25"/>
  <c r="L298" i="25"/>
  <c r="L297" i="25"/>
  <c r="I505" i="10"/>
  <c r="E611" i="11"/>
  <c r="K499" i="10"/>
  <c r="K491" i="10"/>
  <c r="C491" i="10"/>
  <c r="M483" i="10"/>
  <c r="G483" i="10"/>
  <c r="C483" i="10"/>
  <c r="D302" i="25"/>
  <c r="B302" i="25"/>
  <c r="E302" i="25"/>
  <c r="F302" i="25"/>
  <c r="G302" i="25"/>
  <c r="K553" i="33"/>
  <c r="K552" i="33" s="1"/>
  <c r="E619" i="11"/>
  <c r="C465" i="12"/>
  <c r="Q499" i="10"/>
  <c r="M499" i="10"/>
  <c r="I499" i="10"/>
  <c r="G499" i="10"/>
  <c r="C499" i="10"/>
  <c r="Q491" i="10"/>
  <c r="M491" i="10"/>
  <c r="I491" i="10"/>
  <c r="I483" i="10"/>
  <c r="E483" i="10"/>
  <c r="L282" i="25"/>
  <c r="L290" i="25"/>
  <c r="L295" i="25"/>
  <c r="Q202" i="5"/>
  <c r="E203" i="5" s="1"/>
  <c r="Q313" i="7"/>
  <c r="Q303" i="7"/>
  <c r="P298" i="7"/>
  <c r="B298" i="7"/>
  <c r="J298" i="7"/>
  <c r="H298" i="7"/>
  <c r="D298" i="7"/>
  <c r="L298" i="7"/>
  <c r="C294" i="7"/>
  <c r="S493" i="4"/>
  <c r="S491" i="4"/>
  <c r="D499" i="4"/>
  <c r="L499" i="4"/>
  <c r="P499" i="4"/>
  <c r="Q501" i="4"/>
  <c r="F499" i="4"/>
  <c r="J499" i="4"/>
  <c r="N499" i="4"/>
  <c r="G501" i="4"/>
  <c r="O501" i="4"/>
  <c r="R497" i="4"/>
  <c r="R498" i="4"/>
  <c r="P501" i="4"/>
  <c r="D500" i="4"/>
  <c r="L500" i="4"/>
  <c r="P500" i="4"/>
  <c r="F501" i="4"/>
  <c r="J501" i="4"/>
  <c r="N501" i="4"/>
  <c r="F500" i="4"/>
  <c r="J500" i="4"/>
  <c r="N500" i="4"/>
  <c r="Q208" i="3"/>
  <c r="L209" i="3" s="1"/>
  <c r="P110" i="28"/>
  <c r="L110" i="28"/>
  <c r="H110" i="28"/>
  <c r="D110" i="28"/>
  <c r="R108" i="28"/>
  <c r="R106" i="28"/>
  <c r="B110" i="28"/>
  <c r="E110" i="28"/>
  <c r="G110" i="28"/>
  <c r="N110" i="28"/>
  <c r="R105" i="28"/>
  <c r="R107" i="28"/>
  <c r="C110" i="28"/>
  <c r="J110" i="28"/>
  <c r="M110" i="28"/>
  <c r="O110" i="28"/>
  <c r="F110" i="28"/>
  <c r="K110" i="28"/>
  <c r="L287" i="25"/>
  <c r="I302" i="25"/>
  <c r="L284" i="25"/>
  <c r="L292" i="25"/>
  <c r="L300" i="25"/>
  <c r="L289" i="25"/>
  <c r="L286" i="25"/>
  <c r="L294" i="25"/>
  <c r="L283" i="25"/>
  <c r="L291" i="25"/>
  <c r="J302" i="25"/>
  <c r="L288" i="25"/>
  <c r="L296" i="25"/>
  <c r="L293" i="25"/>
  <c r="I294" i="7"/>
  <c r="M294" i="7"/>
  <c r="B294" i="7"/>
  <c r="F294" i="7"/>
  <c r="J294" i="7"/>
  <c r="N294" i="7"/>
  <c r="E298" i="7"/>
  <c r="M298" i="7"/>
  <c r="K294" i="7"/>
  <c r="O294" i="7"/>
  <c r="D294" i="7"/>
  <c r="H294" i="7"/>
  <c r="L294" i="7"/>
  <c r="C298" i="7"/>
  <c r="G298" i="7"/>
  <c r="K298" i="7"/>
  <c r="R496" i="4"/>
  <c r="C499" i="4"/>
  <c r="G499" i="4"/>
  <c r="K499" i="4"/>
  <c r="O499" i="4"/>
  <c r="C500" i="4"/>
  <c r="G500" i="4"/>
  <c r="K500" i="4"/>
  <c r="C501" i="4"/>
  <c r="D501" i="4"/>
  <c r="E499" i="4"/>
  <c r="M499" i="4"/>
  <c r="Q499" i="4"/>
  <c r="E500" i="4"/>
  <c r="M500" i="4"/>
  <c r="Q500" i="4"/>
  <c r="Q209" i="5"/>
  <c r="O210" i="5" s="1"/>
  <c r="Q201" i="3"/>
  <c r="B202" i="3" s="1"/>
  <c r="Z72" i="8"/>
  <c r="Z60" i="8"/>
  <c r="Z40" i="8"/>
  <c r="AA39" i="8" s="1"/>
  <c r="Z33" i="8"/>
  <c r="AA31" i="8" s="1"/>
  <c r="Z23" i="8"/>
  <c r="AA22" i="8" s="1"/>
  <c r="Z14" i="8"/>
  <c r="J203" i="5" l="1"/>
  <c r="D209" i="3"/>
  <c r="R204" i="3"/>
  <c r="J209" i="3"/>
  <c r="R201" i="5"/>
  <c r="L203" i="5"/>
  <c r="C203" i="5"/>
  <c r="F210" i="5"/>
  <c r="D210" i="5"/>
  <c r="D203" i="5"/>
  <c r="R200" i="5"/>
  <c r="I203" i="5"/>
  <c r="R199" i="5"/>
  <c r="B203" i="5"/>
  <c r="K203" i="5"/>
  <c r="F203" i="5"/>
  <c r="AA70" i="8"/>
  <c r="M12" i="1"/>
  <c r="I202" i="3"/>
  <c r="B209" i="3"/>
  <c r="P203" i="5"/>
  <c r="O203" i="5"/>
  <c r="N203" i="5"/>
  <c r="M203" i="5"/>
  <c r="R501" i="4"/>
  <c r="R198" i="5"/>
  <c r="E209" i="3"/>
  <c r="M8" i="1"/>
  <c r="I209" i="3"/>
  <c r="AA13" i="8"/>
  <c r="M11" i="1"/>
  <c r="AA59" i="8"/>
  <c r="AA54" i="8"/>
  <c r="K209" i="3"/>
  <c r="R205" i="3"/>
  <c r="H203" i="5"/>
  <c r="G203" i="5"/>
  <c r="R109" i="28"/>
  <c r="Q110" i="28"/>
  <c r="K302" i="25"/>
  <c r="L301" i="25"/>
  <c r="AA55" i="8"/>
  <c r="AA36" i="8"/>
  <c r="AA38" i="8"/>
  <c r="AA8" i="8"/>
  <c r="AA11" i="8"/>
  <c r="AA5" i="8"/>
  <c r="K210" i="5"/>
  <c r="G210" i="5"/>
  <c r="J210" i="5"/>
  <c r="M210" i="5"/>
  <c r="R205" i="5"/>
  <c r="N210" i="5"/>
  <c r="R207" i="5"/>
  <c r="E210" i="5"/>
  <c r="Q298" i="7"/>
  <c r="Q294" i="7"/>
  <c r="S498" i="4"/>
  <c r="S497" i="4"/>
  <c r="O209" i="3"/>
  <c r="R206" i="3"/>
  <c r="N209" i="3"/>
  <c r="H209" i="3"/>
  <c r="M209" i="3"/>
  <c r="C209" i="3"/>
  <c r="G209" i="3"/>
  <c r="F209" i="3"/>
  <c r="R207" i="3"/>
  <c r="P209" i="3"/>
  <c r="R499" i="4"/>
  <c r="S496" i="4"/>
  <c r="R500" i="4"/>
  <c r="P210" i="5"/>
  <c r="L210" i="5"/>
  <c r="H210" i="5"/>
  <c r="R208" i="5"/>
  <c r="R206" i="5"/>
  <c r="B210" i="5"/>
  <c r="I210" i="5"/>
  <c r="C210" i="5"/>
  <c r="M202" i="3"/>
  <c r="E202" i="3"/>
  <c r="O202" i="3"/>
  <c r="K202" i="3"/>
  <c r="G202" i="3"/>
  <c r="C202" i="3"/>
  <c r="R200" i="3"/>
  <c r="R198" i="3"/>
  <c r="N202" i="3"/>
  <c r="R197" i="3"/>
  <c r="P202" i="3"/>
  <c r="J202" i="3"/>
  <c r="H202" i="3"/>
  <c r="L202" i="3"/>
  <c r="F202" i="3"/>
  <c r="R199" i="3"/>
  <c r="D202" i="3"/>
  <c r="AA57" i="8"/>
  <c r="AA67" i="8"/>
  <c r="AA10" i="8"/>
  <c r="AA17" i="8"/>
  <c r="AA37" i="8"/>
  <c r="AA68" i="8"/>
  <c r="AA7" i="8"/>
  <c r="AA12" i="8"/>
  <c r="AA56" i="8"/>
  <c r="AA64" i="8"/>
  <c r="AA19" i="8"/>
  <c r="AA20" i="8"/>
  <c r="AA71" i="8"/>
  <c r="AA21" i="8"/>
  <c r="AA28" i="8"/>
  <c r="AA26" i="8"/>
  <c r="AA9" i="8"/>
  <c r="AA18" i="8"/>
  <c r="AA32" i="8"/>
  <c r="AA30" i="8"/>
  <c r="AA53" i="8"/>
  <c r="AA65" i="8"/>
  <c r="AA69" i="8"/>
  <c r="AA29" i="8"/>
  <c r="AA27" i="8"/>
  <c r="AA66" i="8"/>
  <c r="R202" i="5" l="1"/>
  <c r="Q203" i="5"/>
  <c r="AA14" i="8"/>
  <c r="Q209" i="3"/>
  <c r="R208" i="3"/>
  <c r="AA72" i="8"/>
  <c r="AA60" i="8"/>
  <c r="AA40" i="8"/>
  <c r="AA33" i="8"/>
  <c r="AA23" i="8"/>
  <c r="Q210" i="5"/>
  <c r="R209" i="5"/>
  <c r="R201" i="3"/>
  <c r="Q202" i="3"/>
  <c r="F36" i="30"/>
  <c r="K589" i="33"/>
  <c r="AD13" i="26" l="1"/>
  <c r="K22" i="1"/>
  <c r="AE85" i="8"/>
  <c r="AC85" i="8"/>
  <c r="K18" i="1"/>
  <c r="K19" i="1" l="1"/>
  <c r="L19" i="1"/>
  <c r="D218" i="5"/>
  <c r="E218" i="5"/>
  <c r="F218" i="5"/>
  <c r="G218" i="5"/>
  <c r="H218" i="5"/>
  <c r="I218" i="5"/>
  <c r="J218" i="5"/>
  <c r="K218" i="5"/>
  <c r="L218" i="5"/>
  <c r="M218" i="5"/>
  <c r="N218" i="5"/>
  <c r="O218" i="5"/>
  <c r="AB82" i="8"/>
  <c r="AD82" i="8"/>
  <c r="C517" i="4" l="1"/>
  <c r="D517" i="4"/>
  <c r="E517" i="4"/>
  <c r="F517" i="4"/>
  <c r="G517" i="4"/>
  <c r="H517" i="4"/>
  <c r="I517" i="4"/>
  <c r="J517" i="4"/>
  <c r="K517" i="4"/>
  <c r="L517" i="4"/>
  <c r="M517" i="4"/>
  <c r="N517" i="4"/>
  <c r="C518" i="4"/>
  <c r="D518" i="4"/>
  <c r="E518" i="4"/>
  <c r="F518" i="4"/>
  <c r="G518" i="4"/>
  <c r="H518" i="4"/>
  <c r="I518" i="4"/>
  <c r="J518" i="4"/>
  <c r="K518" i="4"/>
  <c r="L518" i="4"/>
  <c r="M518" i="4"/>
  <c r="N518" i="4"/>
  <c r="L18" i="1" l="1"/>
  <c r="K188" i="15"/>
  <c r="K187" i="15" l="1"/>
  <c r="K189" i="15" s="1"/>
  <c r="K183" i="15"/>
  <c r="K197" i="15" l="1"/>
  <c r="F43" i="30" l="1"/>
  <c r="K205" i="15" l="1"/>
  <c r="D329" i="7"/>
  <c r="E329" i="7"/>
  <c r="F329" i="7"/>
  <c r="G329" i="7"/>
  <c r="H329" i="7"/>
  <c r="I329" i="7"/>
  <c r="J329" i="7"/>
  <c r="K329" i="7"/>
  <c r="L329" i="7"/>
  <c r="M329" i="7"/>
  <c r="N329" i="7"/>
  <c r="O329" i="7"/>
  <c r="D334" i="7"/>
  <c r="E334" i="7"/>
  <c r="F334" i="7"/>
  <c r="G334" i="7"/>
  <c r="H334" i="7"/>
  <c r="I334" i="7"/>
  <c r="J334" i="7"/>
  <c r="K334" i="7"/>
  <c r="L334" i="7"/>
  <c r="M334" i="7"/>
  <c r="N334" i="7"/>
  <c r="O334" i="7"/>
  <c r="C334" i="7"/>
  <c r="D339" i="7"/>
  <c r="E339" i="7"/>
  <c r="F339" i="7"/>
  <c r="G339" i="7"/>
  <c r="H339" i="7"/>
  <c r="I339" i="7"/>
  <c r="J339" i="7"/>
  <c r="K339" i="7"/>
  <c r="L339" i="7"/>
  <c r="M339" i="7"/>
  <c r="N339" i="7"/>
  <c r="O339" i="7"/>
  <c r="P339" i="7"/>
  <c r="C339" i="7"/>
  <c r="F605" i="4" l="1"/>
  <c r="L24" i="1" l="1"/>
  <c r="L25" i="1" s="1"/>
  <c r="L22" i="1"/>
  <c r="L17" i="1"/>
  <c r="L15" i="1"/>
  <c r="L13" i="1"/>
  <c r="N544" i="10"/>
  <c r="B506" i="12"/>
  <c r="AB60" i="8"/>
  <c r="E573" i="33" l="1"/>
  <c r="F573" i="33"/>
  <c r="G573" i="33"/>
  <c r="H573" i="33"/>
  <c r="I573" i="33"/>
  <c r="J573" i="33"/>
  <c r="D573" i="33"/>
  <c r="D574" i="33" s="1"/>
  <c r="D594" i="33" l="1"/>
  <c r="E594" i="33"/>
  <c r="F594" i="33"/>
  <c r="G594" i="33"/>
  <c r="H594" i="33"/>
  <c r="I594" i="33"/>
  <c r="J594" i="33"/>
  <c r="D584" i="33"/>
  <c r="E584" i="33"/>
  <c r="F584" i="33"/>
  <c r="G584" i="33"/>
  <c r="H584" i="33"/>
  <c r="I584" i="33"/>
  <c r="J584" i="33"/>
  <c r="K594" i="33" l="1"/>
  <c r="B661" i="11"/>
  <c r="B669" i="11"/>
  <c r="C653" i="11" l="1"/>
  <c r="AD84" i="8"/>
  <c r="Q561" i="4" l="1"/>
  <c r="P561" i="4"/>
  <c r="O561" i="4"/>
  <c r="N561" i="4"/>
  <c r="M561" i="4"/>
  <c r="L561" i="4"/>
  <c r="K561" i="4"/>
  <c r="J561" i="4"/>
  <c r="I561" i="4"/>
  <c r="H561" i="4"/>
  <c r="G561" i="4"/>
  <c r="F561" i="4"/>
  <c r="E561" i="4"/>
  <c r="D561" i="4"/>
  <c r="C561" i="4"/>
  <c r="Q560" i="4"/>
  <c r="P560" i="4"/>
  <c r="O560" i="4"/>
  <c r="N560" i="4"/>
  <c r="M560" i="4"/>
  <c r="L560" i="4"/>
  <c r="K560" i="4"/>
  <c r="J560" i="4"/>
  <c r="I560" i="4"/>
  <c r="H560" i="4"/>
  <c r="G560" i="4"/>
  <c r="F560" i="4"/>
  <c r="E560" i="4"/>
  <c r="D560" i="4"/>
  <c r="C560" i="4"/>
  <c r="Q559" i="4"/>
  <c r="P559" i="4"/>
  <c r="O559" i="4"/>
  <c r="N559" i="4"/>
  <c r="M559" i="4"/>
  <c r="L559" i="4"/>
  <c r="K559" i="4"/>
  <c r="J559" i="4"/>
  <c r="I559" i="4"/>
  <c r="H559" i="4"/>
  <c r="G559" i="4"/>
  <c r="F559" i="4"/>
  <c r="E559" i="4"/>
  <c r="D559" i="4"/>
  <c r="C559" i="4"/>
  <c r="Q519" i="4"/>
  <c r="P519" i="4"/>
  <c r="O519" i="4"/>
  <c r="N519" i="4"/>
  <c r="M519" i="4"/>
  <c r="L519" i="4"/>
  <c r="K519" i="4"/>
  <c r="J519" i="4"/>
  <c r="I519" i="4"/>
  <c r="H519" i="4"/>
  <c r="G519" i="4"/>
  <c r="F519" i="4"/>
  <c r="E519" i="4"/>
  <c r="D519" i="4"/>
  <c r="C519" i="4"/>
  <c r="Q518" i="4"/>
  <c r="P518" i="4"/>
  <c r="O518" i="4"/>
  <c r="Q517" i="4"/>
  <c r="P517" i="4"/>
  <c r="O517" i="4"/>
  <c r="P224" i="3"/>
  <c r="R517" i="4" l="1"/>
  <c r="L5" i="1" s="1"/>
  <c r="R519" i="4"/>
  <c r="R518" i="4"/>
  <c r="R560" i="4"/>
  <c r="R559" i="4"/>
  <c r="R561" i="4"/>
  <c r="K238" i="33"/>
  <c r="K237" i="33"/>
  <c r="J222" i="33"/>
  <c r="J228" i="33" s="1"/>
  <c r="J227" i="33" s="1"/>
  <c r="I222" i="33"/>
  <c r="I228" i="33" s="1"/>
  <c r="I227" i="33" s="1"/>
  <c r="H222" i="33"/>
  <c r="H228" i="33" s="1"/>
  <c r="H227" i="33" s="1"/>
  <c r="G222" i="33"/>
  <c r="G228" i="33" s="1"/>
  <c r="G227" i="33" s="1"/>
  <c r="F222" i="33"/>
  <c r="F228" i="33" s="1"/>
  <c r="F227" i="33" s="1"/>
  <c r="E222" i="33"/>
  <c r="E228" i="33" s="1"/>
  <c r="E227" i="33" s="1"/>
  <c r="D222" i="33"/>
  <c r="D228" i="33" s="1"/>
  <c r="D227" i="33" s="1"/>
  <c r="K221" i="33"/>
  <c r="K220" i="33"/>
  <c r="K219" i="33"/>
  <c r="K218" i="33"/>
  <c r="K217" i="33"/>
  <c r="J212" i="33"/>
  <c r="I212" i="33"/>
  <c r="H212" i="33"/>
  <c r="G212" i="33"/>
  <c r="F212" i="33"/>
  <c r="E212" i="33"/>
  <c r="D212" i="33"/>
  <c r="K211" i="33"/>
  <c r="K210" i="33"/>
  <c r="K209" i="33"/>
  <c r="K208" i="33"/>
  <c r="K207" i="33"/>
  <c r="J202" i="33"/>
  <c r="I202" i="33"/>
  <c r="H202" i="33"/>
  <c r="G202" i="33"/>
  <c r="F202" i="33"/>
  <c r="E202" i="33"/>
  <c r="D202" i="33"/>
  <c r="K200" i="33"/>
  <c r="K199" i="33"/>
  <c r="K198" i="33"/>
  <c r="K610" i="33"/>
  <c r="K609" i="33"/>
  <c r="K593" i="33"/>
  <c r="K592" i="33"/>
  <c r="K591" i="33"/>
  <c r="K590" i="33"/>
  <c r="K583" i="33"/>
  <c r="K582" i="33"/>
  <c r="K581" i="33"/>
  <c r="K580" i="33"/>
  <c r="K579" i="33"/>
  <c r="J574" i="33"/>
  <c r="I574" i="33"/>
  <c r="H574" i="33"/>
  <c r="G574" i="33"/>
  <c r="F574" i="33"/>
  <c r="E574" i="33"/>
  <c r="K572" i="33"/>
  <c r="K571" i="33"/>
  <c r="K570" i="33"/>
  <c r="S519" i="4" l="1"/>
  <c r="K574" i="33"/>
  <c r="K611" i="33"/>
  <c r="K239" i="33"/>
  <c r="S561" i="4"/>
  <c r="K201" i="33"/>
  <c r="K202" i="33" s="1"/>
  <c r="K584" i="33"/>
  <c r="K212" i="33"/>
  <c r="K222" i="33"/>
  <c r="K573" i="33"/>
  <c r="K600" i="33" s="1"/>
  <c r="K228" i="33" l="1"/>
  <c r="K227" i="33" s="1"/>
  <c r="G96" i="15"/>
  <c r="F96" i="15"/>
  <c r="E96" i="15"/>
  <c r="D96" i="15"/>
  <c r="C96" i="15"/>
  <c r="K95" i="15"/>
  <c r="K94" i="15"/>
  <c r="G92" i="15"/>
  <c r="F92" i="15"/>
  <c r="E92" i="15"/>
  <c r="D92" i="15"/>
  <c r="C92" i="15"/>
  <c r="K91" i="15"/>
  <c r="K90" i="15"/>
  <c r="J88" i="15"/>
  <c r="I88" i="15"/>
  <c r="G88" i="15"/>
  <c r="F88" i="15"/>
  <c r="E88" i="15"/>
  <c r="D88" i="15"/>
  <c r="C88" i="15"/>
  <c r="K87" i="15"/>
  <c r="K86" i="15"/>
  <c r="G193" i="15"/>
  <c r="F193" i="15"/>
  <c r="E193" i="15"/>
  <c r="D193" i="15"/>
  <c r="C193" i="15"/>
  <c r="K192" i="15"/>
  <c r="K191" i="15"/>
  <c r="G189" i="15"/>
  <c r="F189" i="15"/>
  <c r="E189" i="15"/>
  <c r="D189" i="15"/>
  <c r="C189" i="15"/>
  <c r="J185" i="15"/>
  <c r="I185" i="15"/>
  <c r="G185" i="15"/>
  <c r="F185" i="15"/>
  <c r="E185" i="15"/>
  <c r="D185" i="15"/>
  <c r="C185" i="15"/>
  <c r="K184" i="15"/>
  <c r="K185" i="15" s="1"/>
  <c r="B313" i="13"/>
  <c r="C310" i="13" s="1"/>
  <c r="B308" i="13"/>
  <c r="C305" i="13" s="1"/>
  <c r="B290" i="13"/>
  <c r="B285" i="13"/>
  <c r="B332" i="12"/>
  <c r="B328" i="12"/>
  <c r="C327" i="12" s="1"/>
  <c r="B323" i="12"/>
  <c r="C322" i="12" s="1"/>
  <c r="B317" i="12"/>
  <c r="C315" i="12" s="1"/>
  <c r="B309" i="12"/>
  <c r="C307" i="12" s="1"/>
  <c r="B518" i="12"/>
  <c r="B511" i="12"/>
  <c r="C509" i="12" s="1"/>
  <c r="C505" i="12"/>
  <c r="B500" i="12"/>
  <c r="C497" i="12" s="1"/>
  <c r="B492" i="12"/>
  <c r="C492" i="12" s="1"/>
  <c r="K92" i="15" l="1"/>
  <c r="K88" i="15"/>
  <c r="K96" i="15"/>
  <c r="C486" i="12"/>
  <c r="C510" i="12"/>
  <c r="C313" i="12"/>
  <c r="K193" i="15"/>
  <c r="C518" i="12"/>
  <c r="C515" i="12"/>
  <c r="C488" i="12"/>
  <c r="C319" i="12"/>
  <c r="C282" i="13"/>
  <c r="L28" i="1"/>
  <c r="C312" i="13"/>
  <c r="C514" i="12"/>
  <c r="C517" i="12"/>
  <c r="C495" i="12"/>
  <c r="C491" i="12"/>
  <c r="C487" i="12"/>
  <c r="C316" i="12"/>
  <c r="C301" i="12"/>
  <c r="C320" i="12"/>
  <c r="C305" i="12"/>
  <c r="C321" i="12"/>
  <c r="C308" i="12"/>
  <c r="C331" i="12"/>
  <c r="C283" i="13"/>
  <c r="C284" i="13"/>
  <c r="C281" i="13"/>
  <c r="C304" i="13"/>
  <c r="C306" i="13"/>
  <c r="C311" i="13"/>
  <c r="C288" i="13"/>
  <c r="C289" i="13"/>
  <c r="C330" i="12"/>
  <c r="C304" i="12"/>
  <c r="C312" i="12"/>
  <c r="C325" i="12"/>
  <c r="C302" i="12"/>
  <c r="C306" i="12"/>
  <c r="C314" i="12"/>
  <c r="C326" i="12"/>
  <c r="C303" i="12"/>
  <c r="C311" i="12"/>
  <c r="C496" i="12"/>
  <c r="C498" i="12"/>
  <c r="C485" i="12"/>
  <c r="C494" i="12"/>
  <c r="C499" i="12"/>
  <c r="C516" i="12"/>
  <c r="C490" i="12"/>
  <c r="C502" i="12"/>
  <c r="C503" i="12"/>
  <c r="C504" i="12"/>
  <c r="C508" i="12"/>
  <c r="C484" i="12"/>
  <c r="C489" i="12"/>
  <c r="C513" i="12"/>
  <c r="P270" i="27"/>
  <c r="O270" i="27"/>
  <c r="N270" i="27"/>
  <c r="M270" i="27"/>
  <c r="L270" i="27"/>
  <c r="K270" i="27"/>
  <c r="J270" i="27"/>
  <c r="I270" i="27"/>
  <c r="H270" i="27"/>
  <c r="G270" i="27"/>
  <c r="F270" i="27"/>
  <c r="E270" i="27"/>
  <c r="D270" i="27"/>
  <c r="C270" i="27"/>
  <c r="B270" i="27"/>
  <c r="Q269" i="27"/>
  <c r="Q268" i="27"/>
  <c r="Q267" i="27"/>
  <c r="Q266" i="27"/>
  <c r="Q265" i="27"/>
  <c r="AE14" i="26"/>
  <c r="AE7" i="26"/>
  <c r="AE6" i="26"/>
  <c r="AC14" i="26"/>
  <c r="L23" i="1" s="1"/>
  <c r="AC7" i="26"/>
  <c r="L16" i="1" s="1"/>
  <c r="AC6" i="26"/>
  <c r="L14" i="1" s="1"/>
  <c r="K14" i="26"/>
  <c r="K7" i="26"/>
  <c r="K6" i="26"/>
  <c r="P193" i="7"/>
  <c r="O193" i="7"/>
  <c r="N193" i="7"/>
  <c r="M193" i="7"/>
  <c r="L193" i="7"/>
  <c r="K193" i="7"/>
  <c r="J193" i="7"/>
  <c r="I193" i="7"/>
  <c r="H193" i="7"/>
  <c r="G193" i="7"/>
  <c r="F193" i="7"/>
  <c r="E193" i="7"/>
  <c r="D193" i="7"/>
  <c r="C193" i="7"/>
  <c r="B193" i="7"/>
  <c r="Q192" i="7"/>
  <c r="Q191" i="7"/>
  <c r="P188" i="7"/>
  <c r="O188" i="7"/>
  <c r="N188" i="7"/>
  <c r="M188" i="7"/>
  <c r="L188" i="7"/>
  <c r="K188" i="7"/>
  <c r="J188" i="7"/>
  <c r="I188" i="7"/>
  <c r="H188" i="7"/>
  <c r="G188" i="7"/>
  <c r="F188" i="7"/>
  <c r="E188" i="7"/>
  <c r="D188" i="7"/>
  <c r="C188" i="7"/>
  <c r="B188" i="7"/>
  <c r="Q187" i="7"/>
  <c r="Q186" i="7"/>
  <c r="P183" i="7"/>
  <c r="O183" i="7"/>
  <c r="N183" i="7"/>
  <c r="M183" i="7"/>
  <c r="L183" i="7"/>
  <c r="K183" i="7"/>
  <c r="J183" i="7"/>
  <c r="I183" i="7"/>
  <c r="H183" i="7"/>
  <c r="G183" i="7"/>
  <c r="F183" i="7"/>
  <c r="E183" i="7"/>
  <c r="D183" i="7"/>
  <c r="C183" i="7"/>
  <c r="B183" i="7"/>
  <c r="Q182" i="7"/>
  <c r="Q181" i="7"/>
  <c r="Q177" i="7"/>
  <c r="O178" i="7" s="1"/>
  <c r="Q173" i="7"/>
  <c r="P174" i="7" s="1"/>
  <c r="P365" i="7"/>
  <c r="O365" i="7"/>
  <c r="N365" i="7"/>
  <c r="M365" i="7"/>
  <c r="L365" i="7"/>
  <c r="K365" i="7"/>
  <c r="J365" i="7"/>
  <c r="I365" i="7"/>
  <c r="H365" i="7"/>
  <c r="F365" i="7"/>
  <c r="E365" i="7"/>
  <c r="D365" i="7"/>
  <c r="C365" i="7"/>
  <c r="B365" i="7"/>
  <c r="P360" i="7"/>
  <c r="O360" i="7"/>
  <c r="N360" i="7"/>
  <c r="M360" i="7"/>
  <c r="L360" i="7"/>
  <c r="K360" i="7"/>
  <c r="J360" i="7"/>
  <c r="I360" i="7"/>
  <c r="H360" i="7"/>
  <c r="F360" i="7"/>
  <c r="E360" i="7"/>
  <c r="D360" i="7"/>
  <c r="C360" i="7"/>
  <c r="B360" i="7"/>
  <c r="P355" i="7"/>
  <c r="O355" i="7"/>
  <c r="N355" i="7"/>
  <c r="M355" i="7"/>
  <c r="L355" i="7"/>
  <c r="K355" i="7"/>
  <c r="J355" i="7"/>
  <c r="I355" i="7"/>
  <c r="H355" i="7"/>
  <c r="F355" i="7"/>
  <c r="E355" i="7"/>
  <c r="D355" i="7"/>
  <c r="C355" i="7"/>
  <c r="B355" i="7"/>
  <c r="B339" i="7"/>
  <c r="P334" i="7"/>
  <c r="B334" i="7"/>
  <c r="P329" i="7"/>
  <c r="C329" i="7"/>
  <c r="B329" i="7"/>
  <c r="Q153" i="4"/>
  <c r="P153" i="4"/>
  <c r="O153" i="4"/>
  <c r="N153" i="4"/>
  <c r="M153" i="4"/>
  <c r="L153" i="4"/>
  <c r="K153" i="4"/>
  <c r="J153" i="4"/>
  <c r="I153" i="4"/>
  <c r="H153" i="4"/>
  <c r="G153" i="4"/>
  <c r="F153" i="4"/>
  <c r="E153" i="4"/>
  <c r="D153" i="4"/>
  <c r="C153" i="4"/>
  <c r="Q152" i="4"/>
  <c r="P152" i="4"/>
  <c r="O152" i="4"/>
  <c r="N152" i="4"/>
  <c r="M152" i="4"/>
  <c r="L152" i="4"/>
  <c r="K152" i="4"/>
  <c r="J152" i="4"/>
  <c r="I152" i="4"/>
  <c r="H152" i="4"/>
  <c r="G152" i="4"/>
  <c r="F152" i="4"/>
  <c r="E152" i="4"/>
  <c r="D152" i="4"/>
  <c r="C152" i="4"/>
  <c r="Q151" i="4"/>
  <c r="P151" i="4"/>
  <c r="O151" i="4"/>
  <c r="N151" i="4"/>
  <c r="M151" i="4"/>
  <c r="L151" i="4"/>
  <c r="K151" i="4"/>
  <c r="J151" i="4"/>
  <c r="I151" i="4"/>
  <c r="H151" i="4"/>
  <c r="G151" i="4"/>
  <c r="F151" i="4"/>
  <c r="E151" i="4"/>
  <c r="D151" i="4"/>
  <c r="C151" i="4"/>
  <c r="R150" i="4"/>
  <c r="R149" i="4"/>
  <c r="R148" i="4"/>
  <c r="R147" i="4"/>
  <c r="R146" i="4"/>
  <c r="R145" i="4"/>
  <c r="R144" i="4"/>
  <c r="R143" i="4"/>
  <c r="R142" i="4"/>
  <c r="R141" i="4"/>
  <c r="R140" i="4"/>
  <c r="R139" i="4"/>
  <c r="R137" i="4"/>
  <c r="R136" i="4"/>
  <c r="R135" i="4"/>
  <c r="R134" i="4"/>
  <c r="R133" i="4"/>
  <c r="R132" i="4"/>
  <c r="R131" i="4"/>
  <c r="R130" i="4"/>
  <c r="R129" i="4"/>
  <c r="R128" i="4"/>
  <c r="R127" i="4"/>
  <c r="R126" i="4"/>
  <c r="R125" i="4"/>
  <c r="R124" i="4"/>
  <c r="R123" i="4"/>
  <c r="Q626" i="4"/>
  <c r="P626" i="4"/>
  <c r="O626" i="4"/>
  <c r="N626" i="4"/>
  <c r="M626" i="4"/>
  <c r="L626" i="4"/>
  <c r="K626" i="4"/>
  <c r="J626" i="4"/>
  <c r="I626" i="4"/>
  <c r="G626" i="4"/>
  <c r="F626" i="4"/>
  <c r="E626" i="4"/>
  <c r="D626" i="4"/>
  <c r="C626" i="4"/>
  <c r="Q625" i="4"/>
  <c r="P625" i="4"/>
  <c r="O625" i="4"/>
  <c r="N625" i="4"/>
  <c r="M625" i="4"/>
  <c r="L625" i="4"/>
  <c r="K625" i="4"/>
  <c r="J625" i="4"/>
  <c r="I625" i="4"/>
  <c r="G625" i="4"/>
  <c r="F625" i="4"/>
  <c r="E625" i="4"/>
  <c r="D625" i="4"/>
  <c r="C625" i="4"/>
  <c r="Q624" i="4"/>
  <c r="P624" i="4"/>
  <c r="O624" i="4"/>
  <c r="N624" i="4"/>
  <c r="M624" i="4"/>
  <c r="L624" i="4"/>
  <c r="K624" i="4"/>
  <c r="J624" i="4"/>
  <c r="I624" i="4"/>
  <c r="G624" i="4"/>
  <c r="F624" i="4"/>
  <c r="E624" i="4"/>
  <c r="D624" i="4"/>
  <c r="C624" i="4"/>
  <c r="P607" i="4"/>
  <c r="O607" i="4"/>
  <c r="M607" i="4"/>
  <c r="L607" i="4"/>
  <c r="K607" i="4"/>
  <c r="J607" i="4"/>
  <c r="G607" i="4"/>
  <c r="F607" i="4"/>
  <c r="D607" i="4"/>
  <c r="Q606" i="4"/>
  <c r="P606" i="4"/>
  <c r="O606" i="4"/>
  <c r="N606" i="4"/>
  <c r="M606" i="4"/>
  <c r="L606" i="4"/>
  <c r="K606" i="4"/>
  <c r="J606" i="4"/>
  <c r="I606" i="4"/>
  <c r="G606" i="4"/>
  <c r="F606" i="4"/>
  <c r="E606" i="4"/>
  <c r="D606" i="4"/>
  <c r="C606" i="4"/>
  <c r="Q605" i="4"/>
  <c r="P605" i="4"/>
  <c r="O605" i="4"/>
  <c r="N605" i="4"/>
  <c r="M605" i="4"/>
  <c r="L605" i="4"/>
  <c r="K605" i="4"/>
  <c r="J605" i="4"/>
  <c r="I605" i="4"/>
  <c r="G605" i="4"/>
  <c r="E605" i="4"/>
  <c r="D605" i="4"/>
  <c r="C605" i="4"/>
  <c r="Q564" i="4"/>
  <c r="P564" i="4"/>
  <c r="O564" i="4"/>
  <c r="N564" i="4"/>
  <c r="M564" i="4"/>
  <c r="L564" i="4"/>
  <c r="K564" i="4"/>
  <c r="J564" i="4"/>
  <c r="I564" i="4"/>
  <c r="G564" i="4"/>
  <c r="F564" i="4"/>
  <c r="E564" i="4"/>
  <c r="D564" i="4"/>
  <c r="C564" i="4"/>
  <c r="Q563" i="4"/>
  <c r="P563" i="4"/>
  <c r="O563" i="4"/>
  <c r="N563" i="4"/>
  <c r="M563" i="4"/>
  <c r="L563" i="4"/>
  <c r="K563" i="4"/>
  <c r="J563" i="4"/>
  <c r="I563" i="4"/>
  <c r="G563" i="4"/>
  <c r="F563" i="4"/>
  <c r="E563" i="4"/>
  <c r="D563" i="4"/>
  <c r="C563" i="4"/>
  <c r="Q562" i="4"/>
  <c r="P562" i="4"/>
  <c r="O562" i="4"/>
  <c r="N562" i="4"/>
  <c r="M562" i="4"/>
  <c r="L562" i="4"/>
  <c r="K562" i="4"/>
  <c r="J562" i="4"/>
  <c r="I562" i="4"/>
  <c r="G562" i="4"/>
  <c r="F562" i="4"/>
  <c r="E562" i="4"/>
  <c r="D562" i="4"/>
  <c r="C562" i="4"/>
  <c r="C323" i="12" l="1"/>
  <c r="C328" i="12"/>
  <c r="C332" i="12"/>
  <c r="C317" i="12"/>
  <c r="C309" i="12"/>
  <c r="C511" i="12"/>
  <c r="K23" i="1"/>
  <c r="Q183" i="7"/>
  <c r="Q193" i="7"/>
  <c r="G156" i="4"/>
  <c r="C313" i="13"/>
  <c r="S133" i="4"/>
  <c r="H156" i="4"/>
  <c r="L156" i="4"/>
  <c r="P156" i="4"/>
  <c r="S137" i="4"/>
  <c r="S142" i="4"/>
  <c r="S145" i="4"/>
  <c r="S123" i="4"/>
  <c r="S134" i="4"/>
  <c r="C290" i="13"/>
  <c r="C285" i="13"/>
  <c r="C500" i="12"/>
  <c r="Q270" i="27"/>
  <c r="C308" i="13"/>
  <c r="C506" i="12"/>
  <c r="P178" i="7"/>
  <c r="D178" i="7"/>
  <c r="H178" i="7"/>
  <c r="L178" i="7"/>
  <c r="Q188" i="7"/>
  <c r="E174" i="7"/>
  <c r="I174" i="7"/>
  <c r="M174" i="7"/>
  <c r="B174" i="7"/>
  <c r="F174" i="7"/>
  <c r="J174" i="7"/>
  <c r="N174" i="7"/>
  <c r="E178" i="7"/>
  <c r="I178" i="7"/>
  <c r="M178" i="7"/>
  <c r="C174" i="7"/>
  <c r="G174" i="7"/>
  <c r="K174" i="7"/>
  <c r="O174" i="7"/>
  <c r="B178" i="7"/>
  <c r="F178" i="7"/>
  <c r="J178" i="7"/>
  <c r="N178" i="7"/>
  <c r="D174" i="7"/>
  <c r="H174" i="7"/>
  <c r="L174" i="7"/>
  <c r="C178" i="7"/>
  <c r="G178" i="7"/>
  <c r="K178" i="7"/>
  <c r="S131" i="4"/>
  <c r="J154" i="4"/>
  <c r="C155" i="4"/>
  <c r="K156" i="4"/>
  <c r="R153" i="4"/>
  <c r="S129" i="4"/>
  <c r="S136" i="4"/>
  <c r="S144" i="4"/>
  <c r="S148" i="4"/>
  <c r="S127" i="4"/>
  <c r="S146" i="4"/>
  <c r="F154" i="4"/>
  <c r="N154" i="4"/>
  <c r="G155" i="4"/>
  <c r="O155" i="4"/>
  <c r="S128" i="4"/>
  <c r="S135" i="4"/>
  <c r="S140" i="4"/>
  <c r="S143" i="4"/>
  <c r="C156" i="4"/>
  <c r="G154" i="4"/>
  <c r="O156" i="4"/>
  <c r="E156" i="4"/>
  <c r="I156" i="4"/>
  <c r="M156" i="4"/>
  <c r="Q156" i="4"/>
  <c r="S125" i="4"/>
  <c r="S150" i="4"/>
  <c r="K154" i="4"/>
  <c r="K155" i="4"/>
  <c r="S126" i="4"/>
  <c r="O154" i="4"/>
  <c r="S124" i="4"/>
  <c r="S132" i="4"/>
  <c r="S141" i="4"/>
  <c r="S149" i="4"/>
  <c r="E155" i="4"/>
  <c r="I155" i="4"/>
  <c r="M155" i="4"/>
  <c r="Q155" i="4"/>
  <c r="F156" i="4"/>
  <c r="J156" i="4"/>
  <c r="N156" i="4"/>
  <c r="C154" i="4"/>
  <c r="S130" i="4"/>
  <c r="S139" i="4"/>
  <c r="S147" i="4"/>
  <c r="F155" i="4"/>
  <c r="J155" i="4"/>
  <c r="N155" i="4"/>
  <c r="R151" i="4"/>
  <c r="R152" i="4"/>
  <c r="D154" i="4"/>
  <c r="H154" i="4"/>
  <c r="L154" i="4"/>
  <c r="P154" i="4"/>
  <c r="D155" i="4"/>
  <c r="H155" i="4"/>
  <c r="L155" i="4"/>
  <c r="P155" i="4"/>
  <c r="D156" i="4"/>
  <c r="E154" i="4"/>
  <c r="I154" i="4"/>
  <c r="M154" i="4"/>
  <c r="Q154" i="4"/>
  <c r="P48" i="5"/>
  <c r="O48" i="5"/>
  <c r="N48" i="5"/>
  <c r="M48" i="5"/>
  <c r="L48" i="5"/>
  <c r="K48" i="5"/>
  <c r="J48" i="5"/>
  <c r="I48" i="5"/>
  <c r="H48" i="5"/>
  <c r="G48" i="5"/>
  <c r="F48" i="5"/>
  <c r="E48" i="5"/>
  <c r="D48" i="5"/>
  <c r="C48" i="5"/>
  <c r="B48" i="5"/>
  <c r="Q47" i="5"/>
  <c r="Q46" i="5"/>
  <c r="Q45" i="5"/>
  <c r="Q44" i="5"/>
  <c r="P41" i="5"/>
  <c r="O41" i="5"/>
  <c r="N41" i="5"/>
  <c r="M41" i="5"/>
  <c r="L41" i="5"/>
  <c r="K41" i="5"/>
  <c r="J41" i="5"/>
  <c r="I41" i="5"/>
  <c r="H41" i="5"/>
  <c r="G41" i="5"/>
  <c r="F41" i="5"/>
  <c r="E41" i="5"/>
  <c r="D41" i="5"/>
  <c r="C41" i="5"/>
  <c r="B41" i="5"/>
  <c r="Q40" i="5"/>
  <c r="Q39" i="5"/>
  <c r="Q38" i="5"/>
  <c r="Q37" i="5"/>
  <c r="Q149" i="3"/>
  <c r="Q150" i="3"/>
  <c r="Q151" i="3"/>
  <c r="Q152" i="3"/>
  <c r="B153" i="3"/>
  <c r="C153" i="3"/>
  <c r="D153" i="3"/>
  <c r="E153" i="3"/>
  <c r="F153" i="3"/>
  <c r="G153" i="3"/>
  <c r="H153" i="3"/>
  <c r="I153" i="3"/>
  <c r="J153" i="3"/>
  <c r="K153" i="3"/>
  <c r="L153" i="3"/>
  <c r="M153" i="3"/>
  <c r="N153" i="3"/>
  <c r="O153" i="3"/>
  <c r="P153" i="3"/>
  <c r="Q156" i="3"/>
  <c r="Q157" i="3"/>
  <c r="Q158" i="3"/>
  <c r="Q159" i="3"/>
  <c r="B160" i="3"/>
  <c r="C160" i="3"/>
  <c r="D160" i="3"/>
  <c r="E160" i="3"/>
  <c r="F160" i="3"/>
  <c r="G160" i="3"/>
  <c r="H160" i="3"/>
  <c r="I160" i="3"/>
  <c r="J160" i="3"/>
  <c r="K160" i="3"/>
  <c r="L160" i="3"/>
  <c r="M160" i="3"/>
  <c r="N160" i="3"/>
  <c r="O160" i="3"/>
  <c r="P160" i="3"/>
  <c r="J72" i="8"/>
  <c r="K71" i="8" s="1"/>
  <c r="K58" i="8"/>
  <c r="J40" i="8"/>
  <c r="K39" i="8" s="1"/>
  <c r="J33" i="8"/>
  <c r="K29" i="8" s="1"/>
  <c r="J23" i="8"/>
  <c r="K21" i="8" s="1"/>
  <c r="J14" i="8"/>
  <c r="AB84" i="8"/>
  <c r="AB72" i="8"/>
  <c r="L12" i="1" s="1"/>
  <c r="AC58" i="8"/>
  <c r="AC57" i="8"/>
  <c r="AC56" i="8"/>
  <c r="AC53" i="8"/>
  <c r="AC54" i="8"/>
  <c r="AB40" i="8"/>
  <c r="AC37" i="8" s="1"/>
  <c r="AB33" i="8"/>
  <c r="AC31" i="8" s="1"/>
  <c r="AB23" i="8"/>
  <c r="AC20" i="8" s="1"/>
  <c r="AB14" i="8"/>
  <c r="AF72" i="8"/>
  <c r="AG72" i="8" s="1"/>
  <c r="AF60" i="8"/>
  <c r="AG57" i="8" s="1"/>
  <c r="AF40" i="8"/>
  <c r="AG37" i="8" s="1"/>
  <c r="AF33" i="8"/>
  <c r="AG31" i="8" s="1"/>
  <c r="AF23" i="8"/>
  <c r="AG22" i="8" s="1"/>
  <c r="AF14" i="8"/>
  <c r="AG9" i="8" s="1"/>
  <c r="B346" i="11"/>
  <c r="B340" i="11"/>
  <c r="C337" i="11" s="1"/>
  <c r="B333" i="11"/>
  <c r="D324" i="11"/>
  <c r="E323" i="11" s="1"/>
  <c r="B324" i="11"/>
  <c r="C323" i="11" s="1"/>
  <c r="D317" i="11"/>
  <c r="B317" i="11"/>
  <c r="D309" i="11"/>
  <c r="B309" i="11"/>
  <c r="S27" i="1" s="1"/>
  <c r="B696" i="11"/>
  <c r="C696" i="11" s="1"/>
  <c r="B691" i="11"/>
  <c r="C691" i="11" s="1"/>
  <c r="B685" i="11"/>
  <c r="C683" i="11" s="1"/>
  <c r="D676" i="11"/>
  <c r="E674" i="11" s="1"/>
  <c r="B676" i="11"/>
  <c r="C673" i="11" s="1"/>
  <c r="D669" i="11"/>
  <c r="E668" i="11" s="1"/>
  <c r="C666" i="11"/>
  <c r="D661" i="11"/>
  <c r="C660" i="11"/>
  <c r="P49" i="28"/>
  <c r="O49" i="28"/>
  <c r="N49" i="28"/>
  <c r="M49" i="28"/>
  <c r="L49" i="28"/>
  <c r="K49" i="28"/>
  <c r="J49" i="28"/>
  <c r="I49" i="28"/>
  <c r="H49" i="28"/>
  <c r="G49" i="28"/>
  <c r="F49" i="28"/>
  <c r="E49" i="28"/>
  <c r="D49" i="28"/>
  <c r="C49" i="28"/>
  <c r="B49" i="28"/>
  <c r="Q48" i="28"/>
  <c r="Q47" i="28"/>
  <c r="Q46" i="28"/>
  <c r="Q45" i="28"/>
  <c r="Q117" i="28"/>
  <c r="Q116" i="28"/>
  <c r="Q115" i="28"/>
  <c r="Q114" i="28"/>
  <c r="P127" i="28"/>
  <c r="O127" i="28"/>
  <c r="N127" i="28"/>
  <c r="M127" i="28"/>
  <c r="L127" i="28"/>
  <c r="K127" i="28"/>
  <c r="J127" i="28"/>
  <c r="I127" i="28"/>
  <c r="H127" i="28"/>
  <c r="G127" i="28"/>
  <c r="F127" i="28"/>
  <c r="E127" i="28"/>
  <c r="D127" i="28"/>
  <c r="C127" i="28"/>
  <c r="B127" i="28"/>
  <c r="Q325" i="27"/>
  <c r="P321" i="27"/>
  <c r="O321" i="27"/>
  <c r="N321" i="27"/>
  <c r="M321" i="27"/>
  <c r="L321" i="27"/>
  <c r="K321" i="27"/>
  <c r="J321" i="27"/>
  <c r="I321" i="27"/>
  <c r="H321" i="27"/>
  <c r="G321" i="27"/>
  <c r="F321" i="27"/>
  <c r="E321" i="27"/>
  <c r="D321" i="27"/>
  <c r="C321" i="27"/>
  <c r="B321" i="27"/>
  <c r="Q320" i="27"/>
  <c r="Q319" i="27"/>
  <c r="Q318" i="27"/>
  <c r="Q317" i="27"/>
  <c r="Q316" i="27"/>
  <c r="P544" i="10"/>
  <c r="O541" i="10"/>
  <c r="L544" i="10"/>
  <c r="J544" i="10"/>
  <c r="H544" i="10"/>
  <c r="I543" i="10" s="1"/>
  <c r="F544" i="10"/>
  <c r="G541" i="10" s="1"/>
  <c r="D544" i="10"/>
  <c r="E542" i="10" s="1"/>
  <c r="B544" i="10"/>
  <c r="C543" i="10" s="1"/>
  <c r="R543" i="10"/>
  <c r="R542" i="10"/>
  <c r="R541" i="10"/>
  <c r="R540" i="10"/>
  <c r="P538" i="10"/>
  <c r="Q532" i="10" s="1"/>
  <c r="N538" i="10"/>
  <c r="O535" i="10" s="1"/>
  <c r="L538" i="10"/>
  <c r="M534" i="10" s="1"/>
  <c r="J538" i="10"/>
  <c r="K533" i="10" s="1"/>
  <c r="H538" i="10"/>
  <c r="I532" i="10" s="1"/>
  <c r="F538" i="10"/>
  <c r="G535" i="10" s="1"/>
  <c r="D538" i="10"/>
  <c r="E534" i="10" s="1"/>
  <c r="B538" i="10"/>
  <c r="C536" i="10" s="1"/>
  <c r="R537" i="10"/>
  <c r="R536" i="10"/>
  <c r="R535" i="10"/>
  <c r="R534" i="10"/>
  <c r="R533" i="10"/>
  <c r="R532" i="10"/>
  <c r="P530" i="10"/>
  <c r="Q526" i="10" s="1"/>
  <c r="N530" i="10"/>
  <c r="O525" i="10" s="1"/>
  <c r="L530" i="10"/>
  <c r="M524" i="10" s="1"/>
  <c r="J530" i="10"/>
  <c r="K527" i="10" s="1"/>
  <c r="H530" i="10"/>
  <c r="I526" i="10" s="1"/>
  <c r="F530" i="10"/>
  <c r="G525" i="10" s="1"/>
  <c r="D530" i="10"/>
  <c r="E524" i="10" s="1"/>
  <c r="B530" i="10"/>
  <c r="C529" i="10" s="1"/>
  <c r="R529" i="10"/>
  <c r="R528" i="10"/>
  <c r="R527" i="10"/>
  <c r="R526" i="10"/>
  <c r="R525" i="10"/>
  <c r="R524" i="10"/>
  <c r="P522" i="10"/>
  <c r="Q516" i="10" s="1"/>
  <c r="N522" i="10"/>
  <c r="O515" i="10" s="1"/>
  <c r="L522" i="10"/>
  <c r="M514" i="10" s="1"/>
  <c r="J522" i="10"/>
  <c r="K517" i="10" s="1"/>
  <c r="H522" i="10"/>
  <c r="I516" i="10" s="1"/>
  <c r="F522" i="10"/>
  <c r="G515" i="10" s="1"/>
  <c r="D522" i="10"/>
  <c r="E514" i="10" s="1"/>
  <c r="B522" i="10"/>
  <c r="C521" i="10" s="1"/>
  <c r="R521" i="10"/>
  <c r="R520" i="10"/>
  <c r="R519" i="10"/>
  <c r="R518" i="10"/>
  <c r="R517" i="10"/>
  <c r="R516" i="10"/>
  <c r="R515" i="10"/>
  <c r="R514" i="10"/>
  <c r="I325" i="25"/>
  <c r="H325" i="25"/>
  <c r="G325" i="25"/>
  <c r="F325" i="25"/>
  <c r="E325" i="25"/>
  <c r="D325" i="25"/>
  <c r="C325" i="25"/>
  <c r="B325" i="25"/>
  <c r="J324" i="25"/>
  <c r="J323" i="25"/>
  <c r="J322" i="25"/>
  <c r="J321" i="25"/>
  <c r="J320" i="25"/>
  <c r="J319" i="25"/>
  <c r="J318" i="25"/>
  <c r="J317" i="25"/>
  <c r="J316" i="25"/>
  <c r="J315" i="25"/>
  <c r="J314" i="25"/>
  <c r="J313" i="25"/>
  <c r="J312" i="25"/>
  <c r="J311" i="25"/>
  <c r="J310" i="25"/>
  <c r="J309" i="25"/>
  <c r="J308" i="25"/>
  <c r="J307" i="25"/>
  <c r="J306" i="25"/>
  <c r="AG14" i="26"/>
  <c r="AG7" i="26"/>
  <c r="AG6" i="26"/>
  <c r="Q338" i="7"/>
  <c r="Q337" i="7"/>
  <c r="Q333" i="7"/>
  <c r="Q332" i="7"/>
  <c r="Q328" i="7"/>
  <c r="L10" i="1" s="1"/>
  <c r="Q327" i="7"/>
  <c r="Q323" i="7"/>
  <c r="Q319" i="7"/>
  <c r="V7" i="1" l="1"/>
  <c r="V6" i="1"/>
  <c r="K12" i="8"/>
  <c r="K6" i="8"/>
  <c r="C345" i="11"/>
  <c r="C344" i="11"/>
  <c r="C343" i="11"/>
  <c r="E302" i="11"/>
  <c r="E304" i="11"/>
  <c r="E315" i="11"/>
  <c r="E314" i="11"/>
  <c r="Q178" i="7"/>
  <c r="Q174" i="7"/>
  <c r="C339" i="11"/>
  <c r="C335" i="11"/>
  <c r="C336" i="11"/>
  <c r="C535" i="10"/>
  <c r="G324" i="7"/>
  <c r="L9" i="1"/>
  <c r="K19" i="8"/>
  <c r="C526" i="10"/>
  <c r="C542" i="10"/>
  <c r="E536" i="10"/>
  <c r="Q118" i="28"/>
  <c r="Q48" i="5"/>
  <c r="J49" i="5" s="1"/>
  <c r="K5" i="8"/>
  <c r="E653" i="11"/>
  <c r="L27" i="1"/>
  <c r="G526" i="10"/>
  <c r="AC11" i="8"/>
  <c r="L11" i="1"/>
  <c r="M320" i="7"/>
  <c r="G320" i="7"/>
  <c r="C320" i="7"/>
  <c r="E320" i="7"/>
  <c r="N320" i="7"/>
  <c r="H320" i="7"/>
  <c r="P320" i="7"/>
  <c r="K320" i="7"/>
  <c r="F320" i="7"/>
  <c r="B320" i="7"/>
  <c r="O320" i="7"/>
  <c r="J320" i="7"/>
  <c r="D320" i="7"/>
  <c r="C540" i="10"/>
  <c r="AC70" i="8"/>
  <c r="AC69" i="8"/>
  <c r="L324" i="7"/>
  <c r="M324" i="7"/>
  <c r="F324" i="7"/>
  <c r="B324" i="7"/>
  <c r="O324" i="7"/>
  <c r="D324" i="7"/>
  <c r="H324" i="7"/>
  <c r="P324" i="7"/>
  <c r="K324" i="7"/>
  <c r="E324" i="7"/>
  <c r="J324" i="7"/>
  <c r="N324" i="7"/>
  <c r="C324" i="7"/>
  <c r="I541" i="10"/>
  <c r="AG64" i="8"/>
  <c r="Q339" i="7"/>
  <c r="Q334" i="7"/>
  <c r="K67" i="8"/>
  <c r="K66" i="8"/>
  <c r="K70" i="8"/>
  <c r="AC55" i="8"/>
  <c r="AC59" i="8"/>
  <c r="K534" i="10"/>
  <c r="C533" i="10"/>
  <c r="C525" i="10"/>
  <c r="R522" i="10"/>
  <c r="E664" i="11"/>
  <c r="E663" i="11"/>
  <c r="AG7" i="8"/>
  <c r="K65" i="8"/>
  <c r="K69" i="8"/>
  <c r="AG71" i="8"/>
  <c r="K10" i="8"/>
  <c r="K27" i="8"/>
  <c r="K64" i="8"/>
  <c r="K72" i="8" s="1"/>
  <c r="K68" i="8"/>
  <c r="K515" i="10"/>
  <c r="AC36" i="8"/>
  <c r="AC38" i="8"/>
  <c r="AC5" i="8"/>
  <c r="C695" i="11"/>
  <c r="C657" i="11"/>
  <c r="C681" i="11"/>
  <c r="E658" i="11"/>
  <c r="C675" i="11"/>
  <c r="C684" i="11"/>
  <c r="R155" i="4"/>
  <c r="S152" i="4"/>
  <c r="R154" i="4"/>
  <c r="S151" i="4"/>
  <c r="S153" i="4"/>
  <c r="R156" i="4"/>
  <c r="Q153" i="3"/>
  <c r="L154" i="3" s="1"/>
  <c r="Q160" i="3"/>
  <c r="P8" i="1" s="1"/>
  <c r="Q41" i="5"/>
  <c r="H42" i="5" s="1"/>
  <c r="AG11" i="8"/>
  <c r="AG19" i="8"/>
  <c r="AG5" i="8"/>
  <c r="AG13" i="8"/>
  <c r="AG21" i="8"/>
  <c r="AC19" i="8"/>
  <c r="AG17" i="8"/>
  <c r="AG65" i="8"/>
  <c r="AC10" i="8"/>
  <c r="AC28" i="8"/>
  <c r="AC39" i="8"/>
  <c r="K56" i="8"/>
  <c r="AC64" i="8"/>
  <c r="AG38" i="8"/>
  <c r="AG55" i="8"/>
  <c r="AG58" i="8"/>
  <c r="AC8" i="8"/>
  <c r="AC12" i="8"/>
  <c r="AC17" i="8"/>
  <c r="AC21" i="8"/>
  <c r="K30" i="8"/>
  <c r="AG20" i="8"/>
  <c r="AG28" i="8"/>
  <c r="AG39" i="8"/>
  <c r="AG53" i="8"/>
  <c r="AG59" i="8"/>
  <c r="AG69" i="8"/>
  <c r="AC9" i="8"/>
  <c r="AC13" i="8"/>
  <c r="AC18" i="8"/>
  <c r="AC22" i="8"/>
  <c r="AC71" i="8"/>
  <c r="K9" i="8"/>
  <c r="K18" i="8"/>
  <c r="K32" i="8"/>
  <c r="K31" i="8"/>
  <c r="K53" i="8"/>
  <c r="AG56" i="8"/>
  <c r="AG18" i="8"/>
  <c r="AG36" i="8"/>
  <c r="AG54" i="8"/>
  <c r="AC7" i="8"/>
  <c r="AC67" i="8"/>
  <c r="K13" i="8"/>
  <c r="K22" i="8"/>
  <c r="K28" i="8"/>
  <c r="K36" i="8"/>
  <c r="K59" i="8"/>
  <c r="K37" i="8"/>
  <c r="K7" i="8"/>
  <c r="K11" i="8"/>
  <c r="K20" i="8"/>
  <c r="K38" i="8"/>
  <c r="K54" i="8"/>
  <c r="K57" i="8"/>
  <c r="K8" i="8"/>
  <c r="K17" i="8"/>
  <c r="K26" i="8"/>
  <c r="K55" i="8"/>
  <c r="AC29" i="8"/>
  <c r="AC32" i="8"/>
  <c r="AC30" i="8"/>
  <c r="AC65" i="8"/>
  <c r="AC27" i="8"/>
  <c r="AC66" i="8"/>
  <c r="AG26" i="8"/>
  <c r="AG29" i="8"/>
  <c r="AG32" i="8"/>
  <c r="AG30" i="8"/>
  <c r="AG27" i="8"/>
  <c r="AG67" i="8"/>
  <c r="C302" i="11"/>
  <c r="C305" i="11"/>
  <c r="C312" i="11"/>
  <c r="C308" i="11"/>
  <c r="E313" i="11"/>
  <c r="C687" i="11"/>
  <c r="E654" i="11"/>
  <c r="E659" i="11"/>
  <c r="C694" i="11"/>
  <c r="E656" i="11"/>
  <c r="E655" i="11"/>
  <c r="E660" i="11"/>
  <c r="C328" i="11"/>
  <c r="C688" i="11"/>
  <c r="E657" i="11"/>
  <c r="E665" i="11"/>
  <c r="C674" i="11"/>
  <c r="C680" i="11"/>
  <c r="C690" i="11"/>
  <c r="C303" i="11"/>
  <c r="C331" i="11"/>
  <c r="C689" i="11"/>
  <c r="E666" i="11"/>
  <c r="C693" i="11"/>
  <c r="C656" i="11"/>
  <c r="C659" i="11"/>
  <c r="C315" i="11"/>
  <c r="E322" i="11"/>
  <c r="C301" i="11"/>
  <c r="C306" i="11"/>
  <c r="E311" i="11"/>
  <c r="C316" i="11"/>
  <c r="C329" i="11"/>
  <c r="C327" i="11"/>
  <c r="C332" i="11"/>
  <c r="C326" i="11"/>
  <c r="C330" i="11"/>
  <c r="C322" i="11"/>
  <c r="C314" i="11"/>
  <c r="E303" i="11"/>
  <c r="E307" i="11"/>
  <c r="E301" i="11"/>
  <c r="E305" i="11"/>
  <c r="C304" i="11"/>
  <c r="C307" i="11"/>
  <c r="E316" i="11"/>
  <c r="E306" i="11"/>
  <c r="E308" i="11"/>
  <c r="E312" i="11"/>
  <c r="C321" i="11"/>
  <c r="C324" i="11" s="1"/>
  <c r="C338" i="11"/>
  <c r="C342" i="11"/>
  <c r="C311" i="11"/>
  <c r="C313" i="11"/>
  <c r="E321" i="11"/>
  <c r="C663" i="11"/>
  <c r="C665" i="11"/>
  <c r="C669" i="11"/>
  <c r="E673" i="11"/>
  <c r="E675" i="11"/>
  <c r="C655" i="11"/>
  <c r="C661" i="11"/>
  <c r="C668" i="11"/>
  <c r="C678" i="11"/>
  <c r="C682" i="11"/>
  <c r="C685" i="11"/>
  <c r="C658" i="11"/>
  <c r="C664" i="11"/>
  <c r="C679" i="11"/>
  <c r="Q49" i="28"/>
  <c r="R48" i="28" s="1"/>
  <c r="Q127" i="28"/>
  <c r="D128" i="28" s="1"/>
  <c r="Q321" i="27"/>
  <c r="H322" i="27" s="1"/>
  <c r="E543" i="10"/>
  <c r="G540" i="10"/>
  <c r="I542" i="10"/>
  <c r="R544" i="10"/>
  <c r="M543" i="10"/>
  <c r="O540" i="10"/>
  <c r="Q541" i="10"/>
  <c r="Q542" i="10"/>
  <c r="O534" i="10"/>
  <c r="O537" i="10"/>
  <c r="O536" i="10"/>
  <c r="O533" i="10"/>
  <c r="O532" i="10"/>
  <c r="M536" i="10"/>
  <c r="M535" i="10"/>
  <c r="M532" i="10"/>
  <c r="G533" i="10"/>
  <c r="G536" i="10"/>
  <c r="G537" i="10"/>
  <c r="G534" i="10"/>
  <c r="G532" i="10"/>
  <c r="E535" i="10"/>
  <c r="C534" i="10"/>
  <c r="C537" i="10"/>
  <c r="Q514" i="10"/>
  <c r="C514" i="10"/>
  <c r="Q524" i="10"/>
  <c r="Q528" i="10"/>
  <c r="O526" i="10"/>
  <c r="K525" i="10"/>
  <c r="K529" i="10"/>
  <c r="K526" i="10"/>
  <c r="K524" i="10"/>
  <c r="K528" i="10"/>
  <c r="I524" i="10"/>
  <c r="Q518" i="10"/>
  <c r="K520" i="10"/>
  <c r="I518" i="10"/>
  <c r="C518" i="10"/>
  <c r="M521" i="10"/>
  <c r="M520" i="10"/>
  <c r="M517" i="10"/>
  <c r="M516" i="10"/>
  <c r="K519" i="10"/>
  <c r="K516" i="10"/>
  <c r="I514" i="10"/>
  <c r="E520" i="10"/>
  <c r="E516" i="10"/>
  <c r="E521" i="10"/>
  <c r="E517" i="10"/>
  <c r="C519" i="10"/>
  <c r="C520" i="10"/>
  <c r="C517" i="10"/>
  <c r="K542" i="10"/>
  <c r="K543" i="10"/>
  <c r="M540" i="10"/>
  <c r="E540" i="10"/>
  <c r="O542" i="10"/>
  <c r="G542" i="10"/>
  <c r="M541" i="10"/>
  <c r="E541" i="10"/>
  <c r="K540" i="10"/>
  <c r="O543" i="10"/>
  <c r="M542" i="10"/>
  <c r="K541" i="10"/>
  <c r="Q540" i="10"/>
  <c r="I540" i="10"/>
  <c r="Q537" i="10"/>
  <c r="I537" i="10"/>
  <c r="Q533" i="10"/>
  <c r="I533" i="10"/>
  <c r="K535" i="10"/>
  <c r="Q534" i="10"/>
  <c r="I534" i="10"/>
  <c r="R538" i="10"/>
  <c r="M537" i="10"/>
  <c r="E537" i="10"/>
  <c r="K536" i="10"/>
  <c r="Q535" i="10"/>
  <c r="I535" i="10"/>
  <c r="M533" i="10"/>
  <c r="E533" i="10"/>
  <c r="K532" i="10"/>
  <c r="K537" i="10"/>
  <c r="Q536" i="10"/>
  <c r="I536" i="10"/>
  <c r="M529" i="10"/>
  <c r="E529" i="10"/>
  <c r="E525" i="10"/>
  <c r="O527" i="10"/>
  <c r="G527" i="10"/>
  <c r="M526" i="10"/>
  <c r="E526" i="10"/>
  <c r="Q529" i="10"/>
  <c r="I529" i="10"/>
  <c r="O528" i="10"/>
  <c r="G528" i="10"/>
  <c r="M527" i="10"/>
  <c r="E527" i="10"/>
  <c r="Q525" i="10"/>
  <c r="I525" i="10"/>
  <c r="O524" i="10"/>
  <c r="G524" i="10"/>
  <c r="O529" i="10"/>
  <c r="G529" i="10"/>
  <c r="M528" i="10"/>
  <c r="E528" i="10"/>
  <c r="O521" i="10"/>
  <c r="G517" i="10"/>
  <c r="Q519" i="10"/>
  <c r="O518" i="10"/>
  <c r="G518" i="10"/>
  <c r="Q515" i="10"/>
  <c r="G514" i="10"/>
  <c r="Q521" i="10"/>
  <c r="I521" i="10"/>
  <c r="O520" i="10"/>
  <c r="G520" i="10"/>
  <c r="M519" i="10"/>
  <c r="E519" i="10"/>
  <c r="K518" i="10"/>
  <c r="Q517" i="10"/>
  <c r="I517" i="10"/>
  <c r="O516" i="10"/>
  <c r="G516" i="10"/>
  <c r="E515" i="10"/>
  <c r="K514" i="10"/>
  <c r="O517" i="10"/>
  <c r="I515" i="10"/>
  <c r="O514" i="10"/>
  <c r="K521" i="10"/>
  <c r="Q520" i="10"/>
  <c r="I520" i="10"/>
  <c r="O519" i="10"/>
  <c r="G519" i="10"/>
  <c r="M518" i="10"/>
  <c r="E518" i="10"/>
  <c r="R530" i="10"/>
  <c r="C524" i="10"/>
  <c r="C527" i="10"/>
  <c r="C528" i="10"/>
  <c r="C532" i="10"/>
  <c r="J325" i="25"/>
  <c r="K306" i="25" s="1"/>
  <c r="Q329" i="7"/>
  <c r="Q535" i="4"/>
  <c r="P535" i="4"/>
  <c r="O535" i="4"/>
  <c r="N535" i="4"/>
  <c r="M535" i="4"/>
  <c r="L535" i="4"/>
  <c r="K535" i="4"/>
  <c r="J535" i="4"/>
  <c r="I535" i="4"/>
  <c r="H535" i="4"/>
  <c r="G535" i="4"/>
  <c r="F535" i="4"/>
  <c r="E535" i="4"/>
  <c r="D535" i="4"/>
  <c r="C535" i="4"/>
  <c r="Q534" i="4"/>
  <c r="P534" i="4"/>
  <c r="O534" i="4"/>
  <c r="N534" i="4"/>
  <c r="M534" i="4"/>
  <c r="L534" i="4"/>
  <c r="K534" i="4"/>
  <c r="J534" i="4"/>
  <c r="I534" i="4"/>
  <c r="H534" i="4"/>
  <c r="G534" i="4"/>
  <c r="F534" i="4"/>
  <c r="E534" i="4"/>
  <c r="D534" i="4"/>
  <c r="C534" i="4"/>
  <c r="Q533" i="4"/>
  <c r="P533" i="4"/>
  <c r="O533" i="4"/>
  <c r="N533" i="4"/>
  <c r="M533" i="4"/>
  <c r="L533" i="4"/>
  <c r="K533" i="4"/>
  <c r="J533" i="4"/>
  <c r="I533" i="4"/>
  <c r="H533" i="4"/>
  <c r="G533" i="4"/>
  <c r="F533" i="4"/>
  <c r="E533" i="4"/>
  <c r="D533" i="4"/>
  <c r="C533" i="4"/>
  <c r="R532" i="4"/>
  <c r="R531" i="4"/>
  <c r="R530" i="4"/>
  <c r="R529" i="4"/>
  <c r="R528" i="4"/>
  <c r="R527" i="4"/>
  <c r="R526" i="4"/>
  <c r="R525" i="4"/>
  <c r="R524" i="4"/>
  <c r="R523" i="4"/>
  <c r="R522" i="4"/>
  <c r="R521" i="4"/>
  <c r="R516" i="4"/>
  <c r="R515" i="4"/>
  <c r="R514" i="4"/>
  <c r="R513" i="4"/>
  <c r="R512" i="4"/>
  <c r="R511" i="4"/>
  <c r="R510" i="4"/>
  <c r="R509" i="4"/>
  <c r="R508" i="4"/>
  <c r="R507" i="4"/>
  <c r="R506" i="4"/>
  <c r="R505" i="4"/>
  <c r="P225" i="5"/>
  <c r="O225" i="5"/>
  <c r="N225" i="5"/>
  <c r="M225" i="5"/>
  <c r="L225" i="5"/>
  <c r="K225" i="5"/>
  <c r="J225" i="5"/>
  <c r="I225" i="5"/>
  <c r="H225" i="5"/>
  <c r="G225" i="5"/>
  <c r="F225" i="5"/>
  <c r="E225" i="5"/>
  <c r="D225" i="5"/>
  <c r="C225" i="5"/>
  <c r="B225" i="5"/>
  <c r="Q224" i="5"/>
  <c r="Q223" i="5"/>
  <c r="Q222" i="5"/>
  <c r="Q221" i="5"/>
  <c r="P218" i="5"/>
  <c r="C218" i="5"/>
  <c r="B218" i="5"/>
  <c r="Q217" i="5"/>
  <c r="Q216" i="5"/>
  <c r="Q215" i="5"/>
  <c r="Q214" i="5"/>
  <c r="W6" i="1" l="1"/>
  <c r="K14" i="8"/>
  <c r="K33" i="8"/>
  <c r="K40" i="8"/>
  <c r="K23" i="8"/>
  <c r="E309" i="11"/>
  <c r="C346" i="11"/>
  <c r="C333" i="11"/>
  <c r="C340" i="11"/>
  <c r="C309" i="11"/>
  <c r="E317" i="11"/>
  <c r="C317" i="11"/>
  <c r="E324" i="11"/>
  <c r="R157" i="3"/>
  <c r="I544" i="10"/>
  <c r="N49" i="5"/>
  <c r="P49" i="5"/>
  <c r="R46" i="5"/>
  <c r="I49" i="5"/>
  <c r="S526" i="4"/>
  <c r="C544" i="10"/>
  <c r="S523" i="4"/>
  <c r="S513" i="4"/>
  <c r="C676" i="11"/>
  <c r="O49" i="5"/>
  <c r="L49" i="5"/>
  <c r="K49" i="5"/>
  <c r="B49" i="5"/>
  <c r="M49" i="5"/>
  <c r="E49" i="5"/>
  <c r="R45" i="5"/>
  <c r="C49" i="5"/>
  <c r="H49" i="5"/>
  <c r="G49" i="5"/>
  <c r="F49" i="5"/>
  <c r="R47" i="5"/>
  <c r="D49" i="5"/>
  <c r="R44" i="5"/>
  <c r="E42" i="5"/>
  <c r="AC60" i="8"/>
  <c r="K318" i="25"/>
  <c r="K324" i="25"/>
  <c r="D538" i="4"/>
  <c r="S532" i="4"/>
  <c r="S505" i="4"/>
  <c r="S525" i="4"/>
  <c r="P537" i="4"/>
  <c r="K530" i="10"/>
  <c r="K308" i="25"/>
  <c r="J538" i="4"/>
  <c r="N538" i="4"/>
  <c r="G326" i="25"/>
  <c r="I161" i="3"/>
  <c r="B42" i="5"/>
  <c r="I154" i="3"/>
  <c r="K315" i="25"/>
  <c r="B326" i="25"/>
  <c r="M537" i="4"/>
  <c r="F537" i="4"/>
  <c r="S524" i="4"/>
  <c r="G537" i="4"/>
  <c r="S507" i="4"/>
  <c r="S508" i="4"/>
  <c r="E661" i="11"/>
  <c r="E669" i="11"/>
  <c r="C530" i="10"/>
  <c r="M544" i="10"/>
  <c r="G538" i="10"/>
  <c r="D161" i="3"/>
  <c r="F326" i="25"/>
  <c r="K320" i="25"/>
  <c r="K311" i="25"/>
  <c r="K314" i="25"/>
  <c r="K321" i="25"/>
  <c r="C538" i="10"/>
  <c r="B161" i="3"/>
  <c r="I326" i="25"/>
  <c r="L26" i="1"/>
  <c r="K316" i="25"/>
  <c r="K307" i="25"/>
  <c r="K310" i="25"/>
  <c r="K309" i="25"/>
  <c r="Q544" i="10"/>
  <c r="K544" i="10"/>
  <c r="O544" i="10"/>
  <c r="G544" i="10"/>
  <c r="O161" i="3"/>
  <c r="K312" i="25"/>
  <c r="K323" i="25"/>
  <c r="K322" i="25"/>
  <c r="Q320" i="7"/>
  <c r="S514" i="4"/>
  <c r="Q538" i="10"/>
  <c r="O538" i="10"/>
  <c r="I538" i="10"/>
  <c r="O530" i="10"/>
  <c r="M530" i="10"/>
  <c r="E530" i="10"/>
  <c r="AG14" i="8"/>
  <c r="M522" i="10"/>
  <c r="D326" i="25"/>
  <c r="C326" i="25"/>
  <c r="E326" i="25"/>
  <c r="H326" i="25"/>
  <c r="AC72" i="8"/>
  <c r="AC40" i="8"/>
  <c r="AC33" i="8"/>
  <c r="AC23" i="8"/>
  <c r="AC14" i="8"/>
  <c r="Q324" i="7"/>
  <c r="S527" i="4"/>
  <c r="S531" i="4"/>
  <c r="E536" i="4"/>
  <c r="I536" i="4"/>
  <c r="M536" i="4"/>
  <c r="Q536" i="4"/>
  <c r="J537" i="4"/>
  <c r="N537" i="4"/>
  <c r="C538" i="4"/>
  <c r="K538" i="4"/>
  <c r="O538" i="4"/>
  <c r="L538" i="4"/>
  <c r="S510" i="4"/>
  <c r="S506" i="4"/>
  <c r="S511" i="4"/>
  <c r="I50" i="28"/>
  <c r="P50" i="28"/>
  <c r="J50" i="28"/>
  <c r="D50" i="28"/>
  <c r="K50" i="28"/>
  <c r="R47" i="28"/>
  <c r="C50" i="28"/>
  <c r="O50" i="28"/>
  <c r="B50" i="28"/>
  <c r="M50" i="28"/>
  <c r="L50" i="28"/>
  <c r="R45" i="28"/>
  <c r="N50" i="28"/>
  <c r="M322" i="27"/>
  <c r="J322" i="27"/>
  <c r="S515" i="4"/>
  <c r="J536" i="4"/>
  <c r="C537" i="4"/>
  <c r="K537" i="4"/>
  <c r="S512" i="4"/>
  <c r="S516" i="4"/>
  <c r="S521" i="4"/>
  <c r="S529" i="4"/>
  <c r="C536" i="4"/>
  <c r="G536" i="4"/>
  <c r="K536" i="4"/>
  <c r="O536" i="4"/>
  <c r="D537" i="4"/>
  <c r="L537" i="4"/>
  <c r="E538" i="4"/>
  <c r="I538" i="4"/>
  <c r="M538" i="4"/>
  <c r="Q538" i="4"/>
  <c r="S528" i="4"/>
  <c r="F536" i="4"/>
  <c r="N536" i="4"/>
  <c r="O537" i="4"/>
  <c r="S509" i="4"/>
  <c r="S517" i="4"/>
  <c r="S522" i="4"/>
  <c r="S530" i="4"/>
  <c r="D536" i="4"/>
  <c r="L536" i="4"/>
  <c r="P536" i="4"/>
  <c r="E537" i="4"/>
  <c r="I537" i="4"/>
  <c r="Q537" i="4"/>
  <c r="F538" i="4"/>
  <c r="K161" i="3"/>
  <c r="H161" i="3"/>
  <c r="M161" i="3"/>
  <c r="R152" i="3"/>
  <c r="G161" i="3"/>
  <c r="E161" i="3"/>
  <c r="L161" i="3"/>
  <c r="F161" i="3"/>
  <c r="R156" i="3"/>
  <c r="C161" i="3"/>
  <c r="R158" i="3"/>
  <c r="N161" i="3"/>
  <c r="K154" i="3"/>
  <c r="C154" i="3"/>
  <c r="P161" i="3"/>
  <c r="R149" i="3"/>
  <c r="B154" i="3"/>
  <c r="J154" i="3"/>
  <c r="F154" i="3"/>
  <c r="N154" i="3"/>
  <c r="D154" i="3"/>
  <c r="R150" i="3"/>
  <c r="G154" i="3"/>
  <c r="E154" i="3"/>
  <c r="R159" i="3"/>
  <c r="H154" i="3"/>
  <c r="R151" i="3"/>
  <c r="J161" i="3"/>
  <c r="M154" i="3"/>
  <c r="O154" i="3"/>
  <c r="P154" i="3"/>
  <c r="L42" i="5"/>
  <c r="N42" i="5"/>
  <c r="R37" i="5"/>
  <c r="R40" i="5"/>
  <c r="O42" i="5"/>
  <c r="K42" i="5"/>
  <c r="G42" i="5"/>
  <c r="C42" i="5"/>
  <c r="J42" i="5"/>
  <c r="M42" i="5"/>
  <c r="D42" i="5"/>
  <c r="R38" i="5"/>
  <c r="F42" i="5"/>
  <c r="I42" i="5"/>
  <c r="P42" i="5"/>
  <c r="R39" i="5"/>
  <c r="AG60" i="8"/>
  <c r="AG40" i="8"/>
  <c r="AG23" i="8"/>
  <c r="AG33" i="8"/>
  <c r="E676" i="11"/>
  <c r="H128" i="28"/>
  <c r="M128" i="28"/>
  <c r="R127" i="28"/>
  <c r="R123" i="28"/>
  <c r="O128" i="28"/>
  <c r="G128" i="28"/>
  <c r="Q128" i="28"/>
  <c r="N128" i="28"/>
  <c r="B128" i="28"/>
  <c r="R126" i="28"/>
  <c r="R125" i="28"/>
  <c r="K128" i="28"/>
  <c r="C128" i="28"/>
  <c r="R124" i="28"/>
  <c r="J128" i="28"/>
  <c r="F128" i="28"/>
  <c r="P128" i="28"/>
  <c r="I128" i="28"/>
  <c r="L128" i="28"/>
  <c r="E128" i="28"/>
  <c r="E50" i="28"/>
  <c r="H50" i="28"/>
  <c r="G50" i="28"/>
  <c r="F50" i="28"/>
  <c r="R46" i="28"/>
  <c r="C322" i="27"/>
  <c r="R321" i="27"/>
  <c r="D322" i="27"/>
  <c r="I322" i="27"/>
  <c r="G322" i="27"/>
  <c r="Q322" i="27"/>
  <c r="F322" i="27"/>
  <c r="P322" i="27"/>
  <c r="R319" i="27"/>
  <c r="E322" i="27"/>
  <c r="K322" i="27"/>
  <c r="R318" i="27"/>
  <c r="B322" i="27"/>
  <c r="L322" i="27"/>
  <c r="R316" i="27"/>
  <c r="R320" i="27"/>
  <c r="O322" i="27"/>
  <c r="N322" i="27"/>
  <c r="R317" i="27"/>
  <c r="E538" i="10"/>
  <c r="I530" i="10"/>
  <c r="E522" i="10"/>
  <c r="I522" i="10"/>
  <c r="E544" i="10"/>
  <c r="K538" i="10"/>
  <c r="M538" i="10"/>
  <c r="Q530" i="10"/>
  <c r="G530" i="10"/>
  <c r="G522" i="10"/>
  <c r="K522" i="10"/>
  <c r="O522" i="10"/>
  <c r="Q522" i="10"/>
  <c r="C522" i="10"/>
  <c r="R534" i="4"/>
  <c r="R533" i="4"/>
  <c r="R535" i="4"/>
  <c r="Q225" i="5"/>
  <c r="B226" i="5" s="1"/>
  <c r="Q218" i="5"/>
  <c r="O224" i="3"/>
  <c r="N224" i="3"/>
  <c r="M224" i="3"/>
  <c r="L224" i="3"/>
  <c r="K224" i="3"/>
  <c r="J224" i="3"/>
  <c r="I224" i="3"/>
  <c r="H224" i="3"/>
  <c r="G224" i="3"/>
  <c r="F224" i="3"/>
  <c r="E224" i="3"/>
  <c r="D224" i="3"/>
  <c r="C224" i="3"/>
  <c r="B224" i="3"/>
  <c r="Q223" i="3"/>
  <c r="Q222" i="3"/>
  <c r="Q221" i="3"/>
  <c r="Q220" i="3"/>
  <c r="P217" i="3"/>
  <c r="O217" i="3"/>
  <c r="N217" i="3"/>
  <c r="M217" i="3"/>
  <c r="L217" i="3"/>
  <c r="K217" i="3"/>
  <c r="J217" i="3"/>
  <c r="I217" i="3"/>
  <c r="H217" i="3"/>
  <c r="G217" i="3"/>
  <c r="F217" i="3"/>
  <c r="E217" i="3"/>
  <c r="D217" i="3"/>
  <c r="C217" i="3"/>
  <c r="B217" i="3"/>
  <c r="Q216" i="3"/>
  <c r="Q215" i="3"/>
  <c r="Q214" i="3"/>
  <c r="Q213" i="3"/>
  <c r="Q6" i="2"/>
  <c r="R48" i="5" l="1"/>
  <c r="Q49" i="5"/>
  <c r="Q42" i="5"/>
  <c r="R41" i="5"/>
  <c r="Q50" i="28"/>
  <c r="R49" i="28"/>
  <c r="R153" i="3"/>
  <c r="R160" i="3"/>
  <c r="Q161" i="3"/>
  <c r="Q154" i="3"/>
  <c r="R222" i="5"/>
  <c r="F219" i="5"/>
  <c r="D219" i="5"/>
  <c r="I219" i="5"/>
  <c r="E219" i="5"/>
  <c r="G219" i="5"/>
  <c r="H219" i="5"/>
  <c r="I226" i="5"/>
  <c r="C219" i="5"/>
  <c r="R4" i="2"/>
  <c r="R5" i="2"/>
  <c r="M4" i="1"/>
  <c r="R224" i="5"/>
  <c r="H226" i="5"/>
  <c r="N219" i="5"/>
  <c r="J219" i="5"/>
  <c r="O219" i="5"/>
  <c r="M219" i="5"/>
  <c r="K219" i="5"/>
  <c r="R221" i="5"/>
  <c r="L7" i="1"/>
  <c r="S533" i="4"/>
  <c r="R215" i="5"/>
  <c r="R216" i="5"/>
  <c r="D226" i="5"/>
  <c r="L6" i="1"/>
  <c r="P219" i="5"/>
  <c r="C226" i="5"/>
  <c r="B219" i="5"/>
  <c r="P226" i="5"/>
  <c r="O226" i="5"/>
  <c r="N226" i="5"/>
  <c r="M226" i="5"/>
  <c r="K226" i="5"/>
  <c r="J226" i="5"/>
  <c r="G226" i="5"/>
  <c r="F226" i="5"/>
  <c r="E226" i="5"/>
  <c r="S535" i="4"/>
  <c r="R536" i="4"/>
  <c r="R537" i="4"/>
  <c r="R217" i="5"/>
  <c r="Q224" i="3"/>
  <c r="I225" i="3" s="1"/>
  <c r="Q217" i="3"/>
  <c r="R215" i="3" s="1"/>
  <c r="R612" i="4"/>
  <c r="R556" i="4"/>
  <c r="R6" i="2" l="1"/>
  <c r="C225" i="3"/>
  <c r="I218" i="3"/>
  <c r="L8" i="1"/>
  <c r="M6" i="1"/>
  <c r="Q226" i="5"/>
  <c r="R218" i="5"/>
  <c r="Q219" i="5" s="1"/>
  <c r="R225" i="5"/>
  <c r="N218" i="3"/>
  <c r="J218" i="3"/>
  <c r="F218" i="3"/>
  <c r="B218" i="3"/>
  <c r="M218" i="3"/>
  <c r="E218" i="3"/>
  <c r="L218" i="3"/>
  <c r="H218" i="3"/>
  <c r="O218" i="3"/>
  <c r="K218" i="3"/>
  <c r="G218" i="3"/>
  <c r="C218" i="3"/>
  <c r="D218" i="3"/>
  <c r="O225" i="3"/>
  <c r="K225" i="3"/>
  <c r="G225" i="3"/>
  <c r="N225" i="3"/>
  <c r="J225" i="3"/>
  <c r="F225" i="3"/>
  <c r="B225" i="3"/>
  <c r="M225" i="3"/>
  <c r="E225" i="3"/>
  <c r="R221" i="3"/>
  <c r="L225" i="3"/>
  <c r="H225" i="3"/>
  <c r="D225" i="3"/>
  <c r="R223" i="3"/>
  <c r="R220" i="3"/>
  <c r="R222" i="3"/>
  <c r="R216" i="3"/>
  <c r="R214" i="3"/>
  <c r="R213" i="3"/>
  <c r="D584" i="10"/>
  <c r="E580" i="10" l="1"/>
  <c r="E583" i="10"/>
  <c r="E582" i="10"/>
  <c r="Q225" i="3"/>
  <c r="R224" i="3"/>
  <c r="Q218" i="3"/>
  <c r="R217" i="3"/>
  <c r="E584" i="10" l="1"/>
  <c r="C578" i="4"/>
  <c r="D578" i="4"/>
  <c r="E578" i="4"/>
  <c r="F578" i="4"/>
  <c r="G578" i="4"/>
  <c r="H578" i="4"/>
  <c r="I578" i="4"/>
  <c r="J578" i="4"/>
  <c r="K578" i="4"/>
  <c r="L578" i="4"/>
  <c r="M578" i="4"/>
  <c r="N578" i="4"/>
  <c r="O578" i="4"/>
  <c r="P578" i="4"/>
  <c r="Q578" i="4"/>
  <c r="C579" i="4"/>
  <c r="D579" i="4"/>
  <c r="E579" i="4"/>
  <c r="F579" i="4"/>
  <c r="G579" i="4"/>
  <c r="H579" i="4"/>
  <c r="I579" i="4"/>
  <c r="J579" i="4"/>
  <c r="K579" i="4"/>
  <c r="L579" i="4"/>
  <c r="M579" i="4"/>
  <c r="N579" i="4"/>
  <c r="O579" i="4"/>
  <c r="P579" i="4"/>
  <c r="Q579" i="4"/>
  <c r="C580" i="4"/>
  <c r="D580" i="4"/>
  <c r="E580" i="4"/>
  <c r="F580" i="4"/>
  <c r="G580" i="4"/>
  <c r="H580" i="4"/>
  <c r="I580" i="4"/>
  <c r="J580" i="4"/>
  <c r="K580" i="4"/>
  <c r="L580" i="4"/>
  <c r="M580" i="4"/>
  <c r="N580" i="4"/>
  <c r="O580" i="4"/>
  <c r="P580" i="4"/>
  <c r="Q580" i="4"/>
  <c r="D583" i="4" l="1"/>
  <c r="O583" i="4"/>
  <c r="K583" i="4"/>
  <c r="G583" i="4"/>
  <c r="C583" i="4"/>
  <c r="N582" i="4"/>
  <c r="J582" i="4"/>
  <c r="F582" i="4"/>
  <c r="Q581" i="4"/>
  <c r="M581" i="4"/>
  <c r="I581" i="4"/>
  <c r="E581" i="4"/>
  <c r="P581" i="4"/>
  <c r="L581" i="4"/>
  <c r="D581" i="4"/>
  <c r="Q582" i="4"/>
  <c r="I582" i="4"/>
  <c r="I583" i="4"/>
  <c r="E583" i="4"/>
  <c r="P582" i="4"/>
  <c r="L582" i="4"/>
  <c r="D582" i="4"/>
  <c r="O581" i="4"/>
  <c r="K581" i="4"/>
  <c r="G581" i="4"/>
  <c r="C581" i="4"/>
  <c r="F583" i="4"/>
  <c r="M582" i="4"/>
  <c r="E582" i="4"/>
  <c r="P583" i="4"/>
  <c r="O582" i="4"/>
  <c r="K582" i="4"/>
  <c r="G582" i="4"/>
  <c r="C582" i="4"/>
  <c r="N581" i="4"/>
  <c r="J581" i="4"/>
  <c r="F581" i="4"/>
  <c r="Q389" i="7" l="1"/>
  <c r="K617" i="33"/>
  <c r="K618" i="33"/>
  <c r="K619" i="33"/>
  <c r="D620" i="33"/>
  <c r="D621" i="33" s="1"/>
  <c r="E620" i="33"/>
  <c r="E621" i="33" s="1"/>
  <c r="F620" i="33"/>
  <c r="F621" i="33" s="1"/>
  <c r="G620" i="33"/>
  <c r="G621" i="33" s="1"/>
  <c r="H620" i="33"/>
  <c r="H621" i="33" s="1"/>
  <c r="I620" i="33"/>
  <c r="I621" i="33" s="1"/>
  <c r="J620" i="33"/>
  <c r="J621" i="33" s="1"/>
  <c r="K626" i="33"/>
  <c r="K627" i="33"/>
  <c r="K628" i="33"/>
  <c r="K629" i="33"/>
  <c r="K630" i="33"/>
  <c r="D631" i="33"/>
  <c r="E631" i="33"/>
  <c r="F631" i="33"/>
  <c r="G631" i="33"/>
  <c r="H631" i="33"/>
  <c r="I631" i="33"/>
  <c r="J631" i="33"/>
  <c r="K636" i="33"/>
  <c r="K637" i="33"/>
  <c r="K638" i="33"/>
  <c r="K639" i="33"/>
  <c r="K640" i="33"/>
  <c r="D641" i="33"/>
  <c r="E641" i="33"/>
  <c r="F641" i="33"/>
  <c r="G641" i="33"/>
  <c r="H641" i="33"/>
  <c r="I641" i="33"/>
  <c r="J641" i="33"/>
  <c r="K656" i="33"/>
  <c r="K657" i="33"/>
  <c r="K620" i="33" l="1"/>
  <c r="K621" i="33" s="1"/>
  <c r="K658" i="33"/>
  <c r="I647" i="33"/>
  <c r="I646" i="33" s="1"/>
  <c r="E647" i="33"/>
  <c r="E646" i="33" s="1"/>
  <c r="H647" i="33"/>
  <c r="H646" i="33" s="1"/>
  <c r="D647" i="33"/>
  <c r="D646" i="33" s="1"/>
  <c r="K641" i="33"/>
  <c r="J647" i="33"/>
  <c r="J646" i="33" s="1"/>
  <c r="F647" i="33"/>
  <c r="F646" i="33" s="1"/>
  <c r="K631" i="33"/>
  <c r="G647" i="33"/>
  <c r="G646" i="33" s="1"/>
  <c r="Q384" i="7"/>
  <c r="K647" i="33" l="1"/>
  <c r="K646" i="33" s="1"/>
  <c r="Q378" i="7"/>
  <c r="Q390" i="7" s="1"/>
  <c r="Q385" i="7" l="1"/>
  <c r="J6" i="1" l="1"/>
  <c r="Q237" i="3"/>
  <c r="R554" i="10" l="1"/>
  <c r="N570" i="10"/>
  <c r="L570" i="10"/>
  <c r="J570" i="10"/>
  <c r="H570" i="10"/>
  <c r="F570" i="10"/>
  <c r="D570" i="10"/>
  <c r="B570" i="10"/>
  <c r="AD60" i="8"/>
  <c r="K201" i="15"/>
  <c r="D726" i="11"/>
  <c r="K220" i="15"/>
  <c r="K216" i="15"/>
  <c r="K212" i="15"/>
  <c r="K206" i="15"/>
  <c r="K207" i="15" s="1"/>
  <c r="K198" i="15"/>
  <c r="K199" i="15" s="1"/>
  <c r="G565" i="10" l="1"/>
  <c r="G564" i="10"/>
  <c r="G569" i="10"/>
  <c r="G566" i="10"/>
  <c r="G567" i="10"/>
  <c r="O564" i="10"/>
  <c r="O565" i="10"/>
  <c r="O566" i="10"/>
  <c r="O569" i="10"/>
  <c r="O568" i="10"/>
  <c r="C568" i="10"/>
  <c r="C567" i="10"/>
  <c r="C566" i="10"/>
  <c r="C565" i="10"/>
  <c r="C569" i="10"/>
  <c r="C564" i="10"/>
  <c r="K569" i="10"/>
  <c r="K568" i="10"/>
  <c r="K566" i="10"/>
  <c r="K565" i="10"/>
  <c r="K564" i="10"/>
  <c r="E567" i="10"/>
  <c r="E568" i="10"/>
  <c r="E569" i="10"/>
  <c r="E565" i="10"/>
  <c r="E564" i="10"/>
  <c r="E566" i="10"/>
  <c r="M566" i="10"/>
  <c r="M567" i="10"/>
  <c r="M564" i="10"/>
  <c r="M568" i="10"/>
  <c r="M569" i="10"/>
  <c r="I565" i="10"/>
  <c r="I564" i="10"/>
  <c r="I569" i="10"/>
  <c r="I568" i="10"/>
  <c r="I567" i="10"/>
  <c r="AE56" i="8"/>
  <c r="AE58" i="8"/>
  <c r="AE55" i="8"/>
  <c r="AE59" i="8"/>
  <c r="AE57" i="8"/>
  <c r="AE53" i="8"/>
  <c r="AE54" i="8"/>
  <c r="E723" i="11"/>
  <c r="E724" i="11"/>
  <c r="R547" i="4"/>
  <c r="R548" i="4"/>
  <c r="R549" i="4"/>
  <c r="R550" i="4"/>
  <c r="R551" i="4"/>
  <c r="R552" i="4"/>
  <c r="R553" i="4"/>
  <c r="R554" i="4"/>
  <c r="R555" i="4"/>
  <c r="R557" i="4"/>
  <c r="R558" i="4"/>
  <c r="S558" i="4" l="1"/>
  <c r="S553" i="4"/>
  <c r="S549" i="4"/>
  <c r="S552" i="4"/>
  <c r="S555" i="4"/>
  <c r="S554" i="4"/>
  <c r="S550" i="4"/>
  <c r="S557" i="4"/>
  <c r="S556" i="4"/>
  <c r="S548" i="4"/>
  <c r="S551" i="4"/>
  <c r="S547" i="4"/>
  <c r="E726" i="11"/>
  <c r="R609" i="4"/>
  <c r="R610" i="4"/>
  <c r="R611" i="4"/>
  <c r="R613" i="4"/>
  <c r="R614" i="4"/>
  <c r="R615" i="4"/>
  <c r="R616" i="4"/>
  <c r="R617" i="4"/>
  <c r="R618" i="4"/>
  <c r="R619" i="4"/>
  <c r="R620" i="4"/>
  <c r="S620" i="4" l="1"/>
  <c r="S611" i="4"/>
  <c r="S616" i="4"/>
  <c r="S619" i="4"/>
  <c r="S610" i="4"/>
  <c r="S618" i="4"/>
  <c r="S614" i="4"/>
  <c r="S609" i="4"/>
  <c r="S615" i="4"/>
  <c r="S617" i="4"/>
  <c r="S613" i="4"/>
  <c r="S612" i="4"/>
  <c r="B538" i="12"/>
  <c r="B530" i="12"/>
  <c r="C390" i="7"/>
  <c r="D390" i="7"/>
  <c r="E390" i="7"/>
  <c r="F390" i="7"/>
  <c r="H390" i="7"/>
  <c r="I390" i="7"/>
  <c r="J390" i="7"/>
  <c r="K390" i="7"/>
  <c r="L390" i="7"/>
  <c r="M390" i="7"/>
  <c r="N390" i="7"/>
  <c r="O390" i="7"/>
  <c r="P390" i="7"/>
  <c r="B390" i="7"/>
  <c r="C385" i="7"/>
  <c r="D385" i="7"/>
  <c r="E385" i="7"/>
  <c r="F385" i="7"/>
  <c r="H385" i="7"/>
  <c r="I385" i="7"/>
  <c r="J385" i="7"/>
  <c r="K385" i="7"/>
  <c r="L385" i="7"/>
  <c r="M385" i="7"/>
  <c r="N385" i="7"/>
  <c r="O385" i="7"/>
  <c r="P385" i="7"/>
  <c r="B385" i="7"/>
  <c r="C529" i="12" l="1"/>
  <c r="C524" i="12"/>
  <c r="C528" i="12"/>
  <c r="C523" i="12"/>
  <c r="C527" i="12"/>
  <c r="C522" i="12"/>
  <c r="C530" i="12"/>
  <c r="C525" i="12"/>
  <c r="C534" i="12"/>
  <c r="C537" i="12"/>
  <c r="C533" i="12"/>
  <c r="C536" i="12"/>
  <c r="C532" i="12"/>
  <c r="C535" i="12"/>
  <c r="Q370" i="7"/>
  <c r="M371" i="7" l="1"/>
  <c r="H371" i="7"/>
  <c r="D371" i="7"/>
  <c r="P371" i="7"/>
  <c r="L371" i="7"/>
  <c r="G371" i="7"/>
  <c r="C371" i="7"/>
  <c r="O371" i="7"/>
  <c r="K371" i="7"/>
  <c r="F371" i="7"/>
  <c r="B371" i="7"/>
  <c r="N371" i="7"/>
  <c r="J371" i="7"/>
  <c r="E371" i="7"/>
  <c r="D380" i="7"/>
  <c r="E380" i="7"/>
  <c r="F380" i="7"/>
  <c r="H380" i="7"/>
  <c r="I380" i="7"/>
  <c r="J380" i="7"/>
  <c r="K380" i="7"/>
  <c r="L380" i="7"/>
  <c r="M380" i="7"/>
  <c r="N380" i="7"/>
  <c r="O380" i="7"/>
  <c r="P380" i="7"/>
  <c r="C380" i="7"/>
  <c r="B380" i="7"/>
  <c r="Q379" i="7"/>
  <c r="Q380" i="7" s="1"/>
  <c r="Q374" i="7"/>
  <c r="N375" i="7" l="1"/>
  <c r="J375" i="7"/>
  <c r="F375" i="7"/>
  <c r="B375" i="7"/>
  <c r="M375" i="7"/>
  <c r="I375" i="7"/>
  <c r="E375" i="7"/>
  <c r="P375" i="7"/>
  <c r="L375" i="7"/>
  <c r="H375" i="7"/>
  <c r="D375" i="7"/>
  <c r="O375" i="7"/>
  <c r="K375" i="7"/>
  <c r="G375" i="7"/>
  <c r="C375" i="7"/>
  <c r="F207" i="15"/>
  <c r="F199" i="15"/>
  <c r="E203" i="15"/>
  <c r="F203" i="15"/>
  <c r="G203" i="15"/>
  <c r="D203" i="15"/>
  <c r="C203" i="15"/>
  <c r="E207" i="15"/>
  <c r="G207" i="15"/>
  <c r="D207" i="15"/>
  <c r="C207" i="15"/>
  <c r="J199" i="15"/>
  <c r="I199" i="15"/>
  <c r="J221" i="15" l="1"/>
  <c r="H221" i="15"/>
  <c r="E217" i="15"/>
  <c r="F217" i="15"/>
  <c r="G217" i="15"/>
  <c r="D217" i="15"/>
  <c r="G221" i="15" l="1"/>
  <c r="F221" i="15"/>
  <c r="E221" i="15"/>
  <c r="D221" i="15"/>
  <c r="C221" i="15"/>
  <c r="K219" i="15"/>
  <c r="K221" i="15" s="1"/>
  <c r="C217" i="15"/>
  <c r="K215" i="15"/>
  <c r="K217" i="15" s="1"/>
  <c r="G213" i="15"/>
  <c r="F213" i="15"/>
  <c r="E213" i="15"/>
  <c r="D213" i="15"/>
  <c r="C213" i="15"/>
  <c r="K211" i="15"/>
  <c r="K213" i="15" s="1"/>
  <c r="K202" i="15"/>
  <c r="K203" i="15" s="1"/>
  <c r="G199" i="15"/>
  <c r="E199" i="15"/>
  <c r="D199" i="15"/>
  <c r="C199" i="15"/>
  <c r="B143" i="13"/>
  <c r="S28" i="1" s="1"/>
  <c r="B138" i="13"/>
  <c r="C135" i="13" s="1"/>
  <c r="B555" i="12"/>
  <c r="B549" i="12"/>
  <c r="B544" i="12"/>
  <c r="B798" i="11"/>
  <c r="C796" i="11" s="1"/>
  <c r="B793" i="11"/>
  <c r="C790" i="11" s="1"/>
  <c r="B787" i="11"/>
  <c r="C782" i="11" s="1"/>
  <c r="D778" i="11"/>
  <c r="E775" i="11" s="1"/>
  <c r="B778" i="11"/>
  <c r="C777" i="11" s="1"/>
  <c r="D769" i="11"/>
  <c r="E768" i="11" s="1"/>
  <c r="B769" i="11"/>
  <c r="C768" i="11" s="1"/>
  <c r="D761" i="11"/>
  <c r="E760" i="11" s="1"/>
  <c r="B761" i="11"/>
  <c r="B746" i="11"/>
  <c r="B741" i="11"/>
  <c r="B735" i="11"/>
  <c r="B726" i="11"/>
  <c r="D719" i="11"/>
  <c r="B719" i="11"/>
  <c r="D711" i="11"/>
  <c r="B711" i="11"/>
  <c r="P118" i="28"/>
  <c r="O118" i="28"/>
  <c r="N118" i="28"/>
  <c r="M118" i="28"/>
  <c r="L118" i="28"/>
  <c r="K118" i="28"/>
  <c r="J118" i="28"/>
  <c r="I118" i="28"/>
  <c r="H118" i="28"/>
  <c r="G118" i="28"/>
  <c r="F118" i="28"/>
  <c r="E118" i="28"/>
  <c r="D118" i="28"/>
  <c r="C118" i="28"/>
  <c r="B118" i="28"/>
  <c r="P296" i="27"/>
  <c r="O296" i="27"/>
  <c r="N296" i="27"/>
  <c r="M296" i="27"/>
  <c r="L296" i="27"/>
  <c r="K296" i="27"/>
  <c r="J296" i="27"/>
  <c r="I296" i="27"/>
  <c r="H296" i="27"/>
  <c r="G296" i="27"/>
  <c r="F296" i="27"/>
  <c r="E296" i="27"/>
  <c r="D296" i="27"/>
  <c r="C296" i="27"/>
  <c r="B296" i="27"/>
  <c r="Q295" i="27"/>
  <c r="Q294" i="27"/>
  <c r="Q293" i="27"/>
  <c r="Q292" i="27"/>
  <c r="Q291" i="27"/>
  <c r="P584" i="10"/>
  <c r="N584" i="10"/>
  <c r="L584" i="10"/>
  <c r="J584" i="10"/>
  <c r="H584" i="10"/>
  <c r="F584" i="10"/>
  <c r="B584" i="10"/>
  <c r="R583" i="10"/>
  <c r="R582" i="10"/>
  <c r="R581" i="10"/>
  <c r="R580" i="10"/>
  <c r="P578" i="10"/>
  <c r="N578" i="10"/>
  <c r="L578" i="10"/>
  <c r="J578" i="10"/>
  <c r="H578" i="10"/>
  <c r="F578" i="10"/>
  <c r="D578" i="10"/>
  <c r="B578" i="10"/>
  <c r="R577" i="10"/>
  <c r="R576" i="10"/>
  <c r="R575" i="10"/>
  <c r="R574" i="10"/>
  <c r="R573" i="10"/>
  <c r="R572" i="10"/>
  <c r="P570" i="10"/>
  <c r="E570" i="10"/>
  <c r="R569" i="10"/>
  <c r="R568" i="10"/>
  <c r="R567" i="10"/>
  <c r="R566" i="10"/>
  <c r="R565" i="10"/>
  <c r="R564" i="10"/>
  <c r="P562" i="10"/>
  <c r="N562" i="10"/>
  <c r="L562" i="10"/>
  <c r="J562" i="10"/>
  <c r="H562" i="10"/>
  <c r="F562" i="10"/>
  <c r="D562" i="10"/>
  <c r="B562" i="10"/>
  <c r="R561" i="10"/>
  <c r="R560" i="10"/>
  <c r="R559" i="10"/>
  <c r="R558" i="10"/>
  <c r="R557" i="10"/>
  <c r="R556" i="10"/>
  <c r="R555" i="10"/>
  <c r="I375" i="25"/>
  <c r="H375" i="25"/>
  <c r="G375" i="25"/>
  <c r="F375" i="25"/>
  <c r="E375" i="25"/>
  <c r="D375" i="25"/>
  <c r="C375" i="25"/>
  <c r="B375" i="25"/>
  <c r="J374" i="25"/>
  <c r="J373" i="25"/>
  <c r="J372" i="25"/>
  <c r="J371" i="25"/>
  <c r="J370" i="25"/>
  <c r="J369" i="25"/>
  <c r="J368" i="25"/>
  <c r="J367" i="25"/>
  <c r="J366" i="25"/>
  <c r="J365" i="25"/>
  <c r="J364" i="25"/>
  <c r="J363" i="25"/>
  <c r="J362" i="25"/>
  <c r="J361" i="25"/>
  <c r="J360" i="25"/>
  <c r="J359" i="25"/>
  <c r="J358" i="25"/>
  <c r="J357" i="25"/>
  <c r="J356" i="25"/>
  <c r="I350" i="25"/>
  <c r="H350" i="25"/>
  <c r="G350" i="25"/>
  <c r="F350" i="25"/>
  <c r="E350" i="25"/>
  <c r="D350" i="25"/>
  <c r="C350" i="25"/>
  <c r="B350" i="25"/>
  <c r="J349" i="25"/>
  <c r="J348" i="25"/>
  <c r="J347" i="25"/>
  <c r="J346" i="25"/>
  <c r="J345" i="25"/>
  <c r="J344" i="25"/>
  <c r="J343" i="25"/>
  <c r="J342" i="25"/>
  <c r="J341" i="25"/>
  <c r="J340" i="25"/>
  <c r="J339" i="25"/>
  <c r="J338" i="25"/>
  <c r="J337" i="25"/>
  <c r="J336" i="25"/>
  <c r="J335" i="25"/>
  <c r="J334" i="25"/>
  <c r="J333" i="25"/>
  <c r="J332" i="25"/>
  <c r="J331" i="25"/>
  <c r="AD72" i="8"/>
  <c r="AD40" i="8"/>
  <c r="AD33" i="8"/>
  <c r="AD23" i="8"/>
  <c r="AD14" i="8"/>
  <c r="Q364" i="7"/>
  <c r="Q363" i="7"/>
  <c r="Q359" i="7"/>
  <c r="Q358" i="7"/>
  <c r="Q354" i="7"/>
  <c r="Q353" i="7"/>
  <c r="Q349" i="7"/>
  <c r="Q345" i="7"/>
  <c r="R601" i="4"/>
  <c r="R600" i="4"/>
  <c r="R599" i="4"/>
  <c r="R598" i="4"/>
  <c r="R597" i="4"/>
  <c r="R596" i="4"/>
  <c r="R595" i="4"/>
  <c r="R594" i="4"/>
  <c r="R593" i="4"/>
  <c r="R592" i="4"/>
  <c r="R591" i="4"/>
  <c r="R590" i="4"/>
  <c r="R577" i="4"/>
  <c r="R576" i="4"/>
  <c r="R575" i="4"/>
  <c r="R574" i="4"/>
  <c r="R573" i="4"/>
  <c r="R572" i="4"/>
  <c r="R571" i="4"/>
  <c r="R570" i="4"/>
  <c r="R569" i="4"/>
  <c r="R568" i="4"/>
  <c r="R567" i="4"/>
  <c r="R566" i="4"/>
  <c r="P256" i="5"/>
  <c r="O256" i="5"/>
  <c r="N256" i="5"/>
  <c r="M256" i="5"/>
  <c r="L256" i="5"/>
  <c r="K256" i="5"/>
  <c r="J256" i="5"/>
  <c r="I256" i="5"/>
  <c r="H256" i="5"/>
  <c r="G256" i="5"/>
  <c r="F256" i="5"/>
  <c r="E256" i="5"/>
  <c r="D256" i="5"/>
  <c r="C256" i="5"/>
  <c r="B256" i="5"/>
  <c r="Q255" i="5"/>
  <c r="Q254" i="5"/>
  <c r="Q253" i="5"/>
  <c r="Q252" i="5"/>
  <c r="P249" i="5"/>
  <c r="O249" i="5"/>
  <c r="N249" i="5"/>
  <c r="M249" i="5"/>
  <c r="L249" i="5"/>
  <c r="K249" i="5"/>
  <c r="J249" i="5"/>
  <c r="I249" i="5"/>
  <c r="H249" i="5"/>
  <c r="G249" i="5"/>
  <c r="F249" i="5"/>
  <c r="E249" i="5"/>
  <c r="D249" i="5"/>
  <c r="C249" i="5"/>
  <c r="B249" i="5"/>
  <c r="Q248" i="5"/>
  <c r="Q247" i="5"/>
  <c r="Q246" i="5"/>
  <c r="Q245" i="5"/>
  <c r="P241" i="5"/>
  <c r="O241" i="5"/>
  <c r="N241" i="5"/>
  <c r="M241" i="5"/>
  <c r="L241" i="5"/>
  <c r="K241" i="5"/>
  <c r="J241" i="5"/>
  <c r="I241" i="5"/>
  <c r="H241" i="5"/>
  <c r="G241" i="5"/>
  <c r="F241" i="5"/>
  <c r="E241" i="5"/>
  <c r="D241" i="5"/>
  <c r="C241" i="5"/>
  <c r="B241" i="5"/>
  <c r="Q240" i="5"/>
  <c r="Q239" i="5"/>
  <c r="Q238" i="5"/>
  <c r="Q237" i="5"/>
  <c r="P234" i="5"/>
  <c r="O234" i="5"/>
  <c r="N234" i="5"/>
  <c r="M234" i="5"/>
  <c r="L234" i="5"/>
  <c r="K234" i="5"/>
  <c r="J234" i="5"/>
  <c r="I234" i="5"/>
  <c r="H234" i="5"/>
  <c r="G234" i="5"/>
  <c r="F234" i="5"/>
  <c r="E234" i="5"/>
  <c r="D234" i="5"/>
  <c r="C234" i="5"/>
  <c r="B234" i="5"/>
  <c r="Q233" i="5"/>
  <c r="Q232" i="5"/>
  <c r="Q231" i="5"/>
  <c r="Q230" i="5"/>
  <c r="P256" i="3"/>
  <c r="O256" i="3"/>
  <c r="N256" i="3"/>
  <c r="M256" i="3"/>
  <c r="L256" i="3"/>
  <c r="K256" i="3"/>
  <c r="J256" i="3"/>
  <c r="I256" i="3"/>
  <c r="H256" i="3"/>
  <c r="G256" i="3"/>
  <c r="F256" i="3"/>
  <c r="E256" i="3"/>
  <c r="D256" i="3"/>
  <c r="C256" i="3"/>
  <c r="B256" i="3"/>
  <c r="Q255" i="3"/>
  <c r="Q254" i="3"/>
  <c r="Q253" i="3"/>
  <c r="Q252" i="3"/>
  <c r="P249" i="3"/>
  <c r="O249" i="3"/>
  <c r="N249" i="3"/>
  <c r="M249" i="3"/>
  <c r="L249" i="3"/>
  <c r="K249" i="3"/>
  <c r="J249" i="3"/>
  <c r="I249" i="3"/>
  <c r="H249" i="3"/>
  <c r="G249" i="3"/>
  <c r="F249" i="3"/>
  <c r="E249" i="3"/>
  <c r="D249" i="3"/>
  <c r="C249" i="3"/>
  <c r="B249" i="3"/>
  <c r="Q248" i="3"/>
  <c r="Q247" i="3"/>
  <c r="Q246" i="3"/>
  <c r="Q245" i="3"/>
  <c r="P240" i="3"/>
  <c r="O240" i="3"/>
  <c r="N240" i="3"/>
  <c r="M240" i="3"/>
  <c r="L240" i="3"/>
  <c r="K240" i="3"/>
  <c r="J240" i="3"/>
  <c r="I240" i="3"/>
  <c r="H240" i="3"/>
  <c r="G240" i="3"/>
  <c r="F240" i="3"/>
  <c r="E240" i="3"/>
  <c r="D240" i="3"/>
  <c r="C240" i="3"/>
  <c r="B240" i="3"/>
  <c r="Q239" i="3"/>
  <c r="Q238" i="3"/>
  <c r="Q236" i="3"/>
  <c r="P233" i="3"/>
  <c r="O233" i="3"/>
  <c r="N233" i="3"/>
  <c r="M233" i="3"/>
  <c r="L233" i="3"/>
  <c r="K233" i="3"/>
  <c r="J233" i="3"/>
  <c r="I233" i="3"/>
  <c r="H233" i="3"/>
  <c r="G233" i="3"/>
  <c r="F233" i="3"/>
  <c r="E233" i="3"/>
  <c r="D233" i="3"/>
  <c r="C233" i="3"/>
  <c r="B233" i="3"/>
  <c r="Q232" i="3"/>
  <c r="Q231" i="3"/>
  <c r="Q230" i="3"/>
  <c r="Q229" i="3"/>
  <c r="Q18" i="2"/>
  <c r="O18" i="2"/>
  <c r="M18" i="2"/>
  <c r="K18" i="2"/>
  <c r="I18" i="2"/>
  <c r="G18" i="2"/>
  <c r="E18" i="2"/>
  <c r="C18" i="2"/>
  <c r="K271" i="10" l="1"/>
  <c r="M271" i="10"/>
  <c r="G271" i="10"/>
  <c r="O271" i="10"/>
  <c r="I271" i="10"/>
  <c r="Q271" i="10"/>
  <c r="M427" i="10"/>
  <c r="K427" i="10"/>
  <c r="G427" i="10"/>
  <c r="O427" i="10"/>
  <c r="I427" i="10"/>
  <c r="Q427" i="10"/>
  <c r="R10" i="2"/>
  <c r="R11" i="2"/>
  <c r="R8" i="2"/>
  <c r="R12" i="2" s="1"/>
  <c r="R9" i="2"/>
  <c r="S572" i="4"/>
  <c r="H18" i="2"/>
  <c r="P18" i="2"/>
  <c r="J18" i="2"/>
  <c r="P346" i="7"/>
  <c r="L346" i="7"/>
  <c r="G346" i="7"/>
  <c r="C346" i="7"/>
  <c r="O346" i="7"/>
  <c r="K346" i="7"/>
  <c r="F346" i="7"/>
  <c r="B346" i="7"/>
  <c r="N346" i="7"/>
  <c r="J346" i="7"/>
  <c r="D346" i="7"/>
  <c r="M346" i="7"/>
  <c r="H346" i="7"/>
  <c r="E346" i="7"/>
  <c r="D18" i="2"/>
  <c r="L18" i="2"/>
  <c r="M350" i="7"/>
  <c r="I350" i="7"/>
  <c r="E350" i="7"/>
  <c r="P350" i="7"/>
  <c r="L350" i="7"/>
  <c r="H350" i="7"/>
  <c r="D350" i="7"/>
  <c r="O350" i="7"/>
  <c r="K350" i="7"/>
  <c r="G350" i="7"/>
  <c r="C350" i="7"/>
  <c r="B350" i="7"/>
  <c r="N350" i="7"/>
  <c r="J350" i="7"/>
  <c r="F350" i="7"/>
  <c r="F18" i="2"/>
  <c r="N18" i="2"/>
  <c r="S590" i="4"/>
  <c r="S575" i="4"/>
  <c r="S566" i="4"/>
  <c r="S570" i="4"/>
  <c r="S574" i="4"/>
  <c r="R14" i="2"/>
  <c r="R17" i="2"/>
  <c r="R16" i="2"/>
  <c r="C137" i="13"/>
  <c r="C136" i="13"/>
  <c r="C141" i="13"/>
  <c r="C140" i="13"/>
  <c r="C142" i="13"/>
  <c r="C134" i="13"/>
  <c r="C552" i="12"/>
  <c r="C551" i="12"/>
  <c r="C555" i="12"/>
  <c r="C554" i="12"/>
  <c r="C546" i="12"/>
  <c r="C548" i="12"/>
  <c r="C547" i="12"/>
  <c r="C540" i="12"/>
  <c r="C543" i="12"/>
  <c r="C542" i="12"/>
  <c r="C541" i="12"/>
  <c r="G557" i="10"/>
  <c r="G561" i="10"/>
  <c r="G560" i="10"/>
  <c r="G559" i="10"/>
  <c r="G555" i="10"/>
  <c r="G558" i="10"/>
  <c r="G554" i="10"/>
  <c r="O557" i="10"/>
  <c r="O556" i="10"/>
  <c r="O561" i="10"/>
  <c r="O558" i="10"/>
  <c r="O554" i="10"/>
  <c r="O559" i="10"/>
  <c r="O555" i="10"/>
  <c r="C574" i="10"/>
  <c r="C577" i="10"/>
  <c r="C573" i="10"/>
  <c r="C576" i="10"/>
  <c r="C572" i="10"/>
  <c r="C575" i="10"/>
  <c r="K577" i="10"/>
  <c r="K576" i="10"/>
  <c r="K572" i="10"/>
  <c r="K574" i="10"/>
  <c r="K573" i="10"/>
  <c r="C584" i="10"/>
  <c r="C580" i="10"/>
  <c r="C583" i="10"/>
  <c r="C582" i="10"/>
  <c r="C581" i="10"/>
  <c r="M580" i="10"/>
  <c r="M583" i="10"/>
  <c r="M582" i="10"/>
  <c r="M584" i="10"/>
  <c r="I561" i="10"/>
  <c r="I560" i="10"/>
  <c r="I557" i="10"/>
  <c r="I558" i="10"/>
  <c r="I556" i="10"/>
  <c r="I554" i="10"/>
  <c r="I555" i="10"/>
  <c r="I559" i="10"/>
  <c r="Q561" i="10"/>
  <c r="Q560" i="10"/>
  <c r="Q559" i="10"/>
  <c r="Q556" i="10"/>
  <c r="Q555" i="10"/>
  <c r="Q557" i="10"/>
  <c r="Q558" i="10"/>
  <c r="Q554" i="10"/>
  <c r="Q567" i="10"/>
  <c r="Q564" i="10"/>
  <c r="Q569" i="10"/>
  <c r="Q568" i="10"/>
  <c r="Q565" i="10"/>
  <c r="Q566" i="10"/>
  <c r="E575" i="10"/>
  <c r="E574" i="10"/>
  <c r="E573" i="10"/>
  <c r="E577" i="10"/>
  <c r="E576" i="10"/>
  <c r="M574" i="10"/>
  <c r="M573" i="10"/>
  <c r="M577" i="10"/>
  <c r="M576" i="10"/>
  <c r="M575" i="10"/>
  <c r="G581" i="10"/>
  <c r="G583" i="10"/>
  <c r="G582" i="10"/>
  <c r="G584" i="10"/>
  <c r="G580" i="10"/>
  <c r="O583" i="10"/>
  <c r="O582" i="10"/>
  <c r="O581" i="10"/>
  <c r="O580" i="10"/>
  <c r="O584" i="10"/>
  <c r="C559" i="10"/>
  <c r="C555" i="10"/>
  <c r="C558" i="10"/>
  <c r="C554" i="10"/>
  <c r="C556" i="10"/>
  <c r="C561" i="10"/>
  <c r="C560" i="10"/>
  <c r="C557" i="10"/>
  <c r="K559" i="10"/>
  <c r="K555" i="10"/>
  <c r="K557" i="10"/>
  <c r="K561" i="10"/>
  <c r="K560" i="10"/>
  <c r="K558" i="10"/>
  <c r="K556" i="10"/>
  <c r="K554" i="10"/>
  <c r="G575" i="10"/>
  <c r="G574" i="10"/>
  <c r="G573" i="10"/>
  <c r="G572" i="10"/>
  <c r="G577" i="10"/>
  <c r="G576" i="10"/>
  <c r="O574" i="10"/>
  <c r="O573" i="10"/>
  <c r="O572" i="10"/>
  <c r="O577" i="10"/>
  <c r="O576" i="10"/>
  <c r="O575" i="10"/>
  <c r="I583" i="10"/>
  <c r="I582" i="10"/>
  <c r="I584" i="10"/>
  <c r="I580" i="10"/>
  <c r="I581" i="10"/>
  <c r="Q583" i="10"/>
  <c r="Q582" i="10"/>
  <c r="Q581" i="10"/>
  <c r="Q584" i="10"/>
  <c r="Q580" i="10"/>
  <c r="E558" i="10"/>
  <c r="E554" i="10"/>
  <c r="E559" i="10"/>
  <c r="E555" i="10"/>
  <c r="E561" i="10"/>
  <c r="E560" i="10"/>
  <c r="E557" i="10"/>
  <c r="M558" i="10"/>
  <c r="M554" i="10"/>
  <c r="M561" i="10"/>
  <c r="M560" i="10"/>
  <c r="M559" i="10"/>
  <c r="M555" i="10"/>
  <c r="M557" i="10"/>
  <c r="I575" i="10"/>
  <c r="I574" i="10"/>
  <c r="I573" i="10"/>
  <c r="I577" i="10"/>
  <c r="I576" i="10"/>
  <c r="Q574" i="10"/>
  <c r="Q573" i="10"/>
  <c r="Q572" i="10"/>
  <c r="Q577" i="10"/>
  <c r="Q576" i="10"/>
  <c r="Q575" i="10"/>
  <c r="K584" i="10"/>
  <c r="K580" i="10"/>
  <c r="K581" i="10"/>
  <c r="K583" i="10"/>
  <c r="K582" i="10"/>
  <c r="S594" i="4"/>
  <c r="S598" i="4"/>
  <c r="S599" i="4"/>
  <c r="S567" i="4"/>
  <c r="S595" i="4"/>
  <c r="S568" i="4"/>
  <c r="S576" i="4"/>
  <c r="S592" i="4"/>
  <c r="S596" i="4"/>
  <c r="S600" i="4"/>
  <c r="S571" i="4"/>
  <c r="S591" i="4"/>
  <c r="S569" i="4"/>
  <c r="S573" i="4"/>
  <c r="S577" i="4"/>
  <c r="S593" i="4"/>
  <c r="S597" i="4"/>
  <c r="S601" i="4"/>
  <c r="AE37" i="8"/>
  <c r="AE38" i="8"/>
  <c r="AE36" i="8"/>
  <c r="AE20" i="8"/>
  <c r="AE22" i="8"/>
  <c r="AE18" i="8"/>
  <c r="AE21" i="8"/>
  <c r="AE19" i="8"/>
  <c r="AE17" i="8"/>
  <c r="AE13" i="8"/>
  <c r="AE7" i="8"/>
  <c r="AE9" i="8"/>
  <c r="AE12" i="8"/>
  <c r="AE10" i="8"/>
  <c r="AE8" i="8"/>
  <c r="AE5" i="8"/>
  <c r="AE11" i="8"/>
  <c r="AE70" i="8"/>
  <c r="AE66" i="8"/>
  <c r="AE68" i="8"/>
  <c r="AE71" i="8"/>
  <c r="AE69" i="8"/>
  <c r="AE67" i="8"/>
  <c r="AE65" i="8"/>
  <c r="AE64" i="8"/>
  <c r="AE30" i="8"/>
  <c r="AE29" i="8"/>
  <c r="AE27" i="8"/>
  <c r="AE32" i="8"/>
  <c r="C715" i="11"/>
  <c r="C713" i="11"/>
  <c r="C719" i="11"/>
  <c r="C717" i="11"/>
  <c r="C718" i="11"/>
  <c r="C716" i="11"/>
  <c r="C714" i="11"/>
  <c r="C740" i="11"/>
  <c r="C739" i="11"/>
  <c r="C738" i="11"/>
  <c r="C741" i="11"/>
  <c r="E717" i="11"/>
  <c r="E718" i="11"/>
  <c r="E715" i="11"/>
  <c r="E713" i="11"/>
  <c r="E714" i="11"/>
  <c r="C746" i="11"/>
  <c r="C745" i="11"/>
  <c r="C743" i="11"/>
  <c r="C705" i="11"/>
  <c r="C703" i="11"/>
  <c r="C711" i="11"/>
  <c r="C706" i="11"/>
  <c r="C710" i="11"/>
  <c r="C708" i="11"/>
  <c r="C709" i="11"/>
  <c r="C707" i="11"/>
  <c r="C704" i="11"/>
  <c r="C725" i="11"/>
  <c r="C723" i="11"/>
  <c r="C724" i="11"/>
  <c r="E709" i="11"/>
  <c r="E707" i="11"/>
  <c r="E704" i="11"/>
  <c r="E710" i="11"/>
  <c r="E705" i="11"/>
  <c r="E703" i="11"/>
  <c r="E708" i="11"/>
  <c r="C734" i="11"/>
  <c r="C730" i="11"/>
  <c r="C729" i="11"/>
  <c r="C732" i="11"/>
  <c r="C735" i="11"/>
  <c r="C731" i="11"/>
  <c r="C733" i="11"/>
  <c r="C728" i="11"/>
  <c r="K570" i="10"/>
  <c r="C763" i="11"/>
  <c r="C765" i="11"/>
  <c r="C775" i="11"/>
  <c r="R578" i="10"/>
  <c r="E753" i="11"/>
  <c r="Q296" i="27"/>
  <c r="R293" i="27" s="1"/>
  <c r="E764" i="11"/>
  <c r="O570" i="10"/>
  <c r="E756" i="11"/>
  <c r="E765" i="11"/>
  <c r="E758" i="11"/>
  <c r="E763" i="11"/>
  <c r="C767" i="11"/>
  <c r="C776" i="11"/>
  <c r="I570" i="10"/>
  <c r="C792" i="11"/>
  <c r="C791" i="11"/>
  <c r="J350" i="25"/>
  <c r="K333" i="25" s="1"/>
  <c r="J375" i="25"/>
  <c r="K362" i="25" s="1"/>
  <c r="C760" i="11"/>
  <c r="C753" i="11"/>
  <c r="C784" i="11"/>
  <c r="C783" i="11"/>
  <c r="G570" i="10"/>
  <c r="R570" i="10"/>
  <c r="R584" i="10"/>
  <c r="Q355" i="7"/>
  <c r="Q365" i="7"/>
  <c r="E757" i="11"/>
  <c r="R562" i="10"/>
  <c r="M570" i="10"/>
  <c r="Q360" i="7"/>
  <c r="R604" i="4"/>
  <c r="C133" i="13"/>
  <c r="Q249" i="5"/>
  <c r="H250" i="5" s="1"/>
  <c r="R602" i="4"/>
  <c r="R603" i="4"/>
  <c r="R578" i="4"/>
  <c r="C570" i="10"/>
  <c r="E766" i="11"/>
  <c r="E776" i="11"/>
  <c r="C781" i="11"/>
  <c r="C785" i="11"/>
  <c r="C797" i="11"/>
  <c r="C758" i="11"/>
  <c r="C795" i="11"/>
  <c r="C756" i="11"/>
  <c r="C754" i="11"/>
  <c r="C757" i="11"/>
  <c r="C764" i="11"/>
  <c r="C766" i="11"/>
  <c r="R579" i="4"/>
  <c r="R623" i="4"/>
  <c r="R621" i="4"/>
  <c r="R622" i="4"/>
  <c r="Q371" i="7"/>
  <c r="R580" i="4"/>
  <c r="Q241" i="5"/>
  <c r="H242" i="5" s="1"/>
  <c r="Q234" i="5"/>
  <c r="E235" i="5" s="1"/>
  <c r="Q256" i="3"/>
  <c r="K257" i="3" s="1"/>
  <c r="Q256" i="5"/>
  <c r="R253" i="5" s="1"/>
  <c r="Q240" i="3"/>
  <c r="B241" i="3" s="1"/>
  <c r="Q249" i="3"/>
  <c r="J250" i="3" s="1"/>
  <c r="Q233" i="3"/>
  <c r="D234" i="3" s="1"/>
  <c r="Q375" i="7"/>
  <c r="C138" i="13" l="1"/>
  <c r="C143" i="13"/>
  <c r="R18" i="2"/>
  <c r="O234" i="3"/>
  <c r="C351" i="25"/>
  <c r="J241" i="3"/>
  <c r="R581" i="4"/>
  <c r="K7" i="1"/>
  <c r="K5" i="1"/>
  <c r="K6" i="1" s="1"/>
  <c r="S578" i="4"/>
  <c r="D351" i="25"/>
  <c r="K335" i="25"/>
  <c r="H241" i="3"/>
  <c r="F351" i="25"/>
  <c r="O241" i="3"/>
  <c r="I578" i="10"/>
  <c r="K332" i="25"/>
  <c r="F234" i="3"/>
  <c r="K338" i="25"/>
  <c r="N242" i="5"/>
  <c r="L242" i="5"/>
  <c r="R582" i="4"/>
  <c r="H250" i="3"/>
  <c r="K250" i="5"/>
  <c r="F250" i="5"/>
  <c r="P250" i="5"/>
  <c r="G242" i="5"/>
  <c r="H351" i="25"/>
  <c r="K336" i="25"/>
  <c r="E241" i="3"/>
  <c r="G351" i="25"/>
  <c r="K339" i="25"/>
  <c r="L241" i="3"/>
  <c r="J234" i="3"/>
  <c r="K342" i="25"/>
  <c r="C241" i="3"/>
  <c r="K345" i="25"/>
  <c r="N241" i="3"/>
  <c r="P234" i="3"/>
  <c r="G250" i="3"/>
  <c r="G250" i="5"/>
  <c r="M250" i="5"/>
  <c r="D250" i="5"/>
  <c r="M234" i="3"/>
  <c r="K341" i="25"/>
  <c r="L234" i="3"/>
  <c r="F250" i="3"/>
  <c r="N250" i="5"/>
  <c r="I250" i="5"/>
  <c r="F242" i="5"/>
  <c r="K344" i="25"/>
  <c r="M241" i="3"/>
  <c r="K234" i="3"/>
  <c r="K347" i="25"/>
  <c r="K331" i="25"/>
  <c r="P242" i="5"/>
  <c r="D241" i="3"/>
  <c r="B234" i="3"/>
  <c r="B351" i="25"/>
  <c r="K334" i="25"/>
  <c r="K241" i="3"/>
  <c r="I234" i="3"/>
  <c r="I351" i="25"/>
  <c r="K337" i="25"/>
  <c r="F241" i="3"/>
  <c r="H234" i="3"/>
  <c r="O250" i="5"/>
  <c r="J250" i="5"/>
  <c r="E250" i="5"/>
  <c r="K340" i="25"/>
  <c r="I241" i="3"/>
  <c r="C234" i="3"/>
  <c r="K343" i="25"/>
  <c r="P241" i="3"/>
  <c r="N234" i="3"/>
  <c r="K346" i="25"/>
  <c r="G241" i="3"/>
  <c r="E234" i="3"/>
  <c r="E351" i="25"/>
  <c r="D242" i="5"/>
  <c r="O242" i="5"/>
  <c r="M242" i="5"/>
  <c r="I242" i="5"/>
  <c r="C242" i="5"/>
  <c r="B242" i="5"/>
  <c r="K242" i="5"/>
  <c r="E242" i="5"/>
  <c r="J242" i="5"/>
  <c r="H235" i="5"/>
  <c r="G235" i="5"/>
  <c r="F235" i="5"/>
  <c r="B235" i="5"/>
  <c r="D235" i="5"/>
  <c r="C235" i="5"/>
  <c r="M235" i="5"/>
  <c r="P235" i="5"/>
  <c r="O235" i="5"/>
  <c r="N235" i="5"/>
  <c r="I235" i="5"/>
  <c r="L235" i="5"/>
  <c r="K235" i="5"/>
  <c r="J235" i="5"/>
  <c r="R292" i="27"/>
  <c r="R291" i="27"/>
  <c r="O297" i="27"/>
  <c r="N297" i="27"/>
  <c r="M297" i="27"/>
  <c r="L297" i="27"/>
  <c r="K297" i="27"/>
  <c r="J297" i="27"/>
  <c r="E297" i="27"/>
  <c r="H297" i="27"/>
  <c r="G297" i="27"/>
  <c r="B297" i="27"/>
  <c r="R295" i="27"/>
  <c r="D297" i="27"/>
  <c r="C544" i="12"/>
  <c r="K358" i="25"/>
  <c r="D376" i="25"/>
  <c r="K368" i="25"/>
  <c r="K374" i="25"/>
  <c r="K361" i="25"/>
  <c r="K360" i="25"/>
  <c r="F376" i="25"/>
  <c r="B376" i="25"/>
  <c r="K359" i="25"/>
  <c r="C376" i="25"/>
  <c r="K363" i="25"/>
  <c r="K369" i="25"/>
  <c r="K370" i="25"/>
  <c r="G376" i="25"/>
  <c r="K364" i="25"/>
  <c r="K371" i="25"/>
  <c r="K366" i="25"/>
  <c r="K373" i="25"/>
  <c r="K357" i="25"/>
  <c r="I376" i="25"/>
  <c r="K372" i="25"/>
  <c r="K356" i="25"/>
  <c r="E376" i="25"/>
  <c r="H376" i="25"/>
  <c r="K365" i="25"/>
  <c r="K367" i="25"/>
  <c r="S580" i="4"/>
  <c r="R583" i="4"/>
  <c r="R564" i="4"/>
  <c r="R624" i="4"/>
  <c r="S621" i="4"/>
  <c r="S579" i="4"/>
  <c r="R605" i="4"/>
  <c r="S602" i="4"/>
  <c r="S560" i="4"/>
  <c r="R563" i="4"/>
  <c r="S622" i="4"/>
  <c r="R625" i="4"/>
  <c r="S603" i="4"/>
  <c r="R606" i="4"/>
  <c r="S623" i="4"/>
  <c r="R626" i="4"/>
  <c r="R562" i="4"/>
  <c r="S559" i="4"/>
  <c r="S604" i="4"/>
  <c r="R607" i="4"/>
  <c r="P257" i="5"/>
  <c r="O257" i="5"/>
  <c r="N257" i="5"/>
  <c r="I257" i="5"/>
  <c r="L257" i="5"/>
  <c r="K257" i="5"/>
  <c r="J257" i="5"/>
  <c r="E257" i="5"/>
  <c r="H257" i="5"/>
  <c r="G257" i="5"/>
  <c r="F257" i="5"/>
  <c r="D257" i="5"/>
  <c r="C250" i="5"/>
  <c r="C257" i="5"/>
  <c r="B250" i="5"/>
  <c r="B257" i="5"/>
  <c r="M257" i="5"/>
  <c r="B257" i="3"/>
  <c r="M257" i="3"/>
  <c r="H257" i="3"/>
  <c r="G257" i="3"/>
  <c r="N257" i="3"/>
  <c r="M250" i="3"/>
  <c r="E257" i="3"/>
  <c r="D250" i="3"/>
  <c r="D257" i="3"/>
  <c r="C250" i="3"/>
  <c r="C257" i="3"/>
  <c r="B250" i="3"/>
  <c r="J257" i="3"/>
  <c r="I250" i="3"/>
  <c r="P250" i="3"/>
  <c r="P257" i="3"/>
  <c r="O250" i="3"/>
  <c r="O257" i="3"/>
  <c r="N250" i="3"/>
  <c r="F257" i="3"/>
  <c r="E250" i="3"/>
  <c r="L250" i="3"/>
  <c r="L257" i="3"/>
  <c r="K250" i="3"/>
  <c r="R116" i="28"/>
  <c r="R117" i="28"/>
  <c r="R114" i="28"/>
  <c r="R115" i="28"/>
  <c r="B119" i="28"/>
  <c r="P119" i="28"/>
  <c r="O119" i="28"/>
  <c r="N119" i="28"/>
  <c r="M119" i="28"/>
  <c r="L119" i="28"/>
  <c r="K119" i="28"/>
  <c r="J119" i="28"/>
  <c r="H119" i="28"/>
  <c r="G119" i="28"/>
  <c r="F119" i="28"/>
  <c r="E119" i="28"/>
  <c r="D119" i="28"/>
  <c r="C119" i="28"/>
  <c r="Q297" i="27"/>
  <c r="R296" i="27"/>
  <c r="F297" i="27"/>
  <c r="I297" i="27"/>
  <c r="P297" i="27"/>
  <c r="R294" i="27"/>
  <c r="C297" i="27"/>
  <c r="O562" i="10"/>
  <c r="K562" i="10"/>
  <c r="C562" i="10"/>
  <c r="M578" i="10"/>
  <c r="G578" i="10"/>
  <c r="G562" i="10"/>
  <c r="K325" i="25"/>
  <c r="C778" i="11"/>
  <c r="C793" i="11"/>
  <c r="R254" i="5"/>
  <c r="R252" i="5"/>
  <c r="R247" i="3"/>
  <c r="R231" i="5"/>
  <c r="C798" i="11"/>
  <c r="E578" i="10"/>
  <c r="O578" i="10"/>
  <c r="M562" i="10"/>
  <c r="C769" i="11"/>
  <c r="R239" i="3"/>
  <c r="Q570" i="10"/>
  <c r="E562" i="10"/>
  <c r="I562" i="10"/>
  <c r="E719" i="11"/>
  <c r="E761" i="11"/>
  <c r="R238" i="5"/>
  <c r="E769" i="11"/>
  <c r="Q578" i="10"/>
  <c r="R246" i="5"/>
  <c r="C726" i="11"/>
  <c r="C787" i="11"/>
  <c r="C761" i="11"/>
  <c r="E778" i="11"/>
  <c r="K578" i="10"/>
  <c r="Q562" i="10"/>
  <c r="AE33" i="8"/>
  <c r="R230" i="5"/>
  <c r="C538" i="12"/>
  <c r="AE72" i="8"/>
  <c r="AE40" i="8"/>
  <c r="C578" i="10"/>
  <c r="C549" i="12"/>
  <c r="E711" i="11"/>
  <c r="Q346" i="7"/>
  <c r="AE23" i="8"/>
  <c r="R245" i="5"/>
  <c r="R247" i="5"/>
  <c r="R248" i="5"/>
  <c r="AE14" i="8"/>
  <c r="AE60" i="8"/>
  <c r="Q350" i="7"/>
  <c r="R254" i="3"/>
  <c r="R252" i="3"/>
  <c r="R239" i="5"/>
  <c r="R255" i="5"/>
  <c r="R240" i="5"/>
  <c r="R237" i="5"/>
  <c r="R233" i="5"/>
  <c r="R232" i="5"/>
  <c r="R245" i="3"/>
  <c r="R246" i="3"/>
  <c r="R238" i="3"/>
  <c r="R248" i="3"/>
  <c r="R253" i="3"/>
  <c r="R255" i="3"/>
  <c r="R232" i="3"/>
  <c r="R230" i="3"/>
  <c r="R229" i="3"/>
  <c r="R231" i="3"/>
  <c r="R118" i="28" l="1"/>
  <c r="Q119" i="28"/>
  <c r="J326" i="25"/>
  <c r="J351" i="25"/>
  <c r="Q242" i="5"/>
  <c r="K375" i="25"/>
  <c r="K350" i="25"/>
  <c r="J376" i="25"/>
  <c r="R249" i="5"/>
  <c r="R256" i="5"/>
  <c r="Q250" i="5"/>
  <c r="R241" i="5"/>
  <c r="R256" i="3"/>
  <c r="Q257" i="3"/>
  <c r="R234" i="5"/>
  <c r="Q235" i="5"/>
  <c r="Q257" i="5"/>
  <c r="Q250" i="3"/>
  <c r="R240" i="3"/>
  <c r="R249" i="3"/>
  <c r="Q241" i="3"/>
  <c r="R233" i="3"/>
  <c r="Q234" i="3"/>
  <c r="M18" i="1"/>
  <c r="Z84" i="8"/>
</calcChain>
</file>

<file path=xl/sharedStrings.xml><?xml version="1.0" encoding="utf-8"?>
<sst xmlns="http://schemas.openxmlformats.org/spreadsheetml/2006/main" count="10100" uniqueCount="1137">
  <si>
    <t>SEMI-ANNUAL CHILD WELFARE REPORT</t>
  </si>
  <si>
    <t>Table of Contents</t>
  </si>
  <si>
    <t>Title</t>
  </si>
  <si>
    <t>Page</t>
  </si>
  <si>
    <t>Executive Summary</t>
  </si>
  <si>
    <t>1-5</t>
  </si>
  <si>
    <t>Semi-Annual Comparisons</t>
  </si>
  <si>
    <t>Reports of Child Abuse and Neglect</t>
  </si>
  <si>
    <t>Assignment of Investigations</t>
  </si>
  <si>
    <t>Investigations of Child Abuse and Neglect</t>
  </si>
  <si>
    <t>Completed Investigations</t>
  </si>
  <si>
    <t>10-11</t>
  </si>
  <si>
    <t>Safe Haven Infants</t>
  </si>
  <si>
    <t>Children Entering Out-of-Home Care</t>
  </si>
  <si>
    <t>13-14</t>
  </si>
  <si>
    <t>Children in Out-of-Home Care</t>
  </si>
  <si>
    <t>15-16</t>
  </si>
  <si>
    <t>Child, Parent and Foster Home Visitation</t>
  </si>
  <si>
    <t>Placement Demographics</t>
  </si>
  <si>
    <t>18-19</t>
  </si>
  <si>
    <t>Children Exiting Out-of-Home Care</t>
  </si>
  <si>
    <t>Fatalities</t>
  </si>
  <si>
    <t>Termination of Parental Rights</t>
  </si>
  <si>
    <t>Children with Case Plan Goals of Adoption</t>
  </si>
  <si>
    <t>23</t>
  </si>
  <si>
    <t>Adoptive Placement Disruptions</t>
  </si>
  <si>
    <t>Adoptions-Finalized</t>
  </si>
  <si>
    <t>Caseloads</t>
  </si>
  <si>
    <t>DCS Specialists and Supervisor Retention</t>
  </si>
  <si>
    <t>Expenditures</t>
  </si>
  <si>
    <t>Training &amp; Dependencies</t>
  </si>
  <si>
    <t>29-30</t>
  </si>
  <si>
    <t>Title IV-E Waiver</t>
  </si>
  <si>
    <t>Faith-Based Activities</t>
  </si>
  <si>
    <t>32-33</t>
  </si>
  <si>
    <t>Metric Definition'!A1</t>
  </si>
  <si>
    <t>SEMI-ANNUAL COMPARISONS</t>
  </si>
  <si>
    <t>Due Jun 2018</t>
  </si>
  <si>
    <t>Apr 2013 through Sep 2013</t>
  </si>
  <si>
    <t>Oct 2013 through Mar 2014</t>
  </si>
  <si>
    <t>October 2014 - 
March 2015</t>
  </si>
  <si>
    <t>April 2015 -September 2015</t>
  </si>
  <si>
    <t>October 2015- 
March 2016</t>
  </si>
  <si>
    <t>April 2016 - 
September 2016</t>
  </si>
  <si>
    <t>October 2016 - March 2017</t>
  </si>
  <si>
    <t>April 2017 - 
September 2017</t>
  </si>
  <si>
    <t>October 2017 - March 2018</t>
  </si>
  <si>
    <r>
      <t xml:space="preserve">January 2018 - 
June 2018 </t>
    </r>
    <r>
      <rPr>
        <b/>
        <vertAlign val="superscript"/>
        <sz val="10"/>
        <rFont val="Calibri"/>
        <family val="2"/>
        <scheme val="minor"/>
      </rPr>
      <t>5</t>
    </r>
  </si>
  <si>
    <t>July 2018 - 
December 2018</t>
  </si>
  <si>
    <t>January 2019 - 
June 2019</t>
  </si>
  <si>
    <r>
      <t xml:space="preserve">July 2019 - 
December 2019 </t>
    </r>
    <r>
      <rPr>
        <b/>
        <vertAlign val="superscript"/>
        <sz val="10"/>
        <rFont val="Calibri"/>
        <family val="2"/>
        <scheme val="minor"/>
      </rPr>
      <t>3</t>
    </r>
  </si>
  <si>
    <t>January 2020 - 
June 2020</t>
  </si>
  <si>
    <t>July 2020 - 
December 2020</t>
  </si>
  <si>
    <t>January 2021 - 
June 2021</t>
  </si>
  <si>
    <t>July 2021 - 
December 2021</t>
  </si>
  <si>
    <t>January 2022 - 
June 2022</t>
  </si>
  <si>
    <t>July 2022 - 
December 2022</t>
  </si>
  <si>
    <t>Number of Reports Received</t>
  </si>
  <si>
    <r>
      <t>Number of Reports Substantiated</t>
    </r>
    <r>
      <rPr>
        <vertAlign val="superscript"/>
        <sz val="11"/>
        <color theme="1"/>
        <rFont val="Calibri"/>
        <family val="2"/>
        <scheme val="minor"/>
      </rPr>
      <t xml:space="preserve"> 1</t>
    </r>
  </si>
  <si>
    <t>Substantiation Rate</t>
  </si>
  <si>
    <r>
      <t xml:space="preserve">Number of Reports Investigated &amp; Closed </t>
    </r>
    <r>
      <rPr>
        <b/>
        <vertAlign val="superscript"/>
        <sz val="10"/>
        <color theme="1"/>
        <rFont val="Calibri"/>
        <family val="2"/>
        <scheme val="minor"/>
      </rPr>
      <t>6</t>
    </r>
  </si>
  <si>
    <t>Number of Reports Responded to</t>
  </si>
  <si>
    <t>Number of New Removals</t>
  </si>
  <si>
    <t>Number of New Removals with Voluntary under 18</t>
  </si>
  <si>
    <t>Number of Children in Out-of-Home Care on the Last Day of Reporting Period</t>
  </si>
  <si>
    <t>Number of Children in Shelter for More than 21 Days</t>
  </si>
  <si>
    <t xml:space="preserve">Number and Percentage of Children Receiving Visitation In the Last Month of Reporting Period </t>
  </si>
  <si>
    <t xml:space="preserve">Percentage of Parents Receiving Visitation </t>
  </si>
  <si>
    <r>
      <t xml:space="preserve">Number of Licensed Foster Homes </t>
    </r>
    <r>
      <rPr>
        <b/>
        <vertAlign val="superscript"/>
        <sz val="10"/>
        <color theme="1"/>
        <rFont val="Calibri"/>
        <family val="2"/>
        <scheme val="minor"/>
      </rPr>
      <t>2</t>
    </r>
  </si>
  <si>
    <t>Number of Foster Home Spaces Available to DCS</t>
  </si>
  <si>
    <t xml:space="preserve">Number of New Foster Homes </t>
  </si>
  <si>
    <t>Number of Foster Homes Closed</t>
  </si>
  <si>
    <r>
      <t>Number and Percentage of Foster Homes not Receiving Visitation</t>
    </r>
    <r>
      <rPr>
        <b/>
        <vertAlign val="superscript"/>
        <sz val="10"/>
        <color rgb="FF000000"/>
        <rFont val="Calibri"/>
        <family val="2"/>
        <scheme val="minor"/>
      </rPr>
      <t>4</t>
    </r>
  </si>
  <si>
    <t>Number of Children Leaving DCS Custody</t>
  </si>
  <si>
    <t>Number of Children With a Case Plan Goal of Adoption</t>
  </si>
  <si>
    <t>Number of Children With a Finalized Adoption</t>
  </si>
  <si>
    <r>
      <rPr>
        <vertAlign val="superscript"/>
        <sz val="10"/>
        <color theme="1"/>
        <rFont val="Calibri"/>
        <family val="2"/>
        <scheme val="minor"/>
      </rPr>
      <t>2</t>
    </r>
    <r>
      <rPr>
        <sz val="10"/>
        <color theme="1"/>
        <rFont val="Calibri"/>
        <family val="2"/>
        <scheme val="minor"/>
      </rPr>
      <t xml:space="preserve"> The number of available foster homes includes homes reported by the Department's Home Recruitment, Study and Supervision contractors along with foster homes utilized for appropriate children in coordination with the Division of Developmental Disabilities.</t>
    </r>
  </si>
  <si>
    <r>
      <rPr>
        <vertAlign val="superscript"/>
        <sz val="10"/>
        <color theme="1"/>
        <rFont val="Calibri"/>
        <family val="2"/>
        <scheme val="minor"/>
      </rPr>
      <t>3</t>
    </r>
    <r>
      <rPr>
        <sz val="10"/>
        <color theme="1"/>
        <rFont val="Calibri"/>
        <family val="2"/>
        <scheme val="minor"/>
      </rPr>
      <t xml:space="preserve"> The report run date was</t>
    </r>
    <r>
      <rPr>
        <b/>
        <i/>
        <sz val="10"/>
        <color theme="1"/>
        <rFont val="Calibri"/>
        <family val="2"/>
        <scheme val="minor"/>
      </rPr>
      <t xml:space="preserve"> January 29, 2021.</t>
    </r>
  </si>
  <si>
    <r>
      <t xml:space="preserve">4  </t>
    </r>
    <r>
      <rPr>
        <sz val="10"/>
        <color theme="1"/>
        <rFont val="Calibri"/>
        <family val="2"/>
        <scheme val="minor"/>
      </rPr>
      <t>Data is provided by HRSS provider agencies. During the July to December 2020 reporting period, agencies conducted home visits virtually due to COVID-19 restrictions, which attributes to a higher incidence of completed visitation.</t>
    </r>
  </si>
  <si>
    <r>
      <rPr>
        <vertAlign val="superscript"/>
        <sz val="10"/>
        <color theme="1"/>
        <rFont val="Calibri"/>
        <family val="2"/>
        <scheme val="minor"/>
      </rPr>
      <t>5</t>
    </r>
    <r>
      <rPr>
        <sz val="10"/>
        <color theme="1"/>
        <rFont val="Calibri"/>
        <family val="2"/>
        <scheme val="minor"/>
      </rPr>
      <t xml:space="preserve"> As a result of SB1518, data is now reported on state fiscal year, thus starting 9/30/18, semi-annual data covers January to June and July to December.</t>
    </r>
  </si>
  <si>
    <r>
      <rPr>
        <vertAlign val="superscript"/>
        <sz val="10"/>
        <color theme="1"/>
        <rFont val="Calibri"/>
        <family val="2"/>
        <scheme val="minor"/>
      </rPr>
      <t>6</t>
    </r>
    <r>
      <rPr>
        <sz val="10"/>
        <color theme="1"/>
        <rFont val="Calibri"/>
        <family val="2"/>
        <scheme val="minor"/>
      </rPr>
      <t xml:space="preserve"> The Department continues to diligently address data quality issues and will continue to update data as issues are identified and resolved. This data element will be updated and resubmitted in future iterations of this report.</t>
    </r>
  </si>
  <si>
    <r>
      <t xml:space="preserve">Total Reports Received </t>
    </r>
    <r>
      <rPr>
        <sz val="10"/>
        <color theme="0"/>
        <rFont val="Calibri"/>
        <family val="2"/>
        <scheme val="minor"/>
      </rPr>
      <t>(7)</t>
    </r>
  </si>
  <si>
    <t>October 2015 – March 2016</t>
  </si>
  <si>
    <t>April 2016 – September 2016</t>
  </si>
  <si>
    <t>October 2016 – March 2017</t>
  </si>
  <si>
    <t>April 2017 – September 2017</t>
  </si>
  <si>
    <t>October 2017 – March 2018</t>
  </si>
  <si>
    <t>January 2018 – 
June 2018</t>
  </si>
  <si>
    <t>July 2018 – 
December 2018</t>
  </si>
  <si>
    <t>January 2019 – 
June 2019</t>
  </si>
  <si>
    <t>July 2019 – 
December 2019</t>
  </si>
  <si>
    <t>January 2020 – June 2020</t>
  </si>
  <si>
    <t>July 2020 – December 2020</t>
  </si>
  <si>
    <t>January 2021 – June 2021</t>
  </si>
  <si>
    <t>July 2021 – December 2021</t>
  </si>
  <si>
    <t>January 2022 – June 2022</t>
  </si>
  <si>
    <t>July 2022 – December 2022</t>
  </si>
  <si>
    <t>Reports Assigned to DCS</t>
  </si>
  <si>
    <t>Reports -No Jurisdiction (military/tribal)</t>
  </si>
  <si>
    <t>Total Reports</t>
  </si>
  <si>
    <r>
      <t>Total Reports Received by Maltreatment Category</t>
    </r>
    <r>
      <rPr>
        <sz val="12"/>
        <color theme="0"/>
        <rFont val="Calibri"/>
        <family val="2"/>
        <scheme val="minor"/>
      </rPr>
      <t xml:space="preserve"> </t>
    </r>
    <r>
      <rPr>
        <sz val="10"/>
        <color theme="0"/>
        <rFont val="Calibri"/>
        <family val="2"/>
        <scheme val="minor"/>
      </rPr>
      <t>(7)</t>
    </r>
  </si>
  <si>
    <t>Neglect</t>
  </si>
  <si>
    <t>Physical Abuse</t>
  </si>
  <si>
    <t>Sexual Abuse</t>
  </si>
  <si>
    <t>Emotional Abuse</t>
  </si>
  <si>
    <t>Total</t>
  </si>
  <si>
    <r>
      <t xml:space="preserve">Total Reports Received by Priority </t>
    </r>
    <r>
      <rPr>
        <sz val="10"/>
        <color theme="0"/>
        <rFont val="Calibri"/>
        <family val="2"/>
        <scheme val="minor"/>
      </rPr>
      <t>(7)</t>
    </r>
  </si>
  <si>
    <t>PRIORITY 1</t>
  </si>
  <si>
    <t>PRIORITY 2</t>
  </si>
  <si>
    <t>PRIORITY 3</t>
  </si>
  <si>
    <t>PRIORITY 4</t>
  </si>
  <si>
    <r>
      <t>Total Reports Not Responded to</t>
    </r>
    <r>
      <rPr>
        <b/>
        <sz val="12"/>
        <color theme="0"/>
        <rFont val="Calibri"/>
        <family val="2"/>
        <scheme val="minor"/>
      </rPr>
      <t xml:space="preserve"> </t>
    </r>
    <r>
      <rPr>
        <sz val="10"/>
        <color theme="0"/>
        <rFont val="Calibri"/>
        <family val="2"/>
        <scheme val="minor"/>
      </rPr>
      <t xml:space="preserve">(8) </t>
    </r>
    <r>
      <rPr>
        <vertAlign val="superscript"/>
        <sz val="10"/>
        <color theme="0"/>
        <rFont val="Calibri"/>
        <family val="2"/>
        <scheme val="minor"/>
      </rPr>
      <t>1</t>
    </r>
  </si>
  <si>
    <t>07/01/2022 through 12/31/2022</t>
  </si>
  <si>
    <t>APACHE</t>
  </si>
  <si>
    <t>COCHISE</t>
  </si>
  <si>
    <t>COCONINO</t>
  </si>
  <si>
    <t>GILA</t>
  </si>
  <si>
    <t>GRAHAM</t>
  </si>
  <si>
    <t>GREENLEE</t>
  </si>
  <si>
    <t>LA PAZ</t>
  </si>
  <si>
    <t>MARICOPA</t>
  </si>
  <si>
    <t>MOHAVE</t>
  </si>
  <si>
    <t>NAVAJO</t>
  </si>
  <si>
    <t>PIMA</t>
  </si>
  <si>
    <t>PINAL</t>
  </si>
  <si>
    <t>SANTA CRUZ</t>
  </si>
  <si>
    <t>YAVAPAI</t>
  </si>
  <si>
    <t>YUMA</t>
  </si>
  <si>
    <t>STATEWIDE</t>
  </si>
  <si>
    <t>% OF TOTAL</t>
  </si>
  <si>
    <t>TOTAL</t>
  </si>
  <si>
    <t>% of TOTAL</t>
  </si>
  <si>
    <t>01/01/2022 through 06/30/2022</t>
  </si>
  <si>
    <t>07/01/2021 through 12/31/2021</t>
  </si>
  <si>
    <r>
      <t>Total Reports Not Responded to</t>
    </r>
    <r>
      <rPr>
        <b/>
        <sz val="12"/>
        <color theme="0"/>
        <rFont val="Calibri"/>
        <family val="2"/>
        <scheme val="minor"/>
      </rPr>
      <t xml:space="preserve"> </t>
    </r>
    <r>
      <rPr>
        <sz val="10"/>
        <color theme="0"/>
        <rFont val="Calibri"/>
        <family val="2"/>
        <scheme val="minor"/>
      </rPr>
      <t>(8)</t>
    </r>
  </si>
  <si>
    <t>07/01/2020 through 12/31/2020</t>
  </si>
  <si>
    <t>COCONIO</t>
  </si>
  <si>
    <t>01/01/2020 through 06/30/2020</t>
  </si>
  <si>
    <t>07/01/2019 through 12/31/2019</t>
  </si>
  <si>
    <t>01/01/2019 through 06/30/2019</t>
  </si>
  <si>
    <t xml:space="preserve"> 07/01/2018 through 12/31/2018</t>
  </si>
  <si>
    <r>
      <t xml:space="preserve">Reports Assigned for Investigation by Priority and Maltreatment Type and County </t>
    </r>
    <r>
      <rPr>
        <sz val="10"/>
        <color theme="0"/>
        <rFont val="Calibri"/>
        <family val="2"/>
        <scheme val="minor"/>
      </rPr>
      <t xml:space="preserve">(9)  </t>
    </r>
  </si>
  <si>
    <t xml:space="preserve"> 0#/01/20## through ##/3#/20##</t>
  </si>
  <si>
    <t xml:space="preserve"> APACHE</t>
  </si>
  <si>
    <t xml:space="preserve"> COCHISE</t>
  </si>
  <si>
    <t xml:space="preserve"> COCONINO</t>
  </si>
  <si>
    <t xml:space="preserve"> GILA</t>
  </si>
  <si>
    <t xml:space="preserve"> GRAHAM</t>
  </si>
  <si>
    <t xml:space="preserve"> GREENLEE</t>
  </si>
  <si>
    <t xml:space="preserve"> LA PAZ</t>
  </si>
  <si>
    <t xml:space="preserve"> MARICOPA</t>
  </si>
  <si>
    <t xml:space="preserve"> MOHAVE</t>
  </si>
  <si>
    <t xml:space="preserve"> NAVAJO</t>
  </si>
  <si>
    <t xml:space="preserve"> PIMA</t>
  </si>
  <si>
    <t xml:space="preserve"> PINAL</t>
  </si>
  <si>
    <t xml:space="preserve"> SANTA CRUZ</t>
  </si>
  <si>
    <t xml:space="preserve"> YAVAPAI</t>
  </si>
  <si>
    <t xml:space="preserve"> YUMA</t>
  </si>
  <si>
    <t xml:space="preserve"> STATEWIDE</t>
  </si>
  <si>
    <t xml:space="preserve"> % OF TOTAL</t>
  </si>
  <si>
    <t>Priority</t>
  </si>
  <si>
    <t>Maltreatment Type</t>
  </si>
  <si>
    <t>EMOT ABUSE</t>
  </si>
  <si>
    <t>NEGLECT</t>
  </si>
  <si>
    <t>PHYSICAL</t>
  </si>
  <si>
    <t>SEX ABUSE</t>
  </si>
  <si>
    <t xml:space="preserve"> 07/01/2022 through 12/31/2022</t>
  </si>
  <si>
    <t xml:space="preserve"> 01/01/2022 through 06/30/2022</t>
  </si>
  <si>
    <t xml:space="preserve"> 07/01/2021 through 12/31/2021</t>
  </si>
  <si>
    <t xml:space="preserve"> 01/01/2021 through 06/30/2021</t>
  </si>
  <si>
    <t xml:space="preserve"> 07/01/2020 through 12/31/2020</t>
  </si>
  <si>
    <t xml:space="preserve"> 01/01/2020 through 06/30/2020</t>
  </si>
  <si>
    <t xml:space="preserve"> 07/01/2019 through 12/31/2019</t>
  </si>
  <si>
    <t xml:space="preserve"> 01/01/2018 through 06/30/2018</t>
  </si>
  <si>
    <t xml:space="preserve"> 10/1/2017 through 3/31/2018</t>
  </si>
  <si>
    <r>
      <t xml:space="preserve">Reports Assigned for Investigation that Remain Open by Priority and Maltreatment Type and County </t>
    </r>
    <r>
      <rPr>
        <sz val="10"/>
        <color theme="0"/>
        <rFont val="Calibri"/>
        <family val="2"/>
        <scheme val="minor"/>
      </rPr>
      <t>(11) *</t>
    </r>
  </si>
  <si>
    <t>As of 06/30/2022</t>
  </si>
  <si>
    <t>As of 12/31/2021</t>
  </si>
  <si>
    <t>As of 06/30/2021</t>
  </si>
  <si>
    <t>As of 12/31/2020</t>
  </si>
  <si>
    <t>* Effective 1/28/21, DCS quit entering data into the CHILDS application. Data created after that was entered into Guardian starting 2/1/21 which includes updating data created between 1/29/21-1/31/21. It is anticipated that full data entry may lag through February 2021 and will need to be updated in future reports.</t>
  </si>
  <si>
    <t>As of 06/30/2020</t>
  </si>
  <si>
    <t>as of 12/31/2019</t>
  </si>
  <si>
    <t>as of 06/30/2019</t>
  </si>
  <si>
    <t>as of 12/31/2018</t>
  </si>
  <si>
    <t>As of 06/30/2018</t>
  </si>
  <si>
    <t>As of 3/31/2018</t>
  </si>
  <si>
    <t>COMPLETED INVESTIGATIONS OF CHILD ABUSE &amp; NEGLECT</t>
  </si>
  <si>
    <r>
      <t xml:space="preserve">Percent of Office of Administrative Hearings decisions where case findings are affirmed. (updated annually) </t>
    </r>
    <r>
      <rPr>
        <b/>
        <sz val="12"/>
        <color theme="0"/>
        <rFont val="Calibri"/>
        <family val="2"/>
        <scheme val="minor"/>
      </rPr>
      <t>(E1)</t>
    </r>
  </si>
  <si>
    <t>SFY 2018</t>
  </si>
  <si>
    <t>SFY 2019</t>
  </si>
  <si>
    <t>SFY 2020</t>
  </si>
  <si>
    <t>SFY 2021</t>
  </si>
  <si>
    <t>SFY 2022</t>
  </si>
  <si>
    <t>SFY 2023</t>
  </si>
  <si>
    <r>
      <t xml:space="preserve">Percent Upheld </t>
    </r>
    <r>
      <rPr>
        <b/>
        <vertAlign val="superscript"/>
        <sz val="12"/>
        <color theme="1"/>
        <rFont val="Calibri"/>
        <family val="2"/>
        <scheme val="minor"/>
      </rPr>
      <t>7</t>
    </r>
  </si>
  <si>
    <r>
      <t>Reports Completed</t>
    </r>
    <r>
      <rPr>
        <sz val="10"/>
        <color theme="0"/>
        <rFont val="Calibri"/>
        <family val="2"/>
        <scheme val="minor"/>
      </rPr>
      <t xml:space="preserve"> (10a -10c)</t>
    </r>
  </si>
  <si>
    <t xml:space="preserve"> TEMPLATE ##/01/20## through ##/3#/20##</t>
  </si>
  <si>
    <t xml:space="preserve"> FINDING</t>
  </si>
  <si>
    <t xml:space="preserve">  % OF TOTAL</t>
  </si>
  <si>
    <t>Substantiated</t>
  </si>
  <si>
    <t>Prop Sub</t>
  </si>
  <si>
    <t>Unsubstantiated</t>
  </si>
  <si>
    <t>01/01/2021 through 06/30/2021</t>
  </si>
  <si>
    <t>Finding Pending 1</t>
  </si>
  <si>
    <t xml:space="preserve"> 01/01/2019 through 06/30/2019</t>
  </si>
  <si>
    <r>
      <rPr>
        <vertAlign val="superscript"/>
        <sz val="10"/>
        <color theme="1"/>
        <rFont val="Calibri"/>
        <family val="2"/>
        <scheme val="minor"/>
      </rPr>
      <t xml:space="preserve">7 </t>
    </r>
    <r>
      <rPr>
        <sz val="10"/>
        <color theme="1"/>
        <rFont val="Calibri"/>
        <family val="2"/>
        <scheme val="minor"/>
      </rPr>
      <t xml:space="preserve"> Prior to Senate Bill 1518, historical reports only reported the percentage of OAH hearing decisions where case findings were affirmed.  Future versions of the Semi-Annual Child Welfare Report will include both the percentage and the total count.  </t>
    </r>
  </si>
  <si>
    <t xml:space="preserve">1 The Department continues to diligently address data quality issues and will continue to update data as issues are identified and resolved. This data element will be updated and resubmitted in future iterations of this report. Review of cases indicate a finding was made but the system did not indicate. These will be updated for future iterations of the report. </t>
  </si>
  <si>
    <r>
      <t>Reports Completed</t>
    </r>
    <r>
      <rPr>
        <b/>
        <sz val="12"/>
        <color theme="0"/>
        <rFont val="Calibri"/>
        <family val="2"/>
        <scheme val="minor"/>
      </rPr>
      <t xml:space="preserve"> (10a -10c)</t>
    </r>
  </si>
  <si>
    <r>
      <t>Reports Completed Resulting in Substantiation</t>
    </r>
    <r>
      <rPr>
        <b/>
        <sz val="12"/>
        <color theme="0"/>
        <rFont val="Calibri"/>
        <family val="2"/>
        <scheme val="minor"/>
      </rPr>
      <t xml:space="preserve"> (10a -10c)</t>
    </r>
  </si>
  <si>
    <t xml:space="preserve"> 10/01/2017 through 03/31/2018</t>
  </si>
  <si>
    <t>Oct 2014 - Mar 2015</t>
  </si>
  <si>
    <t>Oct 2015 - Mar 2016</t>
  </si>
  <si>
    <t>Apr 2016 - Sep 2016</t>
  </si>
  <si>
    <t>Oct 2016 - Mar 2017</t>
  </si>
  <si>
    <t>Apr 2017 - Sep 2017</t>
  </si>
  <si>
    <t>Oct 2017 - Mar 2018</t>
  </si>
  <si>
    <t>Jan 2018 - Jun 2018</t>
  </si>
  <si>
    <t>Jul 2018 - Dec 2018</t>
  </si>
  <si>
    <t>Jan 2019 - Jun 2019</t>
  </si>
  <si>
    <t>Jul 2019 - Dec 2019</t>
  </si>
  <si>
    <t>Jan 2020 - Jun 2020</t>
  </si>
  <si>
    <t>Jul 2020 - Dec 2020</t>
  </si>
  <si>
    <t>Jan 2021 - Jun 2021</t>
  </si>
  <si>
    <t>Jan 2022 - Jun 2022</t>
  </si>
  <si>
    <t>Unharmed Infants Delivered to Safe Haven</t>
  </si>
  <si>
    <t>* These counts are for newborn infants less than 72 hours old, who qualify pursuant to A.R.S. § 13-3623.01.</t>
  </si>
  <si>
    <r>
      <t xml:space="preserve">CHILDREN ENTERING OUT-OF-HOME CARE </t>
    </r>
    <r>
      <rPr>
        <sz val="10"/>
        <color theme="0"/>
        <rFont val="Calibri"/>
        <family val="2"/>
      </rPr>
      <t xml:space="preserve">(12, 14 &amp; 15) </t>
    </r>
    <r>
      <rPr>
        <b/>
        <sz val="12"/>
        <color theme="0"/>
        <rFont val="Calibri"/>
        <family val="2"/>
      </rPr>
      <t xml:space="preserve"> </t>
    </r>
    <r>
      <rPr>
        <b/>
        <sz val="16"/>
        <color theme="0"/>
        <rFont val="Calibri"/>
        <family val="2"/>
      </rPr>
      <t xml:space="preserve">
</t>
    </r>
  </si>
  <si>
    <t>template ##/01/20## through ##/3#/20##</t>
  </si>
  <si>
    <t>Reported Children</t>
  </si>
  <si>
    <t>Children reported during period</t>
  </si>
  <si>
    <t>% Reported Statewide</t>
  </si>
  <si>
    <t>Removed Children</t>
  </si>
  <si>
    <t>Children removed during period*</t>
  </si>
  <si>
    <t>% Removed Statewide</t>
  </si>
  <si>
    <t>Voluntary Placements (0-17 years)</t>
  </si>
  <si>
    <t>Voluntary Placements</t>
  </si>
  <si>
    <t>% of Voluntary Placements 
per removal</t>
  </si>
  <si>
    <t>Prior Removal Within Previous 12 Months</t>
  </si>
  <si>
    <t>Children with prior removal in previous 12 months</t>
  </si>
  <si>
    <t>% of children with prior removal within 12 months per removal</t>
  </si>
  <si>
    <t>Prior Removal Within Previous 13-24 Months</t>
  </si>
  <si>
    <t>Children with prior removal in previous 13 to 24 months</t>
  </si>
  <si>
    <t>% of children with prior removal within 13 to 24 months per removal</t>
  </si>
  <si>
    <t xml:space="preserve">  </t>
  </si>
  <si>
    <t>Children removed</t>
  </si>
  <si>
    <t>*  Children removed during the period may be part of reports received during the prior reporting period.  Thus, children removed during the period may not be part of the total count of children reported during the period.</t>
  </si>
  <si>
    <r>
      <t xml:space="preserve">CHILDREN ENTERING OUT-OF-HOME CARE </t>
    </r>
    <r>
      <rPr>
        <b/>
        <sz val="12"/>
        <color theme="0"/>
        <rFont val="Calibri"/>
        <family val="2"/>
      </rPr>
      <t xml:space="preserve">(12, 14 &amp; 15)  </t>
    </r>
    <r>
      <rPr>
        <b/>
        <sz val="16"/>
        <color theme="0"/>
        <rFont val="Calibri"/>
        <family val="2"/>
      </rPr>
      <t xml:space="preserve">
</t>
    </r>
  </si>
  <si>
    <t>07/01/2018 through 12/31/2018</t>
  </si>
  <si>
    <t>% Reported of Statewide</t>
  </si>
  <si>
    <t>% Removed of Statewide</t>
  </si>
  <si>
    <t>01/01/2018 through 06/30/2018</t>
  </si>
  <si>
    <t>10/1/2017 through 3/31/2018</t>
  </si>
  <si>
    <t>Children Reported during period</t>
  </si>
  <si>
    <t>Children Removed during period*</t>
  </si>
  <si>
    <t>% of Voluntary Placements 
per Removal</t>
  </si>
  <si>
    <t>% of children with Prior Removal within 12 months per Removal</t>
  </si>
  <si>
    <t>Children Removed</t>
  </si>
  <si>
    <t>% of children with Prior Removal within 13 to 24 months per Removal</t>
  </si>
  <si>
    <t>Number and Percentage of Children in Out-of-Home Care</t>
  </si>
  <si>
    <t>as of ##/3#/20##</t>
  </si>
  <si>
    <t>as of 12/31/2022</t>
  </si>
  <si>
    <t>as of 06/30/2022</t>
  </si>
  <si>
    <t>as of 12/31/2021</t>
  </si>
  <si>
    <t>as of 06/30/2021</t>
  </si>
  <si>
    <t>as of 12/31/2020</t>
  </si>
  <si>
    <t>as of 06/30/2020</t>
  </si>
  <si>
    <t>as of 06/30/2018</t>
  </si>
  <si>
    <t>as of 03/31/2017</t>
  </si>
  <si>
    <t># of Children</t>
  </si>
  <si>
    <t>% of Total</t>
  </si>
  <si>
    <r>
      <t xml:space="preserve"># of Children </t>
    </r>
    <r>
      <rPr>
        <b/>
        <vertAlign val="superscript"/>
        <sz val="10"/>
        <rFont val="Calibri"/>
        <family val="2"/>
      </rPr>
      <t>8</t>
    </r>
  </si>
  <si>
    <r>
      <rPr>
        <b/>
        <sz val="12"/>
        <color theme="0"/>
        <rFont val="Calibri"/>
        <family val="2"/>
      </rPr>
      <t>AGE</t>
    </r>
    <r>
      <rPr>
        <b/>
        <sz val="11"/>
        <color theme="0"/>
        <rFont val="Calibri"/>
        <family val="2"/>
      </rPr>
      <t xml:space="preserve"> </t>
    </r>
    <r>
      <rPr>
        <sz val="10"/>
        <color theme="0"/>
        <rFont val="Calibri"/>
        <family val="2"/>
      </rPr>
      <t>(20A)</t>
    </r>
  </si>
  <si>
    <t>Pending Data Correction *</t>
  </si>
  <si>
    <t>0 to 12 Months</t>
  </si>
  <si>
    <t>12 to 36 Months</t>
  </si>
  <si>
    <t>3 to 5</t>
  </si>
  <si>
    <t>6 to 9</t>
  </si>
  <si>
    <t>10 to 12</t>
  </si>
  <si>
    <t>13 to 15</t>
  </si>
  <si>
    <t>16 to 17</t>
  </si>
  <si>
    <t>18 and Over</t>
  </si>
  <si>
    <t>TOTAL OOH</t>
  </si>
  <si>
    <r>
      <t xml:space="preserve">ETHNICITY </t>
    </r>
    <r>
      <rPr>
        <sz val="10"/>
        <color theme="0"/>
        <rFont val="Calibri"/>
        <family val="2"/>
      </rPr>
      <t>(20B)</t>
    </r>
  </si>
  <si>
    <t>African American</t>
  </si>
  <si>
    <t>American Indian</t>
  </si>
  <si>
    <t>Asian</t>
  </si>
  <si>
    <t>Hispanic</t>
  </si>
  <si>
    <t>Caucasian</t>
  </si>
  <si>
    <t>Other</t>
  </si>
  <si>
    <r>
      <t xml:space="preserve">CASE PLAN GOAL (PERMANENCY GOAL) </t>
    </r>
    <r>
      <rPr>
        <sz val="10"/>
        <color theme="0"/>
        <rFont val="Calibri"/>
        <family val="2"/>
      </rPr>
      <t>(20C)</t>
    </r>
    <r>
      <rPr>
        <b/>
        <sz val="11"/>
        <color theme="0"/>
        <rFont val="Calibri"/>
        <family val="2"/>
      </rPr>
      <t>*</t>
    </r>
  </si>
  <si>
    <t>Return to Family</t>
  </si>
  <si>
    <t>Adoption</t>
  </si>
  <si>
    <t>Long Term Foster Care</t>
  </si>
  <si>
    <t>Independent Living</t>
  </si>
  <si>
    <t>Guardianship</t>
  </si>
  <si>
    <t>Case Plan Goal Being Developed</t>
  </si>
  <si>
    <t>Live with Other Relatives **</t>
  </si>
  <si>
    <t>N/A</t>
  </si>
  <si>
    <r>
      <t xml:space="preserve">LENGTH OF TIME IN CARE </t>
    </r>
    <r>
      <rPr>
        <sz val="10"/>
        <color theme="0"/>
        <rFont val="Calibri"/>
        <family val="2"/>
      </rPr>
      <t>(20E)</t>
    </r>
  </si>
  <si>
    <t>1 to 30 Days</t>
  </si>
  <si>
    <t>31 Days to 12 Months</t>
  </si>
  <si>
    <t>13 to 24 Months</t>
  </si>
  <si>
    <t>More Than 24 Months</t>
  </si>
  <si>
    <t>Average Number of Placements</t>
  </si>
  <si>
    <t>Median</t>
  </si>
  <si>
    <t>Minimum Range</t>
  </si>
  <si>
    <r>
      <t xml:space="preserve">Maximum Range </t>
    </r>
    <r>
      <rPr>
        <b/>
        <vertAlign val="superscript"/>
        <sz val="10"/>
        <color rgb="FF000000"/>
        <rFont val="Calibri"/>
        <family val="2"/>
      </rPr>
      <t>8</t>
    </r>
  </si>
  <si>
    <r>
      <rPr>
        <b/>
        <vertAlign val="superscript"/>
        <sz val="8"/>
        <color rgb="FF000000"/>
        <rFont val="Calibri"/>
        <family val="2"/>
      </rPr>
      <t xml:space="preserve">8 </t>
    </r>
    <r>
      <rPr>
        <b/>
        <sz val="8"/>
        <color rgb="FF000000"/>
        <rFont val="Calibri"/>
        <family val="2"/>
      </rPr>
      <t>Placement maximum includes any change in placement setting which includes each detention, hospitalization, and runaway episode.</t>
    </r>
  </si>
  <si>
    <t>* The Department continues to diligently address data quality issues and will continue to update data as issues are identified and resolved. This data element will be updated and resubmitted in future iterations of this report.</t>
  </si>
  <si>
    <t xml:space="preserve">** This case plan goal is no longer an option and will be removed in future iterations of this report. </t>
  </si>
  <si>
    <t xml:space="preserve"> TEMPLATE </t>
  </si>
  <si>
    <t>as of  06/30/2022</t>
  </si>
  <si>
    <t>as of  12/31/2021</t>
  </si>
  <si>
    <t>as of  06/30/2019</t>
  </si>
  <si>
    <t>as of  06/30/2018</t>
  </si>
  <si>
    <t>as of 3/31/2018</t>
  </si>
  <si>
    <r>
      <t xml:space="preserve">PRIMARY LEGAL STATUS (0 TO 17 YRS OLD) </t>
    </r>
    <r>
      <rPr>
        <sz val="10"/>
        <color theme="0"/>
        <rFont val="Calibri"/>
        <family val="2"/>
      </rPr>
      <t xml:space="preserve"> (20F)</t>
    </r>
  </si>
  <si>
    <t>Temporary Custody</t>
  </si>
  <si>
    <t>Adjudicated Dependent Only</t>
  </si>
  <si>
    <t>Legally Free for Adoption</t>
  </si>
  <si>
    <t>Partially Free for Adoption</t>
  </si>
  <si>
    <t>Voluntary Placement  &lt;18 yo</t>
  </si>
  <si>
    <t>Dually Adjudicated</t>
  </si>
  <si>
    <r>
      <t xml:space="preserve">SHELTER or RECEIVING HOME  &gt; 21 CONSECUTIVE DAYS BY AGE </t>
    </r>
    <r>
      <rPr>
        <vertAlign val="superscript"/>
        <sz val="10"/>
        <color theme="0"/>
        <rFont val="Calibri"/>
        <family val="2"/>
      </rPr>
      <t xml:space="preserve"> </t>
    </r>
    <r>
      <rPr>
        <sz val="10"/>
        <color theme="0"/>
        <rFont val="Calibri"/>
        <family val="2"/>
      </rPr>
      <t>(16)</t>
    </r>
  </si>
  <si>
    <t>3 to 5 Years</t>
  </si>
  <si>
    <t>6 to 9 Years</t>
  </si>
  <si>
    <t>10 to 12 Years</t>
  </si>
  <si>
    <t>13 to 15 Years</t>
  </si>
  <si>
    <t>16 to 17 Years</t>
  </si>
  <si>
    <t>18 Years and over</t>
  </si>
  <si>
    <t>Total OOH</t>
  </si>
  <si>
    <r>
      <t xml:space="preserve">UNLICENSED KINSHIP HOMES </t>
    </r>
    <r>
      <rPr>
        <sz val="10"/>
        <color theme="0"/>
        <rFont val="Calibri"/>
        <family val="2"/>
      </rPr>
      <t xml:space="preserve"> (17) </t>
    </r>
  </si>
  <si>
    <t xml:space="preserve"> TEMPLATE as of  06/30/2018</t>
  </si>
  <si>
    <t>as of  12/31/2018</t>
  </si>
  <si>
    <t>Unlicensed Kinship Homes</t>
  </si>
  <si>
    <r>
      <t>LICENSED COMMUNITY &amp; LICENSED KINSHIP HOMES</t>
    </r>
    <r>
      <rPr>
        <sz val="11"/>
        <color theme="0"/>
        <rFont val="Calibri"/>
        <family val="2"/>
      </rPr>
      <t xml:space="preserve"> (17) </t>
    </r>
  </si>
  <si>
    <t># of FOSTER HOMES</t>
  </si>
  <si>
    <t>BED SPACES</t>
  </si>
  <si>
    <r>
      <t xml:space="preserve">BED SPACES </t>
    </r>
    <r>
      <rPr>
        <b/>
        <vertAlign val="superscript"/>
        <sz val="10"/>
        <color rgb="FF000000"/>
        <rFont val="Calibri"/>
        <family val="2"/>
      </rPr>
      <t>9, 10</t>
    </r>
  </si>
  <si>
    <r>
      <t>BED SPACES</t>
    </r>
    <r>
      <rPr>
        <b/>
        <vertAlign val="superscript"/>
        <sz val="10"/>
        <color rgb="FF000000"/>
        <rFont val="Calibri"/>
        <family val="2"/>
      </rPr>
      <t xml:space="preserve"> 9, 10</t>
    </r>
  </si>
  <si>
    <r>
      <t xml:space="preserve">BED SPACES </t>
    </r>
    <r>
      <rPr>
        <b/>
        <vertAlign val="superscript"/>
        <sz val="10"/>
        <color rgb="FF000000"/>
        <rFont val="Calibri"/>
        <family val="2"/>
      </rPr>
      <t>10</t>
    </r>
  </si>
  <si>
    <r>
      <t xml:space="preserve">Licensed Kinship Foster Homes with Out-Of-Home Child(ren) Placed </t>
    </r>
    <r>
      <rPr>
        <b/>
        <i/>
        <vertAlign val="superscript"/>
        <sz val="10"/>
        <color rgb="FF000000"/>
        <rFont val="Calibri"/>
        <family val="2"/>
      </rPr>
      <t>9</t>
    </r>
  </si>
  <si>
    <t>Licensed Kinship Foster Homes with NO Out-Of-Home Child(ren) Placed</t>
  </si>
  <si>
    <t>Total Licensed Kinship Foster Homes</t>
  </si>
  <si>
    <t xml:space="preserve">1482  </t>
  </si>
  <si>
    <t>Licensed Community Foster Homes</t>
  </si>
  <si>
    <t>Total Licensed Foster Homes</t>
  </si>
  <si>
    <r>
      <rPr>
        <vertAlign val="superscript"/>
        <sz val="9"/>
        <rFont val="Calibri"/>
        <family val="2"/>
      </rPr>
      <t>10</t>
    </r>
    <r>
      <rPr>
        <sz val="9"/>
        <rFont val="Calibri"/>
        <family val="2"/>
      </rPr>
      <t xml:space="preserve"> This metric was not required during the prior reporting period.  Therefore any element noted as "non applicable" was
     not required previously.</t>
    </r>
  </si>
  <si>
    <r>
      <rPr>
        <b/>
        <vertAlign val="superscript"/>
        <sz val="8"/>
        <rFont val="Calibri"/>
        <family val="2"/>
      </rPr>
      <t>9</t>
    </r>
    <r>
      <rPr>
        <b/>
        <sz val="8"/>
        <rFont val="Calibri"/>
        <family val="2"/>
      </rPr>
      <t>Age Breakout has been changed since the prior reporting period.</t>
    </r>
  </si>
  <si>
    <r>
      <rPr>
        <b/>
        <vertAlign val="superscript"/>
        <sz val="8"/>
        <color theme="1"/>
        <rFont val="Calibri"/>
        <family val="2"/>
      </rPr>
      <t>9</t>
    </r>
    <r>
      <rPr>
        <sz val="8"/>
        <color theme="1"/>
        <rFont val="Calibri"/>
        <family val="2"/>
      </rPr>
      <t xml:space="preserve"> Includes the count of Licensed Kinship homes where there is at least one out-of-home child placed.
</t>
    </r>
    <r>
      <rPr>
        <b/>
        <vertAlign val="superscript"/>
        <sz val="8"/>
        <color theme="1"/>
        <rFont val="Calibri"/>
        <family val="2"/>
      </rPr>
      <t>10</t>
    </r>
    <r>
      <rPr>
        <sz val="8"/>
        <color theme="1"/>
        <rFont val="Calibri"/>
        <family val="2"/>
      </rPr>
      <t xml:space="preserve"> Excludes homes with ICPC and Bed holds.
</t>
    </r>
    <r>
      <rPr>
        <vertAlign val="superscript"/>
        <sz val="8"/>
        <rFont val="Calibri"/>
        <family val="2"/>
      </rPr>
      <t/>
    </r>
  </si>
  <si>
    <t>PARENT / CHILD VISITATION</t>
  </si>
  <si>
    <t xml:space="preserve"> as of 12/31/2020</t>
  </si>
  <si>
    <t>as of 03/31/2018</t>
  </si>
  <si>
    <t>Number of Children</t>
  </si>
  <si>
    <r>
      <t>CHILDREN RECEIVING VISITATION BY DCS CHILD SAFETY SPECIALIST</t>
    </r>
    <r>
      <rPr>
        <sz val="10"/>
        <color theme="0"/>
        <rFont val="Calibri"/>
        <family val="2"/>
      </rPr>
      <t xml:space="preserve"> (19) </t>
    </r>
  </si>
  <si>
    <t>Children Receiving Visits *</t>
  </si>
  <si>
    <t>Children Not Receiving Visits *</t>
  </si>
  <si>
    <r>
      <t xml:space="preserve">PARENT(S) - GOAL of RETURN to PARENT - RECEIVING VISITATION BY DCS CHILD SAFETY SPECIALIST </t>
    </r>
    <r>
      <rPr>
        <b/>
        <sz val="10"/>
        <color theme="0"/>
        <rFont val="Calibri"/>
        <family val="2"/>
      </rPr>
      <t xml:space="preserve">(21) </t>
    </r>
  </si>
  <si>
    <t>% of Parents Receiving Visits</t>
  </si>
  <si>
    <t>Total Foster Homes</t>
  </si>
  <si>
    <t>Foster Homes Receiving Visits **</t>
  </si>
  <si>
    <t>* Number and percentage of children receiving visitation In the last month of reporting period.
** Number and percentage of foster homes receiving visitation in the last quarter of reporting period.</t>
  </si>
  <si>
    <r>
      <t xml:space="preserve">TYPE OF OUT-OF-HOME PLACEMENT, CATEGORIZED BY AGE </t>
    </r>
    <r>
      <rPr>
        <sz val="10"/>
        <color theme="0"/>
        <rFont val="Calibri"/>
        <family val="2"/>
        <scheme val="minor"/>
      </rPr>
      <t>(20D)</t>
    </r>
  </si>
  <si>
    <t xml:space="preserve"> RELATIVE</t>
  </si>
  <si>
    <t xml:space="preserve"> FAMILY FOSTER</t>
  </si>
  <si>
    <t xml:space="preserve"> GROUP HOME</t>
  </si>
  <si>
    <r>
      <t xml:space="preserve"> INSTITUTION / RESIDENTIAL  </t>
    </r>
    <r>
      <rPr>
        <b/>
        <vertAlign val="superscript"/>
        <sz val="10"/>
        <rFont val="Calibri"/>
        <family val="2"/>
        <scheme val="minor"/>
      </rPr>
      <t>11</t>
    </r>
  </si>
  <si>
    <t xml:space="preserve"> INDEPENDENT LIVING</t>
  </si>
  <si>
    <r>
      <t xml:space="preserve"> RUNAWAY</t>
    </r>
    <r>
      <rPr>
        <b/>
        <vertAlign val="superscript"/>
        <sz val="10"/>
        <color theme="1"/>
        <rFont val="Calibri"/>
        <family val="2"/>
      </rPr>
      <t>12</t>
    </r>
  </si>
  <si>
    <r>
      <t>MISSING CHILD</t>
    </r>
    <r>
      <rPr>
        <b/>
        <vertAlign val="superscript"/>
        <sz val="10"/>
        <color theme="1"/>
        <rFont val="Calibri"/>
        <family val="2"/>
      </rPr>
      <t>12</t>
    </r>
  </si>
  <si>
    <t xml:space="preserve"> TRIAL HOME VISIT</t>
  </si>
  <si>
    <r>
      <t xml:space="preserve"> NO IDENTIFIED PLACEMENT </t>
    </r>
    <r>
      <rPr>
        <b/>
        <vertAlign val="superscript"/>
        <sz val="10"/>
        <rFont val="Calibri"/>
        <family val="2"/>
        <scheme val="minor"/>
      </rPr>
      <t>13</t>
    </r>
  </si>
  <si>
    <t xml:space="preserve"> TOTAL</t>
  </si>
  <si>
    <t>UNDER 1</t>
  </si>
  <si>
    <t>18 &amp; Older</t>
  </si>
  <si>
    <t>UNLICENSED KINSHIP / FICTIVE KINSHIP</t>
  </si>
  <si>
    <t>Pending Data Correction*</t>
  </si>
  <si>
    <r>
      <t xml:space="preserve"> RUNAWAY</t>
    </r>
    <r>
      <rPr>
        <b/>
        <vertAlign val="superscript"/>
        <sz val="10"/>
        <color theme="1"/>
        <rFont val="Calibri"/>
        <family val="2"/>
      </rPr>
      <t>12 *</t>
    </r>
  </si>
  <si>
    <r>
      <t xml:space="preserve"> MISSING /  ABDUCTED CHILD</t>
    </r>
    <r>
      <rPr>
        <b/>
        <vertAlign val="superscript"/>
        <sz val="10"/>
        <color theme="1"/>
        <rFont val="Calibri"/>
        <family val="2"/>
      </rPr>
      <t>12</t>
    </r>
  </si>
  <si>
    <t xml:space="preserve"> RUNAWAY</t>
  </si>
  <si>
    <r>
      <t xml:space="preserve">TYPE OF OUT-OF-PLACEMENT, CATEGORIZED BY AGE </t>
    </r>
    <r>
      <rPr>
        <b/>
        <sz val="12"/>
        <color theme="0"/>
        <rFont val="Calibri"/>
        <family val="2"/>
        <scheme val="minor"/>
      </rPr>
      <t>(20D)</t>
    </r>
  </si>
  <si>
    <r>
      <t xml:space="preserve"> RUNAWAY / ABSCONDED </t>
    </r>
    <r>
      <rPr>
        <b/>
        <vertAlign val="superscript"/>
        <sz val="10"/>
        <color theme="1"/>
        <rFont val="Calibri"/>
        <family val="2"/>
      </rPr>
      <t>12</t>
    </r>
  </si>
  <si>
    <r>
      <rPr>
        <vertAlign val="superscript"/>
        <sz val="8"/>
        <color theme="1"/>
        <rFont val="Calibri"/>
        <family val="2"/>
      </rPr>
      <t>11</t>
    </r>
    <r>
      <rPr>
        <sz val="8"/>
        <color theme="1"/>
        <rFont val="Calibri"/>
        <family val="2"/>
      </rPr>
      <t xml:space="preserve"> This category includes shelter, detention, and hospital placement types.</t>
    </r>
    <r>
      <rPr>
        <vertAlign val="superscript"/>
        <sz val="8"/>
        <color theme="1"/>
        <rFont val="Calibri"/>
        <family val="2"/>
      </rPr>
      <t xml:space="preserve">
12</t>
    </r>
    <r>
      <rPr>
        <sz val="8"/>
        <color theme="1"/>
        <rFont val="Calibri"/>
        <family val="2"/>
      </rPr>
      <t xml:space="preserve"> These children are in legal custody of the Department but could not be located or whose parents/relatives absconded with them.  Effective 9/30/19, DCS separated the category of Missing Child as it was previously included in the Runaway category.
</t>
    </r>
    <r>
      <rPr>
        <vertAlign val="superscript"/>
        <sz val="8"/>
        <color theme="1"/>
        <rFont val="Calibri"/>
        <family val="2"/>
      </rPr>
      <t>13</t>
    </r>
    <r>
      <rPr>
        <sz val="8"/>
        <color theme="1"/>
        <rFont val="Calibri"/>
        <family val="2"/>
      </rPr>
      <t xml:space="preserve"> This category results when children do not have a placement identified in the CHILDS database, which is most often attributable to a lag in data entry or data errors. This data is updated on an ongoing basis through a continuous quality assurance process. </t>
    </r>
  </si>
  <si>
    <r>
      <rPr>
        <vertAlign val="superscript"/>
        <sz val="8"/>
        <color theme="1"/>
        <rFont val="Calibri"/>
        <family val="2"/>
      </rPr>
      <t>11</t>
    </r>
    <r>
      <rPr>
        <sz val="8"/>
        <color theme="1"/>
        <rFont val="Calibri"/>
        <family val="2"/>
      </rPr>
      <t xml:space="preserve"> This category includes shelter, detention, and hospital placement types.</t>
    </r>
    <r>
      <rPr>
        <vertAlign val="superscript"/>
        <sz val="8"/>
        <color theme="1"/>
        <rFont val="Calibri"/>
        <family val="2"/>
      </rPr>
      <t xml:space="preserve">
12</t>
    </r>
    <r>
      <rPr>
        <sz val="8"/>
        <color theme="1"/>
        <rFont val="Calibri"/>
        <family val="2"/>
      </rPr>
      <t xml:space="preserve"> This category includes children whose parents absconded with the child(ren) or were missing children who could not be located during the process of the investigation.
</t>
    </r>
    <r>
      <rPr>
        <vertAlign val="superscript"/>
        <sz val="8"/>
        <color theme="1"/>
        <rFont val="Calibri"/>
        <family val="2"/>
      </rPr>
      <t>13</t>
    </r>
    <r>
      <rPr>
        <sz val="8"/>
        <color theme="1"/>
        <rFont val="Calibri"/>
        <family val="2"/>
      </rPr>
      <t xml:space="preserve"> When children do not have a placement identified in the CHILDS database, this is most often attrributable to a lag in data entry or data errors.  This data is updated on an ongoing basis  
    through a continous quality assurance process.</t>
    </r>
  </si>
  <si>
    <r>
      <rPr>
        <vertAlign val="superscript"/>
        <sz val="8"/>
        <color theme="1"/>
        <rFont val="Calibri"/>
        <family val="2"/>
      </rPr>
      <t>11</t>
    </r>
    <r>
      <rPr>
        <sz val="8"/>
        <color theme="1"/>
        <rFont val="Calibri"/>
        <family val="2"/>
      </rPr>
      <t xml:space="preserve"> This category includes shelter, detention, and hospital placement types.</t>
    </r>
    <r>
      <rPr>
        <vertAlign val="superscript"/>
        <sz val="8"/>
        <color theme="1"/>
        <rFont val="Calibri"/>
        <family val="2"/>
      </rPr>
      <t xml:space="preserve">
12</t>
    </r>
    <r>
      <rPr>
        <sz val="8"/>
        <color theme="1"/>
        <rFont val="Calibri"/>
        <family val="2"/>
      </rPr>
      <t xml:space="preserve"> This category includes children whose parents absconded with the child(ren) or were missing children who could not be located during the process of the investigation.
</t>
    </r>
    <r>
      <rPr>
        <vertAlign val="superscript"/>
        <sz val="8"/>
        <color theme="1"/>
        <rFont val="Calibri"/>
        <family val="2"/>
      </rPr>
      <t>13</t>
    </r>
    <r>
      <rPr>
        <sz val="8"/>
        <color theme="1"/>
        <rFont val="Calibri"/>
        <family val="2"/>
      </rPr>
      <t xml:space="preserve"> When children do not have a placement identified in the CHILDS database, this is most often attrributable to a lag in data entry or data errors.  This data is updated on an ongoing basis through
     a continous quality assurance process.</t>
    </r>
  </si>
  <si>
    <t xml:space="preserve">* Known issues with the Guardian system has been repaired and data will be updated.  The Department continues to diligently address data quality issues and will continue to update data as issues are identified and resolved. This data element will be updated and resubmitted in future iterations of this report. </t>
  </si>
  <si>
    <r>
      <t>CHILDREN EXITING OUT-OF-HOME CARE</t>
    </r>
    <r>
      <rPr>
        <sz val="10"/>
        <color theme="0"/>
        <rFont val="Calibri"/>
        <family val="2"/>
      </rPr>
      <t xml:space="preserve"> (22)  </t>
    </r>
  </si>
  <si>
    <t>Template ##/01/20## and ##/3#/20##</t>
  </si>
  <si>
    <t>Reunification</t>
  </si>
  <si>
    <t>Living with Other</t>
  </si>
  <si>
    <t>Age of Majority</t>
  </si>
  <si>
    <t>Transfer to Other Agency</t>
  </si>
  <si>
    <t>Runaway</t>
  </si>
  <si>
    <t>Death of Child</t>
  </si>
  <si>
    <t>Statewide
Total</t>
  </si>
  <si>
    <r>
      <t xml:space="preserve">AGE </t>
    </r>
    <r>
      <rPr>
        <b/>
        <sz val="10"/>
        <color theme="0"/>
        <rFont val="Calibri"/>
        <family val="2"/>
      </rPr>
      <t>(22A)</t>
    </r>
  </si>
  <si>
    <t>18 and over</t>
  </si>
  <si>
    <t>TOTAL EXITS</t>
  </si>
  <si>
    <r>
      <t xml:space="preserve">ETHNICITY </t>
    </r>
    <r>
      <rPr>
        <b/>
        <sz val="10"/>
        <color theme="0"/>
        <rFont val="Calibri"/>
        <family val="2"/>
      </rPr>
      <t>(22B)</t>
    </r>
  </si>
  <si>
    <t>Caucasion</t>
  </si>
  <si>
    <r>
      <t xml:space="preserve">NUMBER OF PLACEMENTS  </t>
    </r>
    <r>
      <rPr>
        <b/>
        <sz val="10"/>
        <color theme="0"/>
        <rFont val="Calibri"/>
        <family val="2"/>
      </rPr>
      <t>(22C)</t>
    </r>
  </si>
  <si>
    <t>One</t>
  </si>
  <si>
    <t>Two</t>
  </si>
  <si>
    <t>Three</t>
  </si>
  <si>
    <t>Four</t>
  </si>
  <si>
    <t>Five</t>
  </si>
  <si>
    <t>More than Five</t>
  </si>
  <si>
    <t>LENGTH OF TIME IN CARE  (22D)</t>
  </si>
  <si>
    <t>More Than 12 Months</t>
  </si>
  <si>
    <r>
      <t xml:space="preserve">AVERAGE and MEDIAN </t>
    </r>
    <r>
      <rPr>
        <b/>
        <sz val="10"/>
        <color theme="0"/>
        <rFont val="Calibri"/>
        <family val="2"/>
      </rPr>
      <t>(22D)</t>
    </r>
  </si>
  <si>
    <t>Avg</t>
  </si>
  <si>
    <t>By Age</t>
  </si>
  <si>
    <t>By # of Placements</t>
  </si>
  <si>
    <t>By Months of Time in Care</t>
  </si>
  <si>
    <t>01/01/2022 and 06/30/2022</t>
  </si>
  <si>
    <t>07/01/2021 and 12/31/2021</t>
  </si>
  <si>
    <t>01/01/2021 and 06/30/2021</t>
  </si>
  <si>
    <t>07/01/2020 and 12/31/2020</t>
  </si>
  <si>
    <t>01/01/2020 and 06/30/2020</t>
  </si>
  <si>
    <t>Between 07/01/2019 and 12/31/2019</t>
  </si>
  <si>
    <r>
      <t>AGE</t>
    </r>
    <r>
      <rPr>
        <sz val="10"/>
        <color theme="0"/>
        <rFont val="Calibri"/>
        <family val="2"/>
      </rPr>
      <t xml:space="preserve"> (22A)</t>
    </r>
  </si>
  <si>
    <r>
      <t xml:space="preserve">ETHNICITY </t>
    </r>
    <r>
      <rPr>
        <sz val="10"/>
        <color theme="0"/>
        <rFont val="Calibri"/>
        <family val="2"/>
      </rPr>
      <t>(22B)</t>
    </r>
  </si>
  <si>
    <r>
      <t xml:space="preserve">NUMBER OF PLACEMENTS  </t>
    </r>
    <r>
      <rPr>
        <sz val="10"/>
        <color theme="0"/>
        <rFont val="Calibri"/>
        <family val="2"/>
      </rPr>
      <t>(22C)</t>
    </r>
  </si>
  <si>
    <r>
      <t xml:space="preserve">LENGTH OF TIME IN CARE  </t>
    </r>
    <r>
      <rPr>
        <sz val="10"/>
        <color theme="0"/>
        <rFont val="Calibri"/>
        <family val="2"/>
      </rPr>
      <t>(22D)</t>
    </r>
  </si>
  <si>
    <r>
      <t xml:space="preserve">AVERAGE and MEDIAN </t>
    </r>
    <r>
      <rPr>
        <sz val="10"/>
        <color theme="0"/>
        <rFont val="Calibri"/>
        <family val="2"/>
      </rPr>
      <t>(22D)</t>
    </r>
  </si>
  <si>
    <t>Runaway *</t>
  </si>
  <si>
    <r>
      <t xml:space="preserve">CHILDREN EXITING OUT-OF-HOME CARE </t>
    </r>
    <r>
      <rPr>
        <b/>
        <sz val="12"/>
        <color theme="0"/>
        <rFont val="Calibri"/>
        <family val="2"/>
      </rPr>
      <t xml:space="preserve">(22)  </t>
    </r>
  </si>
  <si>
    <r>
      <t xml:space="preserve">Number Of Children In An Open Or Active Child Safety Services Case Who Died As A Result Of Abuse 
as Categorized By The Custodial Relationship And County </t>
    </r>
    <r>
      <rPr>
        <b/>
        <vertAlign val="superscript"/>
        <sz val="12"/>
        <color theme="0"/>
        <rFont val="Calibri"/>
        <family val="2"/>
      </rPr>
      <t>15</t>
    </r>
    <r>
      <rPr>
        <b/>
        <sz val="12"/>
        <color theme="0"/>
        <rFont val="Calibri"/>
        <family val="2"/>
      </rPr>
      <t xml:space="preserve"> </t>
    </r>
    <r>
      <rPr>
        <sz val="12"/>
        <color theme="0"/>
        <rFont val="Calibri"/>
        <family val="2"/>
      </rPr>
      <t xml:space="preserve"> </t>
    </r>
    <r>
      <rPr>
        <sz val="10"/>
        <color theme="0"/>
        <rFont val="Calibri"/>
        <family val="2"/>
      </rPr>
      <t>(29A-E)</t>
    </r>
  </si>
  <si>
    <t>BIOLOGICAL PARENT(S)</t>
  </si>
  <si>
    <t>OTHER FAMILY MEMBER</t>
  </si>
  <si>
    <t>ADOPTIVE PARENT(S)</t>
  </si>
  <si>
    <t>FOSTER CARE PARENT(S)</t>
  </si>
  <si>
    <t>OTHER OUT-OF-HOME CARE PROVIDER</t>
  </si>
  <si>
    <r>
      <t xml:space="preserve">Number Of Children In An Open Or Active Child Safety Services Case Who Died Due To Abuse 
as Allegedly Caused By An Adult Household Member  Not Listed In The Above Table  </t>
    </r>
    <r>
      <rPr>
        <sz val="10"/>
        <color theme="0"/>
        <rFont val="Calibri"/>
        <family val="2"/>
        <scheme val="minor"/>
      </rPr>
      <t xml:space="preserve"> (30)</t>
    </r>
  </si>
  <si>
    <t xml:space="preserve"> ADULT HOUSEHOLD MEMBER</t>
  </si>
  <si>
    <r>
      <t xml:space="preserve">Children Exiting Care For Reason Of Death By Cause Of Death, Placement Type At Time Of Death, And County </t>
    </r>
    <r>
      <rPr>
        <b/>
        <vertAlign val="superscript"/>
        <sz val="12"/>
        <color theme="0"/>
        <rFont val="Calibri"/>
        <family val="2"/>
      </rPr>
      <t xml:space="preserve">14 </t>
    </r>
    <r>
      <rPr>
        <b/>
        <sz val="12"/>
        <color theme="0"/>
        <rFont val="Calibri"/>
        <family val="2"/>
      </rPr>
      <t xml:space="preserve"> </t>
    </r>
    <r>
      <rPr>
        <sz val="10"/>
        <color theme="0"/>
        <rFont val="Calibri"/>
        <family val="2"/>
      </rPr>
      <t>(28)</t>
    </r>
  </si>
  <si>
    <t>County</t>
  </si>
  <si>
    <t>Cause of death</t>
  </si>
  <si>
    <t>Type of Placement of death</t>
  </si>
  <si>
    <t>Maricopa</t>
  </si>
  <si>
    <t>Overdose</t>
  </si>
  <si>
    <t>Hospital</t>
  </si>
  <si>
    <t>Gunshot wound</t>
  </si>
  <si>
    <t>Kinship</t>
  </si>
  <si>
    <t>Shelter</t>
  </si>
  <si>
    <t>Navajo</t>
  </si>
  <si>
    <t>Medical Complications</t>
  </si>
  <si>
    <t>Group Home</t>
  </si>
  <si>
    <t>Pending OME</t>
  </si>
  <si>
    <t>DDD Foster Home</t>
  </si>
  <si>
    <t>Drowning</t>
  </si>
  <si>
    <t>Positional Asphyxia (accidental)</t>
  </si>
  <si>
    <t>Foster Home</t>
  </si>
  <si>
    <t>Pima</t>
  </si>
  <si>
    <t>Undetermined</t>
  </si>
  <si>
    <t>Medical Issue</t>
  </si>
  <si>
    <t>Pending Determination</t>
  </si>
  <si>
    <t>Relative Home</t>
  </si>
  <si>
    <t>Pinal</t>
  </si>
  <si>
    <t>Blunt Force Trauma</t>
  </si>
  <si>
    <t>Natural</t>
  </si>
  <si>
    <t>DDD Group Home</t>
  </si>
  <si>
    <t>Pending</t>
  </si>
  <si>
    <t>Acute Respitory Failure</t>
  </si>
  <si>
    <t>OVERDOSE</t>
  </si>
  <si>
    <t>COMPLICATIONS FROM MEDICAL ISSUES</t>
  </si>
  <si>
    <t xml:space="preserve"> ASPHYXIA</t>
  </si>
  <si>
    <t>Yuma</t>
  </si>
  <si>
    <t>CARDIAC ARREST</t>
  </si>
  <si>
    <t>Drug Overdose</t>
  </si>
  <si>
    <t>Hospice</t>
  </si>
  <si>
    <t>Gunshot Wound</t>
  </si>
  <si>
    <t>Unlicensed Relative</t>
  </si>
  <si>
    <t>Edwards Syndrome</t>
  </si>
  <si>
    <t>Between 01/01/2020 and 06/30/2020</t>
  </si>
  <si>
    <t xml:space="preserve"> COMPLICATIONS FROM MEDICAL PROCEDURE</t>
  </si>
  <si>
    <t>DDD FOSTER HOME</t>
  </si>
  <si>
    <t>GROUP HOME</t>
  </si>
  <si>
    <t>DRUG OVERDOSE</t>
  </si>
  <si>
    <t>UNLICENSED KINSHIP CARE</t>
  </si>
  <si>
    <t>GUN SHOT</t>
  </si>
  <si>
    <t>RUNAWAY</t>
  </si>
  <si>
    <t>SELF-INFLICTED GUN SHOT</t>
  </si>
  <si>
    <t>RESIDENTIAL TREATMENT CENTER</t>
  </si>
  <si>
    <t>UNDETERMINED</t>
  </si>
  <si>
    <t>DROWNING</t>
  </si>
  <si>
    <t xml:space="preserve">HYPOTENSION </t>
  </si>
  <si>
    <t>HOSPITAL</t>
  </si>
  <si>
    <t xml:space="preserve"> COMPLICATIONS FROM MEDICAL ISSUES</t>
  </si>
  <si>
    <t>KNIFE WOUND</t>
  </si>
  <si>
    <t>UNLICENSED RELATIVE</t>
  </si>
  <si>
    <t>INFECTION</t>
  </si>
  <si>
    <t>INDIANA*</t>
  </si>
  <si>
    <t>RESPIRATORY FAILURE</t>
  </si>
  <si>
    <t>DDD GROUP HOME</t>
  </si>
  <si>
    <t>HEAT EXPOSURE</t>
  </si>
  <si>
    <t>UNLICENSED RELATIVE PLACEMENT</t>
  </si>
  <si>
    <t>POSITIONAL ASPHYXIA</t>
  </si>
  <si>
    <t>BLUNT FORCE TRAUMA</t>
  </si>
  <si>
    <t>MUTIPLE MEDICAL ISSUES</t>
  </si>
  <si>
    <t>CANCER</t>
  </si>
  <si>
    <t>CERBERAL PALSY</t>
  </si>
  <si>
    <t>OTHER
FAMILY MEMBER</t>
  </si>
  <si>
    <r>
      <t xml:space="preserve">Number Of Children In An Open Or Active Child Safety Services Case Who Died Due To Abuse 
as Allegedly Caused By An Adult Household Member  Not Listed In The Above Table   </t>
    </r>
    <r>
      <rPr>
        <b/>
        <sz val="10"/>
        <color theme="0"/>
        <rFont val="Calibri"/>
        <family val="2"/>
        <scheme val="minor"/>
      </rPr>
      <t>(30)</t>
    </r>
  </si>
  <si>
    <r>
      <t xml:space="preserve">Children Exiting Care For Reason Of Death By Cause Of Death, Placement Type At Time Of Death, And County  </t>
    </r>
    <r>
      <rPr>
        <b/>
        <vertAlign val="superscript"/>
        <sz val="12"/>
        <color theme="0"/>
        <rFont val="Calibri"/>
        <family val="2"/>
      </rPr>
      <t>14</t>
    </r>
    <r>
      <rPr>
        <b/>
        <sz val="12"/>
        <color theme="0"/>
        <rFont val="Calibri"/>
        <family val="2"/>
      </rPr>
      <t xml:space="preserve"> </t>
    </r>
    <r>
      <rPr>
        <b/>
        <sz val="10"/>
        <color theme="0"/>
        <rFont val="Calibri"/>
        <family val="2"/>
      </rPr>
      <t>(28)</t>
    </r>
  </si>
  <si>
    <t>AUTO ACCIDENT</t>
  </si>
  <si>
    <t>CYTOMEGALOVIRUS *</t>
  </si>
  <si>
    <t>DDD FC ZERO RT</t>
  </si>
  <si>
    <t>STROKE</t>
  </si>
  <si>
    <t>AICARDI SYNDROME</t>
  </si>
  <si>
    <t>RUNAWAY/GROUP HOME</t>
  </si>
  <si>
    <t>NATURAL CAUSES</t>
  </si>
  <si>
    <t>PENDING OME</t>
  </si>
  <si>
    <t>FAMILY FOSTER CARE</t>
  </si>
  <si>
    <t>BLUNT FORCE</t>
  </si>
  <si>
    <t>KINSHIP CARE</t>
  </si>
  <si>
    <t>ACUTE BRONCHITIS</t>
  </si>
  <si>
    <t>* Death occurred in prior period but was not reported until current reporting period.</t>
  </si>
  <si>
    <t xml:space="preserve">Autopsy Not Done </t>
  </si>
  <si>
    <t>Drug Overdose - Accidental</t>
  </si>
  <si>
    <t>INDEPENDENT LIVING</t>
  </si>
  <si>
    <t>Unable to Determine (Medical Examiner)</t>
  </si>
  <si>
    <t>MISSING CHILD</t>
  </si>
  <si>
    <t>RELATIVE PLACEMENT</t>
  </si>
  <si>
    <t>Pending Office of Medical Examiner Report</t>
  </si>
  <si>
    <t xml:space="preserve">FAMILY FOSTER CARE </t>
  </si>
  <si>
    <t>Sudden Unexplained Infant Death</t>
  </si>
  <si>
    <t>UNLICENSED REALATIVE</t>
  </si>
  <si>
    <t>pneumonia, and kidney infection</t>
  </si>
  <si>
    <t>pending Office of Medical Examiner report</t>
  </si>
  <si>
    <t xml:space="preserve">Autopsy not done </t>
  </si>
  <si>
    <t>Malfunctioning shunt</t>
  </si>
  <si>
    <t>Lymphoma.</t>
  </si>
  <si>
    <t>Family Foster Home</t>
  </si>
  <si>
    <r>
      <rPr>
        <vertAlign val="superscript"/>
        <sz val="8"/>
        <color rgb="FF000000"/>
        <rFont val="Calibri"/>
        <family val="2"/>
      </rPr>
      <t>15</t>
    </r>
    <r>
      <rPr>
        <sz val="8"/>
        <color rgb="FF000000"/>
        <rFont val="Calibri"/>
        <family val="2"/>
      </rPr>
      <t xml:space="preserve"> Deaths are reported due to abuse or neglect if the finding has been substantied.  Deaths alleged to be due to abuse or neglect in which a finding has been unsubstantiated or still in proposed substantiation are not included. </t>
    </r>
  </si>
  <si>
    <t xml:space="preserve">The number of child maltreatment deaths presented in the Semi-Annual Report is not comparable to child maltreatment deaths reported on the website by the Arizona Department of Child Safety (ADCS). </t>
  </si>
  <si>
    <t xml:space="preserve">DCS posts information in accordance with A.R.S. § 8-807 on child fatalities due to abuse or neglect by the child’s parent, custodian or caregiver at: https://dcs.az.gov/news/child-fatalities-near-fatalities-information-releases.  </t>
  </si>
  <si>
    <t>This information is posted when the information comes to DCS's attention and a final determination of the fatality due to abuse or neglect has been made by either a substantiated finding or specific criminal charges filed against a parent, guardian or caregiver for causing the fatality. </t>
  </si>
  <si>
    <t xml:space="preserve">The information that comes to DCS's attention and the determination of the fatality due to abuse or neglect may occur sometime after the actual incident for a number of reasons including a determination by a medical professional, a medical examiner, or a criminal child abuse arrest and charge of the perpetrator. </t>
  </si>
  <si>
    <t>CHILDREN with a PETITION for TERMINATION of PARENTAL RIGHTS (TPR) by COUNTY and STATEWIDE</t>
  </si>
  <si>
    <t>Template ##/01/20## through ##/3#/20##</t>
  </si>
  <si>
    <t>TPR Granted</t>
  </si>
  <si>
    <t>TPR Denied</t>
  </si>
  <si>
    <t>TPR Partial Granted/
Partial Denial</t>
  </si>
  <si>
    <t>TPR Withdrawn</t>
  </si>
  <si>
    <t>*Data includes both severance motions and severance petitions.</t>
  </si>
  <si>
    <t>CHILDREN WITH A CASE PLAN GOAL OF ADOPTION</t>
  </si>
  <si>
    <t>TEMPLATE ##/0#/20## and ##/3#/20##</t>
  </si>
  <si>
    <t>Placed in Adoptive Home</t>
  </si>
  <si>
    <t>Not Placed in Adoptive Home</t>
  </si>
  <si>
    <t>#</t>
  </si>
  <si>
    <r>
      <t>AGE (</t>
    </r>
    <r>
      <rPr>
        <b/>
        <sz val="10"/>
        <color theme="0"/>
        <rFont val="Calibri"/>
        <family val="2"/>
      </rPr>
      <t>24A &amp; 25A)</t>
    </r>
  </si>
  <si>
    <r>
      <t xml:space="preserve">ETHNICITY </t>
    </r>
    <r>
      <rPr>
        <b/>
        <sz val="10"/>
        <color theme="0"/>
        <rFont val="Calibri"/>
        <family val="2"/>
      </rPr>
      <t>(24B &amp; 25B)</t>
    </r>
  </si>
  <si>
    <t xml:space="preserve">TOTAL </t>
  </si>
  <si>
    <r>
      <t>AVERAGE LENGTH OF TIME IN OUT-OF-HOME CARE  (</t>
    </r>
    <r>
      <rPr>
        <b/>
        <sz val="10"/>
        <color theme="0"/>
        <rFont val="Calibri"/>
        <family val="2"/>
      </rPr>
      <t>24C &amp; 25C)</t>
    </r>
  </si>
  <si>
    <t>Average Length</t>
  </si>
  <si>
    <t>2 years 1 month</t>
  </si>
  <si>
    <r>
      <t xml:space="preserve">LEGAL STATUS </t>
    </r>
    <r>
      <rPr>
        <b/>
        <sz val="10"/>
        <color theme="0"/>
        <rFont val="Calibri"/>
        <family val="2"/>
      </rPr>
      <t>(24D &amp; 25E)</t>
    </r>
  </si>
  <si>
    <t>Legally Free</t>
  </si>
  <si>
    <t>Partially Free</t>
  </si>
  <si>
    <t>Not Legally Free</t>
  </si>
  <si>
    <r>
      <t xml:space="preserve">LENGTH of TIME FROM CHANGE of CASE PLAN GOAL of ADOPTION to ADOPTIVE PLACEMENT  </t>
    </r>
    <r>
      <rPr>
        <b/>
        <sz val="10"/>
        <color theme="0"/>
        <rFont val="Calibri"/>
        <family val="2"/>
      </rPr>
      <t>(25D)</t>
    </r>
  </si>
  <si>
    <t xml:space="preserve">Less than 1 month </t>
  </si>
  <si>
    <t>1 to 3 months</t>
  </si>
  <si>
    <t>3 to 6 months</t>
  </si>
  <si>
    <t>6 to 12 months</t>
  </si>
  <si>
    <t>1 to 2 years</t>
  </si>
  <si>
    <t>2 to 3 years</t>
  </si>
  <si>
    <t>3 or more years</t>
  </si>
  <si>
    <r>
      <t>MARTIAL STATUS of ADOPTIVE PARENT(S) to CHILD(REN) (</t>
    </r>
    <r>
      <rPr>
        <b/>
        <sz val="10"/>
        <color theme="0"/>
        <rFont val="Calibri"/>
        <family val="2"/>
      </rPr>
      <t>25F)</t>
    </r>
  </si>
  <si>
    <t>Married</t>
  </si>
  <si>
    <t>Divorced</t>
  </si>
  <si>
    <t>Single</t>
  </si>
  <si>
    <t>Widowed</t>
  </si>
  <si>
    <r>
      <t>RELATIONSHIP of ADOPTIVE PARENT(S) to CHILD(REN)</t>
    </r>
    <r>
      <rPr>
        <b/>
        <sz val="10"/>
        <color theme="0"/>
        <rFont val="Calibri"/>
        <family val="2"/>
      </rPr>
      <t xml:space="preserve"> (25F)</t>
    </r>
  </si>
  <si>
    <t>Relative</t>
  </si>
  <si>
    <t>Non-Relative</t>
  </si>
  <si>
    <t>Foster Parent</t>
  </si>
  <si>
    <t>07/01/2022and 12/31/2022</t>
  </si>
  <si>
    <t>3 years 7 months</t>
  </si>
  <si>
    <t>Unavailable</t>
  </si>
  <si>
    <t>1 years 11 months</t>
  </si>
  <si>
    <t>3 years</t>
  </si>
  <si>
    <r>
      <t>MARTIAL STATUS of ADOPTIVE PARENT(S) to CHILD(REN) (</t>
    </r>
    <r>
      <rPr>
        <b/>
        <sz val="10"/>
        <color theme="0"/>
        <rFont val="Calibri"/>
        <family val="2"/>
      </rPr>
      <t>25F)</t>
    </r>
    <r>
      <rPr>
        <b/>
        <sz val="11"/>
        <color theme="0"/>
        <rFont val="Calibri"/>
        <family val="2"/>
      </rPr>
      <t>*</t>
    </r>
  </si>
  <si>
    <r>
      <t>RELATIONSHIP of ADOPTIVE PARENT(S) to CHILD(REN)</t>
    </r>
    <r>
      <rPr>
        <b/>
        <sz val="10"/>
        <color theme="0"/>
        <rFont val="Calibri"/>
        <family val="2"/>
      </rPr>
      <t xml:space="preserve"> (25F)</t>
    </r>
    <r>
      <rPr>
        <b/>
        <sz val="11"/>
        <color theme="0"/>
        <rFont val="Calibri"/>
        <family val="2"/>
      </rPr>
      <t>*</t>
    </r>
  </si>
  <si>
    <t>2 years</t>
  </si>
  <si>
    <t>2 years 10 months</t>
  </si>
  <si>
    <t>2 years 8 months</t>
  </si>
  <si>
    <t>1 years 8 month</t>
  </si>
  <si>
    <t>2 years 0 months</t>
  </si>
  <si>
    <t>2 years 5 months</t>
  </si>
  <si>
    <r>
      <t>AGE (</t>
    </r>
    <r>
      <rPr>
        <b/>
        <sz val="10"/>
        <color theme="0"/>
        <rFont val="Calibri"/>
        <family val="2"/>
      </rPr>
      <t>24A &amp; 25A)</t>
    </r>
    <r>
      <rPr>
        <b/>
        <vertAlign val="superscript"/>
        <sz val="10"/>
        <color theme="0"/>
        <rFont val="Calibri"/>
        <family val="2"/>
      </rPr>
      <t>15</t>
    </r>
  </si>
  <si>
    <t>1 year 11 months</t>
  </si>
  <si>
    <t>2 years 2 months</t>
  </si>
  <si>
    <r>
      <t xml:space="preserve">AGE </t>
    </r>
    <r>
      <rPr>
        <sz val="10"/>
        <color theme="0"/>
        <rFont val="Calibri"/>
        <family val="2"/>
      </rPr>
      <t>(24A &amp; 25A)</t>
    </r>
  </si>
  <si>
    <r>
      <t xml:space="preserve">ETHNICITY </t>
    </r>
    <r>
      <rPr>
        <sz val="10"/>
        <color theme="0"/>
        <rFont val="Calibri"/>
        <family val="2"/>
      </rPr>
      <t>(24B &amp; 25B)</t>
    </r>
  </si>
  <si>
    <r>
      <t xml:space="preserve">AVERAGE LENGTH OF TIME IN OUT-OF-HOME CARE </t>
    </r>
    <r>
      <rPr>
        <sz val="9"/>
        <color theme="0"/>
        <rFont val="Calibri"/>
        <family val="2"/>
      </rPr>
      <t xml:space="preserve"> (24C &amp; 25C)</t>
    </r>
  </si>
  <si>
    <t>1 year 10 months</t>
  </si>
  <si>
    <t>2 years 3 months</t>
  </si>
  <si>
    <r>
      <t xml:space="preserve">LEGAL STATUS </t>
    </r>
    <r>
      <rPr>
        <sz val="10"/>
        <color theme="0"/>
        <rFont val="Calibri"/>
        <family val="2"/>
      </rPr>
      <t>(24D &amp; 25E)</t>
    </r>
  </si>
  <si>
    <r>
      <t xml:space="preserve">LENGTH of TIME FROM CHANGE of CASE PLAN GOAL of ADOPTION to ADOPTIVE PLACEMENT </t>
    </r>
    <r>
      <rPr>
        <sz val="11"/>
        <color theme="0"/>
        <rFont val="Calibri"/>
        <family val="2"/>
      </rPr>
      <t xml:space="preserve"> </t>
    </r>
    <r>
      <rPr>
        <sz val="10"/>
        <color theme="0"/>
        <rFont val="Calibri"/>
        <family val="2"/>
      </rPr>
      <t>(25D)</t>
    </r>
  </si>
  <si>
    <r>
      <t>MARTIAL STATUS of ADOPTIVE PARENT(S) to CHILD(REN)</t>
    </r>
    <r>
      <rPr>
        <sz val="11"/>
        <color theme="0"/>
        <rFont val="Calibri"/>
        <family val="2"/>
      </rPr>
      <t xml:space="preserve"> (</t>
    </r>
    <r>
      <rPr>
        <sz val="10"/>
        <color theme="0"/>
        <rFont val="Calibri"/>
        <family val="2"/>
      </rPr>
      <t>25F)</t>
    </r>
  </si>
  <si>
    <r>
      <t>RELATIONSHIP of ADOPTIVE PARENT(S) to CHILD(REN)</t>
    </r>
    <r>
      <rPr>
        <sz val="10"/>
        <color theme="0"/>
        <rFont val="Calibri"/>
        <family val="2"/>
      </rPr>
      <t xml:space="preserve"> (25F)</t>
    </r>
  </si>
  <si>
    <t>1 Year 11 Months</t>
  </si>
  <si>
    <t>2 years 0 Months</t>
  </si>
  <si>
    <r>
      <t xml:space="preserve">LENGTH OF TIME FROM CHANGE OF CASE PLAN GOAL of ADOPTION to ADOPTIVE PLACEMENT  </t>
    </r>
    <r>
      <rPr>
        <b/>
        <sz val="10"/>
        <color theme="0"/>
        <rFont val="Calibri"/>
        <family val="2"/>
      </rPr>
      <t>(25D)</t>
    </r>
  </si>
  <si>
    <r>
      <t>MARTIAL STATUS OF ADOPTIVE PARENT(S) TO CHILD(REN) (</t>
    </r>
    <r>
      <rPr>
        <b/>
        <sz val="10"/>
        <color theme="0"/>
        <rFont val="Calibri"/>
        <family val="2"/>
      </rPr>
      <t>25F)</t>
    </r>
  </si>
  <si>
    <r>
      <t>RELATIONSHIP OF ADOPTIVE PARENT(S) TO CHILD(REN)</t>
    </r>
    <r>
      <rPr>
        <b/>
        <sz val="10"/>
        <color theme="0"/>
        <rFont val="Calibri"/>
        <family val="2"/>
      </rPr>
      <t xml:space="preserve"> (25F)</t>
    </r>
  </si>
  <si>
    <t>5 years 2 months</t>
  </si>
  <si>
    <t>5 years 1 month</t>
  </si>
  <si>
    <r>
      <t xml:space="preserve">AGE </t>
    </r>
    <r>
      <rPr>
        <b/>
        <vertAlign val="superscript"/>
        <sz val="11"/>
        <color theme="0"/>
        <rFont val="Calibri"/>
        <family val="2"/>
      </rPr>
      <t xml:space="preserve">15  </t>
    </r>
    <r>
      <rPr>
        <b/>
        <sz val="10"/>
        <color theme="0"/>
        <rFont val="Calibri"/>
        <family val="2"/>
      </rPr>
      <t>(24A &amp; 25A)</t>
    </r>
  </si>
  <si>
    <t>0 TO 12 Months</t>
  </si>
  <si>
    <t>1 to 5</t>
  </si>
  <si>
    <t>6 to 8</t>
  </si>
  <si>
    <t>9 to 12</t>
  </si>
  <si>
    <t>13 to 17</t>
  </si>
  <si>
    <t>Range Minimum</t>
  </si>
  <si>
    <t>Range Maximum</t>
  </si>
  <si>
    <r>
      <rPr>
        <vertAlign val="superscript"/>
        <sz val="8"/>
        <color theme="1"/>
        <rFont val="Calibri"/>
        <family val="2"/>
        <scheme val="minor"/>
      </rPr>
      <t>15</t>
    </r>
    <r>
      <rPr>
        <sz val="8"/>
        <color theme="1"/>
        <rFont val="Calibri"/>
        <family val="2"/>
        <scheme val="minor"/>
      </rPr>
      <t xml:space="preserve"> As a result of Senate Bill 1518, the age groups changed. Therefore, for this initial report consolidated report, the 
     previous reporting period will utilize the previous age group ranges.</t>
    </r>
  </si>
  <si>
    <t>CHILDREN WITH ADOPTIVE PLACEMENT DISRUPTION</t>
  </si>
  <si>
    <t>Template 0#/01/20## through ##/3#/20##</t>
  </si>
  <si>
    <t>% of total</t>
  </si>
  <si>
    <r>
      <t xml:space="preserve">AGE </t>
    </r>
    <r>
      <rPr>
        <b/>
        <sz val="10"/>
        <color theme="0"/>
        <rFont val="Calibri"/>
        <family val="2"/>
      </rPr>
      <t>(26A)</t>
    </r>
  </si>
  <si>
    <r>
      <t>ETHNICITY</t>
    </r>
    <r>
      <rPr>
        <b/>
        <sz val="10"/>
        <color theme="0"/>
        <rFont val="Calibri"/>
        <family val="2"/>
      </rPr>
      <t xml:space="preserve"> (26B)</t>
    </r>
  </si>
  <si>
    <t>MARITAL STATUS of ADOPTIVE PARENT(S) to CHILD(REN) (26D)</t>
  </si>
  <si>
    <t>RELATIONSHIP of ADOPTIVE PARENT(S) to CHILD(REN) (26D)</t>
  </si>
  <si>
    <t>CAUSE of DISRUPTION  (26C)</t>
  </si>
  <si>
    <t>Abuse by Provider</t>
  </si>
  <si>
    <t>Family Rejected Child</t>
  </si>
  <si>
    <t>Family Crisis</t>
  </si>
  <si>
    <t>No Cope w/ Child</t>
  </si>
  <si>
    <t>Coping w/ Child Behaviors</t>
  </si>
  <si>
    <t>MARITAL STATUS of ADOPTIVE PARENT(S) to CHILD(REN) (26D)*</t>
  </si>
  <si>
    <t>RELATIONSHIP of ADOPTIVE PARENT(S) to CHILD(REN) (26D)*</t>
  </si>
  <si>
    <t>Safety Concerns</t>
  </si>
  <si>
    <t>7/01/2021 through 12/31/2021</t>
  </si>
  <si>
    <t xml:space="preserve"> Increased behavioral health needs</t>
  </si>
  <si>
    <t>Child Rejected Family</t>
  </si>
  <si>
    <t>Unable to Bond</t>
  </si>
  <si>
    <t xml:space="preserve">Child Rejection of Provider                                                                         </t>
  </si>
  <si>
    <t xml:space="preserve">Family Rejected Child </t>
  </si>
  <si>
    <r>
      <t>AGE</t>
    </r>
    <r>
      <rPr>
        <sz val="10"/>
        <color theme="0"/>
        <rFont val="Calibri"/>
        <family val="2"/>
      </rPr>
      <t xml:space="preserve"> (26A)</t>
    </r>
  </si>
  <si>
    <r>
      <t>ETHNICITY</t>
    </r>
    <r>
      <rPr>
        <sz val="10"/>
        <color theme="0"/>
        <rFont val="Calibri"/>
        <family val="2"/>
      </rPr>
      <t xml:space="preserve"> (26B)</t>
    </r>
  </si>
  <si>
    <t>MARTIAL STATUS of ADOPTIVE PARENT(S) to CHILD(REN) (26D)</t>
  </si>
  <si>
    <t>toTAL</t>
  </si>
  <si>
    <t xml:space="preserve">COURT DENIED FINALIZATION                                                                           </t>
  </si>
  <si>
    <t xml:space="preserve">INABILITY to COPE WITH PROBLEMS of CHILD                                                         </t>
  </si>
  <si>
    <t xml:space="preserve">CHILD REJECTION of PROVIDER                                                                         </t>
  </si>
  <si>
    <t xml:space="preserve">FAMILY CRISIS  </t>
  </si>
  <si>
    <t xml:space="preserve">ALLEGED MALTREATMENT BY PROVIDER                                                                       </t>
  </si>
  <si>
    <t xml:space="preserve">FAMILY REJECTION of CHILD                                                                           </t>
  </si>
  <si>
    <t>FAM REJECT CHLD</t>
  </si>
  <si>
    <t>LIC/CERT REVOKE</t>
  </si>
  <si>
    <t xml:space="preserve">NO COPE W/CHLD </t>
  </si>
  <si>
    <t xml:space="preserve">UNABLE to BOND </t>
  </si>
  <si>
    <t>CHILDREN WHOSE ADOPTIONS WERE FINALIZED</t>
  </si>
  <si>
    <r>
      <t xml:space="preserve">MARTIAL STATUS OF ADOPTIVE PARENT(S) TO CHILD(REN) </t>
    </r>
    <r>
      <rPr>
        <b/>
        <sz val="10"/>
        <color theme="0"/>
        <rFont val="Calibri"/>
        <family val="2"/>
      </rPr>
      <t>(27C)</t>
    </r>
  </si>
  <si>
    <r>
      <t xml:space="preserve">RELATIONSHIP OF ADOPTIVE PARENT(S) TO CHILD(REN) </t>
    </r>
    <r>
      <rPr>
        <b/>
        <sz val="10"/>
        <color theme="0"/>
        <rFont val="Calibri"/>
        <family val="2"/>
      </rPr>
      <t>(27C)</t>
    </r>
  </si>
  <si>
    <r>
      <t>AVERAGE LENGTH OF TIME IN OOH BEFORE ADOPTIVE PLACEMENT (</t>
    </r>
    <r>
      <rPr>
        <b/>
        <sz val="10"/>
        <color theme="0"/>
        <rFont val="Calibri"/>
        <family val="2"/>
      </rPr>
      <t>27A)</t>
    </r>
  </si>
  <si>
    <r>
      <t xml:space="preserve">AVERAGE LENGTH OF TIME IN ADOPTIVE PLACEMENT BEFORE FINAL ADOPTION ORDER </t>
    </r>
    <r>
      <rPr>
        <b/>
        <sz val="10"/>
        <color theme="0"/>
        <rFont val="Calibri"/>
        <family val="2"/>
      </rPr>
      <t>(27B)</t>
    </r>
  </si>
  <si>
    <t>8 Months</t>
  </si>
  <si>
    <t>1 Day</t>
  </si>
  <si>
    <t>8 Years 8 Months</t>
  </si>
  <si>
    <t>21 Months</t>
  </si>
  <si>
    <t>8 Years 5 Months</t>
  </si>
  <si>
    <r>
      <t xml:space="preserve">MARTIAL STATUS OF ADOPTIVE PARENT(S) TO CHILD(REN) </t>
    </r>
    <r>
      <rPr>
        <b/>
        <sz val="10"/>
        <color theme="0"/>
        <rFont val="Calibri"/>
        <family val="2"/>
      </rPr>
      <t>(27C)</t>
    </r>
    <r>
      <rPr>
        <b/>
        <sz val="11"/>
        <color theme="0"/>
        <rFont val="Calibri"/>
        <family val="2"/>
      </rPr>
      <t>*</t>
    </r>
  </si>
  <si>
    <t>8.5 months</t>
  </si>
  <si>
    <t>1 day</t>
  </si>
  <si>
    <t>10 years 7 months</t>
  </si>
  <si>
    <t>1 year 7 months</t>
  </si>
  <si>
    <t>5 years 11 months</t>
  </si>
  <si>
    <t>8 months</t>
  </si>
  <si>
    <t>0 months</t>
  </si>
  <si>
    <t>8 years 8 months</t>
  </si>
  <si>
    <t>1year 7 months</t>
  </si>
  <si>
    <t>3 days</t>
  </si>
  <si>
    <t>6 years 6 months</t>
  </si>
  <si>
    <t>01/01/2021 through 06/30/2021+44:64</t>
  </si>
  <si>
    <t>7.8 months</t>
  </si>
  <si>
    <t>0 days</t>
  </si>
  <si>
    <t>8 years 6 months</t>
  </si>
  <si>
    <t>18 months</t>
  </si>
  <si>
    <t>26 days</t>
  </si>
  <si>
    <t>Pending *</t>
  </si>
  <si>
    <t>8 years 0 months</t>
  </si>
  <si>
    <t>1 year 6 months</t>
  </si>
  <si>
    <t>7 years 7 months</t>
  </si>
  <si>
    <t>7 years 5 months</t>
  </si>
  <si>
    <t>1 year 5 months</t>
  </si>
  <si>
    <t>33 days</t>
  </si>
  <si>
    <t>5 years 10 months</t>
  </si>
  <si>
    <r>
      <t xml:space="preserve">MARTIAL STATUS OF ADOPTIVE PARENT(S) TO CHILD(REN) </t>
    </r>
    <r>
      <rPr>
        <sz val="10"/>
        <color theme="0"/>
        <rFont val="Calibri"/>
        <family val="2"/>
      </rPr>
      <t>(27C)</t>
    </r>
  </si>
  <si>
    <r>
      <t xml:space="preserve">RELATIONSHIP OF ADOPTIVE PARENT(S) TO CHILD(REN) </t>
    </r>
    <r>
      <rPr>
        <sz val="10"/>
        <color theme="0"/>
        <rFont val="Calibri"/>
        <family val="2"/>
      </rPr>
      <t>(27C)</t>
    </r>
  </si>
  <si>
    <r>
      <t xml:space="preserve">AVERAGE LENGTH OF TIME IN OOH BEFORE ADOPTIVE PLACEMENT </t>
    </r>
    <r>
      <rPr>
        <sz val="11"/>
        <color theme="0"/>
        <rFont val="Calibri"/>
        <family val="2"/>
      </rPr>
      <t>(</t>
    </r>
    <r>
      <rPr>
        <sz val="10"/>
        <color theme="0"/>
        <rFont val="Calibri"/>
        <family val="2"/>
      </rPr>
      <t>27A)</t>
    </r>
  </si>
  <si>
    <r>
      <t>AVERAGE LENGTH OF TIME IN ADOPTIVE PLACEMENT BEFORE FINAL ADOPTION ORDER</t>
    </r>
    <r>
      <rPr>
        <sz val="11"/>
        <color theme="0"/>
        <rFont val="Calibri"/>
        <family val="2"/>
      </rPr>
      <t xml:space="preserve"> </t>
    </r>
    <r>
      <rPr>
        <sz val="10"/>
        <color theme="0"/>
        <rFont val="Calibri"/>
        <family val="2"/>
      </rPr>
      <t>(27B)</t>
    </r>
  </si>
  <si>
    <t>13 days</t>
  </si>
  <si>
    <t>6 years 5 months</t>
  </si>
  <si>
    <t>28 days</t>
  </si>
  <si>
    <t>7 years 9 months</t>
  </si>
  <si>
    <t>10 years 6 months</t>
  </si>
  <si>
    <t>2 months</t>
  </si>
  <si>
    <t>1 year 1 month</t>
  </si>
  <si>
    <t>7 years</t>
  </si>
  <si>
    <r>
      <t xml:space="preserve">CASELOADS </t>
    </r>
    <r>
      <rPr>
        <sz val="10"/>
        <color theme="0"/>
        <rFont val="Calibri"/>
        <family val="2"/>
        <scheme val="minor"/>
      </rPr>
      <t>(B2, B4, B5, B6)</t>
    </r>
  </si>
  <si>
    <r>
      <t xml:space="preserve">Template as of ##/3#/20## </t>
    </r>
    <r>
      <rPr>
        <b/>
        <vertAlign val="superscript"/>
        <sz val="12"/>
        <color theme="0"/>
        <rFont val="Calibri"/>
        <family val="2"/>
        <scheme val="minor"/>
      </rPr>
      <t>16</t>
    </r>
  </si>
  <si>
    <t xml:space="preserve">Maricopa East </t>
  </si>
  <si>
    <t>South</t>
  </si>
  <si>
    <t>Northwest</t>
  </si>
  <si>
    <t>Northeast</t>
  </si>
  <si>
    <t>Maricopa West</t>
  </si>
  <si>
    <t>Central Office</t>
  </si>
  <si>
    <t>OCWI</t>
  </si>
  <si>
    <t>GH/FH</t>
  </si>
  <si>
    <t>Investigations</t>
  </si>
  <si>
    <t># of Reports</t>
  </si>
  <si>
    <t>Filled FTE</t>
  </si>
  <si>
    <t>Caseload per FTE</t>
  </si>
  <si>
    <r>
      <t xml:space="preserve">In-Home </t>
    </r>
    <r>
      <rPr>
        <b/>
        <vertAlign val="superscript"/>
        <sz val="11"/>
        <color theme="0"/>
        <rFont val="Calibri"/>
        <family val="2"/>
        <scheme val="minor"/>
      </rPr>
      <t>17</t>
    </r>
  </si>
  <si>
    <t>Out-of-Home</t>
  </si>
  <si>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Quarterly Progress Report on Reducing the Backlog, and Reducing Caseloads </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</si>
  <si>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r>
      <t xml:space="preserve">as of 12/31/2022 </t>
    </r>
    <r>
      <rPr>
        <b/>
        <vertAlign val="superscript"/>
        <sz val="12"/>
        <color theme="0"/>
        <rFont val="Calibri"/>
        <family val="2"/>
        <scheme val="minor"/>
      </rPr>
      <t>16</t>
    </r>
  </si>
  <si>
    <r>
      <t xml:space="preserve">as of 06/30/2022 </t>
    </r>
    <r>
      <rPr>
        <b/>
        <vertAlign val="superscript"/>
        <sz val="12"/>
        <color theme="0"/>
        <rFont val="Calibri"/>
        <family val="2"/>
        <scheme val="minor"/>
      </rPr>
      <t>16</t>
    </r>
  </si>
  <si>
    <r>
      <t xml:space="preserve">as of 12/31/2021 </t>
    </r>
    <r>
      <rPr>
        <b/>
        <vertAlign val="superscript"/>
        <sz val="12"/>
        <color theme="0"/>
        <rFont val="Calibri"/>
        <family val="2"/>
        <scheme val="minor"/>
      </rPr>
      <t>16</t>
    </r>
  </si>
  <si>
    <t>Out of Home</t>
  </si>
  <si>
    <r>
      <t xml:space="preserve">as of 06/30/2021 </t>
    </r>
    <r>
      <rPr>
        <b/>
        <vertAlign val="superscript"/>
        <sz val="12"/>
        <color theme="0"/>
        <rFont val="Calibri"/>
        <family val="2"/>
        <scheme val="minor"/>
      </rPr>
      <t>16</t>
    </r>
  </si>
  <si>
    <t>n/a</t>
  </si>
  <si>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Semi-Annual Benchmark Progress Report </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</si>
  <si>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r>
      <t xml:space="preserve">as of 12/31/2020 </t>
    </r>
    <r>
      <rPr>
        <b/>
        <vertAlign val="superscript"/>
        <sz val="12"/>
        <color theme="0"/>
        <rFont val="Calibri"/>
        <family val="2"/>
        <scheme val="minor"/>
      </rPr>
      <t>16</t>
    </r>
  </si>
  <si>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Quarterly Progress Report on Reducing the Backlog, and Reducing Caseloads </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</si>
  <si>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r>
      <t xml:space="preserve">as of 06/30/2020 </t>
    </r>
    <r>
      <rPr>
        <b/>
        <vertAlign val="superscript"/>
        <sz val="12"/>
        <color theme="0"/>
        <rFont val="Calibri"/>
        <family val="2"/>
        <scheme val="minor"/>
      </rPr>
      <t>16</t>
    </r>
  </si>
  <si>
    <r>
      <t xml:space="preserve">as of 12/31/2019 </t>
    </r>
    <r>
      <rPr>
        <b/>
        <vertAlign val="superscript"/>
        <sz val="12"/>
        <color theme="0"/>
        <rFont val="Calibri"/>
        <family val="2"/>
        <scheme val="minor"/>
      </rPr>
      <t>16</t>
    </r>
  </si>
  <si>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Quarterly Progress Report on Reducing the Backlog, and Caseloads </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</si>
  <si>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t>as of 06/30/2019 16</t>
  </si>
  <si>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Quarterly Progress Report on Reducing the Backlog, and Caseloads </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NOTE: During this reporting period (Jan - July 2019), DCS realigned and renamed its Regions.  Yuma County is now part of the South Region (formerly Pima), Pinal County is now part of Northeast Region.  Northern Arizona was split into two Regions with Graham, Greenlee and Gila County being part of Northeast Region. Cochise and Santa Cruz Counties are now part of South Region.  Therefore, data across Regions will vary from prior reporting periods.</t>
    </r>
  </si>
  <si>
    <r>
      <t xml:space="preserve">as of 12/31/2018 </t>
    </r>
    <r>
      <rPr>
        <b/>
        <vertAlign val="superscript"/>
        <sz val="12"/>
        <color theme="0"/>
        <rFont val="Calibri"/>
        <family val="2"/>
        <scheme val="minor"/>
      </rPr>
      <t>16</t>
    </r>
  </si>
  <si>
    <t xml:space="preserve">Central </t>
  </si>
  <si>
    <t>Northern</t>
  </si>
  <si>
    <t>Southeastern</t>
  </si>
  <si>
    <t>Southwestern</t>
  </si>
  <si>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Quarterly Progress Report on Reducing the Backlog, Filling FTE and Reducing Caseloads</t>
    </r>
    <r>
      <rPr>
        <sz val="8"/>
        <color theme="1"/>
        <rFont val="Calibri"/>
        <family val="2"/>
        <scheme val="minor"/>
      </rPr>
      <t xml:space="preserve">which counts all    
    open reports, not just new reports received in the reporting month.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</si>
  <si>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t>as of 06/30/2018 16</t>
  </si>
  <si>
    <r>
      <t xml:space="preserve">as of 12/31/2017 </t>
    </r>
    <r>
      <rPr>
        <b/>
        <vertAlign val="superscript"/>
        <sz val="12"/>
        <color theme="0"/>
        <rFont val="Calibri"/>
        <family val="2"/>
        <scheme val="minor"/>
      </rPr>
      <t>18</t>
    </r>
  </si>
  <si>
    <t xml:space="preserve"> Central Office</t>
  </si>
  <si>
    <t># of Report</t>
  </si>
  <si>
    <t># of Cases</t>
  </si>
  <si>
    <r>
      <rPr>
        <vertAlign val="superscript"/>
        <sz val="8"/>
        <color theme="1"/>
        <rFont val="Calibri"/>
        <family val="2"/>
        <scheme val="minor"/>
      </rPr>
      <t>18</t>
    </r>
    <r>
      <rPr>
        <sz val="8"/>
        <color theme="1"/>
        <rFont val="Calibri"/>
        <family val="2"/>
        <scheme val="minor"/>
      </rPr>
      <t xml:space="preserve"> Data for this reporting period was drawn from the prior Semi-Annual Financial and Program Accountability Report which utilized a different methodology.</t>
    </r>
  </si>
  <si>
    <r>
      <t>DCS SPECIALISTS</t>
    </r>
    <r>
      <rPr>
        <sz val="10"/>
        <color theme="0"/>
        <rFont val="Calibri"/>
        <family val="2"/>
        <scheme val="minor"/>
      </rPr>
      <t xml:space="preserve"> (B4 and  B31)</t>
    </r>
  </si>
  <si>
    <t>template as of ##/3#/20##</t>
  </si>
  <si>
    <t>Maricopa East</t>
  </si>
  <si>
    <t>Hotline/CO  22</t>
  </si>
  <si>
    <t>Placement</t>
  </si>
  <si>
    <t>AUTHORIZED</t>
  </si>
  <si>
    <r>
      <t xml:space="preserve">CASE CARRYING/HOTLINE </t>
    </r>
    <r>
      <rPr>
        <b/>
        <vertAlign val="superscript"/>
        <sz val="11"/>
        <rFont val="Calibri"/>
        <family val="2"/>
        <scheme val="minor"/>
      </rPr>
      <t>19</t>
    </r>
  </si>
  <si>
    <t>TRAINING</t>
  </si>
  <si>
    <t>TOTAL FILLED</t>
  </si>
  <si>
    <t>VACANT</t>
  </si>
  <si>
    <t>NEW HIRES (Specialist Only)</t>
  </si>
  <si>
    <t>NEW HIRES TO STATE</t>
  </si>
  <si>
    <r>
      <t xml:space="preserve">TRANSFER FROM OTHER DCS REGION </t>
    </r>
    <r>
      <rPr>
        <b/>
        <sz val="11"/>
        <rFont val="Calibri"/>
        <family val="2"/>
        <scheme val="minor"/>
      </rPr>
      <t>(2)</t>
    </r>
  </si>
  <si>
    <r>
      <t xml:space="preserve">TRANSFER FROM ANOTHER STATE AGENCY </t>
    </r>
    <r>
      <rPr>
        <b/>
        <sz val="11"/>
        <rFont val="Calibri"/>
        <family val="2"/>
        <scheme val="minor"/>
      </rPr>
      <t>(2)</t>
    </r>
  </si>
  <si>
    <r>
      <t xml:space="preserve">PROMOTION FROM WITHIN DCS </t>
    </r>
    <r>
      <rPr>
        <vertAlign val="superscript"/>
        <sz val="11"/>
        <rFont val="Calibri"/>
        <family val="2"/>
        <scheme val="minor"/>
      </rPr>
      <t>20</t>
    </r>
  </si>
  <si>
    <t>OTHER</t>
  </si>
  <si>
    <t>TOTAL NEW HIRES</t>
  </si>
  <si>
    <t>LEAVING (Specialist Only)</t>
  </si>
  <si>
    <t>SEPARATION FROM STATE SERVICE</t>
  </si>
  <si>
    <t>TRANSFERRED OUTSIDE DCS</t>
  </si>
  <si>
    <r>
      <t xml:space="preserve">TRANSFERRED TO ANOTHER DCS REGION </t>
    </r>
    <r>
      <rPr>
        <b/>
        <vertAlign val="superscript"/>
        <sz val="11"/>
        <rFont val="Calibri"/>
        <family val="2"/>
        <scheme val="minor"/>
      </rPr>
      <t>20</t>
    </r>
  </si>
  <si>
    <r>
      <t xml:space="preserve">PROMOTED WITHIN DCS </t>
    </r>
    <r>
      <rPr>
        <b/>
        <vertAlign val="superscript"/>
        <sz val="11"/>
        <rFont val="Calibri"/>
        <family val="2"/>
        <scheme val="minor"/>
      </rPr>
      <t>20</t>
    </r>
  </si>
  <si>
    <r>
      <t xml:space="preserve">OTHER </t>
    </r>
    <r>
      <rPr>
        <b/>
        <vertAlign val="superscript"/>
        <sz val="11"/>
        <rFont val="Calibri"/>
        <family val="2"/>
        <scheme val="minor"/>
      </rPr>
      <t>20</t>
    </r>
  </si>
  <si>
    <t>TOTAL LEAVING</t>
  </si>
  <si>
    <t>RETENTION AND TURNOVER</t>
  </si>
  <si>
    <t>RETENTION RATE</t>
  </si>
  <si>
    <r>
      <t xml:space="preserve">ANNUALIZED DCS TURNOVER RATE </t>
    </r>
    <r>
      <rPr>
        <b/>
        <vertAlign val="superscript"/>
        <sz val="11"/>
        <rFont val="Calibri"/>
        <family val="2"/>
        <scheme val="minor"/>
      </rPr>
      <t>21</t>
    </r>
  </si>
  <si>
    <r>
      <rPr>
        <b/>
        <vertAlign val="superscript"/>
        <sz val="10"/>
        <rFont val="Calibri"/>
        <family val="2"/>
        <scheme val="minor"/>
      </rPr>
      <t>19</t>
    </r>
    <r>
      <rPr>
        <sz val="10"/>
        <rFont val="Calibri"/>
        <family val="2"/>
        <scheme val="minor"/>
      </rPr>
      <t xml:space="preserve"> Hotline staff are excluded from the caseload standard calculations.</t>
    </r>
  </si>
  <si>
    <r>
      <rPr>
        <b/>
        <vertAlign val="superscript"/>
        <sz val="10"/>
        <rFont val="Calibri"/>
        <family val="2"/>
        <scheme val="minor"/>
      </rPr>
      <t>20</t>
    </r>
    <r>
      <rPr>
        <sz val="10"/>
        <rFont val="Calibri"/>
        <family val="2"/>
        <scheme val="minor"/>
      </rPr>
      <t xml:space="preserve"> Data not available in HRIS.</t>
    </r>
  </si>
  <si>
    <r>
      <rPr>
        <b/>
        <vertAlign val="superscript"/>
        <sz val="10"/>
        <rFont val="Calibri"/>
        <family val="2"/>
        <scheme val="minor"/>
      </rPr>
      <t>21</t>
    </r>
    <r>
      <rPr>
        <b/>
        <sz val="10"/>
        <rFont val="Calibri"/>
        <family val="2"/>
        <scheme val="minor"/>
      </rPr>
      <t xml:space="preserve"> </t>
    </r>
    <r>
      <rPr>
        <sz val="10"/>
        <rFont val="Calibri"/>
        <family val="2"/>
        <scheme val="minor"/>
      </rPr>
      <t xml:space="preserve">The annualized turnover rate is the total number of staff leaving during the reporting period divided by total number of staff filled positions (including training) annualized. </t>
    </r>
  </si>
  <si>
    <r>
      <rPr>
        <b/>
        <vertAlign val="superscript"/>
        <sz val="10"/>
        <rFont val="Calibri"/>
        <family val="2"/>
        <scheme val="minor"/>
      </rPr>
      <t>22</t>
    </r>
    <r>
      <rPr>
        <sz val="10"/>
        <rFont val="Calibri"/>
        <family val="2"/>
        <scheme val="minor"/>
      </rPr>
      <t xml:space="preserve"> Includes positions that are reporting to the DCS Deputy Director in Central Office conducting field work activities.</t>
    </r>
  </si>
  <si>
    <t>PROGRAM SUPERVISORS</t>
  </si>
  <si>
    <t>FILLED</t>
  </si>
  <si>
    <r>
      <t xml:space="preserve">RATIO OF TOTAL SUPERVISOR POSITIONS TO TOTAL DCS SPECIALIST POSITIONS: </t>
    </r>
    <r>
      <rPr>
        <b/>
        <u/>
        <sz val="10"/>
        <rFont val="Calibri"/>
        <family val="2"/>
        <scheme val="minor"/>
      </rPr>
      <t>1:6</t>
    </r>
  </si>
  <si>
    <r>
      <t xml:space="preserve">RATIO OF FILLED SUPERVISOR POSITIONS TO FILLED DCS SPECIALIST POSITIONS: </t>
    </r>
    <r>
      <rPr>
        <b/>
        <u/>
        <sz val="10"/>
        <rFont val="Calibri"/>
        <family val="2"/>
        <scheme val="minor"/>
      </rPr>
      <t>1:5</t>
    </r>
  </si>
  <si>
    <t>Hotline</t>
  </si>
  <si>
    <r>
      <t>Hotline/CO</t>
    </r>
    <r>
      <rPr>
        <b/>
        <vertAlign val="superscript"/>
        <sz val="11"/>
        <rFont val="Calibri"/>
        <family val="2"/>
        <scheme val="minor"/>
      </rPr>
      <t xml:space="preserve">  22</t>
    </r>
  </si>
  <si>
    <r>
      <t xml:space="preserve">Hotline/CO  </t>
    </r>
    <r>
      <rPr>
        <b/>
        <vertAlign val="superscript"/>
        <sz val="11"/>
        <rFont val="Calibri"/>
        <family val="2"/>
        <scheme val="minor"/>
      </rPr>
      <t>22</t>
    </r>
  </si>
  <si>
    <r>
      <rPr>
        <b/>
        <vertAlign val="superscript"/>
        <sz val="8"/>
        <rFont val="Calibri"/>
        <family val="2"/>
        <scheme val="minor"/>
      </rPr>
      <t>19</t>
    </r>
    <r>
      <rPr>
        <sz val="8"/>
        <rFont val="Calibri"/>
        <family val="2"/>
        <scheme val="minor"/>
      </rPr>
      <t xml:space="preserve"> Hotline staff are excluded from the caseload standard calculations.</t>
    </r>
  </si>
  <si>
    <r>
      <rPr>
        <b/>
        <vertAlign val="superscript"/>
        <sz val="8"/>
        <rFont val="Calibri"/>
        <family val="2"/>
        <scheme val="minor"/>
      </rPr>
      <t>20</t>
    </r>
    <r>
      <rPr>
        <sz val="8"/>
        <rFont val="Calibri"/>
        <family val="2"/>
        <scheme val="minor"/>
      </rPr>
      <t xml:space="preserve"> Data not available in HRIS.</t>
    </r>
  </si>
  <si>
    <r>
      <rPr>
        <b/>
        <vertAlign val="superscript"/>
        <sz val="8"/>
        <rFont val="Calibri"/>
        <family val="2"/>
        <scheme val="minor"/>
      </rPr>
      <t>21</t>
    </r>
    <r>
      <rPr>
        <b/>
        <sz val="8"/>
        <rFont val="Calibri"/>
        <family val="2"/>
        <scheme val="minor"/>
      </rPr>
      <t xml:space="preserve"> </t>
    </r>
    <r>
      <rPr>
        <sz val="8"/>
        <rFont val="Calibri"/>
        <family val="2"/>
        <scheme val="minor"/>
      </rPr>
      <t xml:space="preserve">The annualized turnover rate is the total number of staff leaving during the reporting period divided by total number of staff filled positions (including training) annualized. </t>
    </r>
  </si>
  <si>
    <r>
      <rPr>
        <b/>
        <vertAlign val="superscript"/>
        <sz val="8"/>
        <rFont val="Calibri"/>
        <family val="2"/>
        <scheme val="minor"/>
      </rPr>
      <t>22</t>
    </r>
    <r>
      <rPr>
        <sz val="8"/>
        <rFont val="Calibri"/>
        <family val="2"/>
        <scheme val="minor"/>
      </rPr>
      <t xml:space="preserve"> Includes positions that are reporting to the DCS Deputy Director in Central Office conducting field work activities.</t>
    </r>
  </si>
  <si>
    <r>
      <t xml:space="preserve">RATIO OF TOTAL SUPERVISOR POSITIONS TO TOTAL DCS SPECIALIST POSITIONS: </t>
    </r>
    <r>
      <rPr>
        <b/>
        <u/>
        <sz val="9"/>
        <rFont val="Calibri"/>
        <family val="2"/>
        <scheme val="minor"/>
      </rPr>
      <t>1:6</t>
    </r>
  </si>
  <si>
    <r>
      <t xml:space="preserve">RATIO OF FILLED SUPERVISOR POSITIONS TO FILLED DCS SPECIALIST POSITIONS: </t>
    </r>
    <r>
      <rPr>
        <b/>
        <u/>
        <sz val="9"/>
        <rFont val="Calibri"/>
        <family val="2"/>
        <scheme val="minor"/>
      </rPr>
      <t>1:6</t>
    </r>
  </si>
  <si>
    <t xml:space="preserve">Hotline/CO </t>
  </si>
  <si>
    <t>Hotline/CO</t>
  </si>
  <si>
    <r>
      <rPr>
        <b/>
        <vertAlign val="superscript"/>
        <sz val="10"/>
        <rFont val="Calibri"/>
        <family val="2"/>
        <scheme val="minor"/>
      </rPr>
      <t>19</t>
    </r>
    <r>
      <rPr>
        <sz val="10"/>
        <rFont val="Calibri"/>
        <family val="2"/>
        <scheme val="minor"/>
      </rPr>
      <t xml:space="preserve"> Hotline and Placement staff are excluded from the caseload standard calculations.</t>
    </r>
  </si>
  <si>
    <r>
      <t>DCS SPECIALISTS</t>
    </r>
    <r>
      <rPr>
        <sz val="14"/>
        <color theme="0"/>
        <rFont val="Calibri"/>
        <family val="2"/>
        <scheme val="minor"/>
      </rPr>
      <t xml:space="preserve"> </t>
    </r>
    <r>
      <rPr>
        <b/>
        <sz val="12"/>
        <color theme="0"/>
        <rFont val="Calibri"/>
        <family val="2"/>
        <scheme val="minor"/>
      </rPr>
      <t>(B4 and  B31)</t>
    </r>
  </si>
  <si>
    <t>01/01/2019 tnrough 06/30/2019</t>
  </si>
  <si>
    <t xml:space="preserve">TRANSFER FROM ANOTHER STATE AGENCY </t>
  </si>
  <si>
    <r>
      <t xml:space="preserve">* Pursuant to SB1518, turnover rates are now required to be reported on the </t>
    </r>
    <r>
      <rPr>
        <i/>
        <sz val="10"/>
        <rFont val="Calibri"/>
        <family val="2"/>
        <scheme val="minor"/>
      </rPr>
      <t xml:space="preserve">Monthly Operational and Outcome Report.  </t>
    </r>
    <r>
      <rPr>
        <sz val="10"/>
        <rFont val="Calibri"/>
        <family val="2"/>
        <scheme val="minor"/>
      </rPr>
      <t xml:space="preserve"> </t>
    </r>
  </si>
  <si>
    <r>
      <t xml:space="preserve">PROJECTED ANNUALIZED DCS TURNOVER RATE </t>
    </r>
    <r>
      <rPr>
        <b/>
        <vertAlign val="superscript"/>
        <sz val="11"/>
        <rFont val="Calibri"/>
        <family val="2"/>
        <scheme val="minor"/>
      </rPr>
      <t>21</t>
    </r>
  </si>
  <si>
    <r>
      <rPr>
        <b/>
        <vertAlign val="superscript"/>
        <sz val="10"/>
        <rFont val="Calibri"/>
        <family val="2"/>
        <scheme val="minor"/>
      </rPr>
      <t>21</t>
    </r>
    <r>
      <rPr>
        <b/>
        <sz val="10"/>
        <rFont val="Calibri"/>
        <family val="2"/>
        <scheme val="minor"/>
      </rPr>
      <t xml:space="preserve"> </t>
    </r>
    <r>
      <rPr>
        <sz val="10"/>
        <rFont val="Calibri"/>
        <family val="2"/>
        <scheme val="minor"/>
      </rPr>
      <t xml:space="preserve">The projected annualized turnover rate is the total number of staff leaving during the reporting period divided by total number of staff filled positions (including training) annualized. </t>
    </r>
  </si>
  <si>
    <r>
      <t xml:space="preserve">RATIO OF FILLED SUPERVISOR POSITIONS TO FILLED DCS SPECIALIST POSITIONS: </t>
    </r>
    <r>
      <rPr>
        <b/>
        <u/>
        <sz val="10"/>
        <rFont val="Calibri"/>
        <family val="2"/>
        <scheme val="minor"/>
      </rPr>
      <t>1:6</t>
    </r>
  </si>
  <si>
    <t>Appropriated Funds</t>
  </si>
  <si>
    <t>Expenditure Authority Funds</t>
  </si>
  <si>
    <t>All Funds</t>
  </si>
  <si>
    <t>GF</t>
  </si>
  <si>
    <t>TANF</t>
  </si>
  <si>
    <t>LICENSING FUND</t>
  </si>
  <si>
    <t>CCDF</t>
  </si>
  <si>
    <t>Child Abuse Prevention</t>
  </si>
  <si>
    <t>CPS Training</t>
  </si>
  <si>
    <t>CAP</t>
  </si>
  <si>
    <t>Risk Management Fund</t>
  </si>
  <si>
    <t>Total Approp. Funds</t>
  </si>
  <si>
    <t>Title IV-B CWS Part I</t>
  </si>
  <si>
    <t>Title IV-B Part II</t>
  </si>
  <si>
    <t>Title IV-E</t>
  </si>
  <si>
    <t>Social Services Block Grant</t>
  </si>
  <si>
    <t>AZ Lottery Funds</t>
  </si>
  <si>
    <t>Title XIX</t>
  </si>
  <si>
    <t>Total Approp.&amp; Non-Approp.</t>
  </si>
  <si>
    <t>FTE</t>
  </si>
  <si>
    <t>Operating</t>
  </si>
  <si>
    <t>Caseworker</t>
  </si>
  <si>
    <t>Case Aides</t>
  </si>
  <si>
    <t>Records Retention</t>
  </si>
  <si>
    <t>Inspections Bureau</t>
  </si>
  <si>
    <t>General Counsel</t>
  </si>
  <si>
    <t>Office of Child Welfare Investigations</t>
  </si>
  <si>
    <t>Training Resources</t>
  </si>
  <si>
    <t>Adoption Services</t>
  </si>
  <si>
    <t>Permanent Guardianship</t>
  </si>
  <si>
    <t>Extended Foster Care</t>
  </si>
  <si>
    <t>Kinship Stipends</t>
  </si>
  <si>
    <t>Emergency &amp; Residential Placement</t>
  </si>
  <si>
    <t>Foster Care Placement</t>
  </si>
  <si>
    <t>Home Recruitment, Study and Supervision</t>
  </si>
  <si>
    <t>Out-of-Home Support Services</t>
  </si>
  <si>
    <t>In-HomeMitigation</t>
  </si>
  <si>
    <t>Prevention Services</t>
  </si>
  <si>
    <t>Child Care Subsidy</t>
  </si>
  <si>
    <t>CHP Services</t>
  </si>
  <si>
    <t>CHP Admin</t>
  </si>
  <si>
    <t>CHP Premium Tax</t>
  </si>
  <si>
    <t>AG Special Line Item</t>
  </si>
  <si>
    <t>Total DCS</t>
  </si>
  <si>
    <t>Percent of Total</t>
  </si>
  <si>
    <t>Overtime</t>
  </si>
  <si>
    <t>1/  All expenditures are displayed in thousands.</t>
  </si>
  <si>
    <t>Litigation</t>
  </si>
  <si>
    <t>Backlog Privatization</t>
  </si>
  <si>
    <t>Independent Living Maintenance</t>
  </si>
  <si>
    <t>Retention Pay</t>
  </si>
  <si>
    <t>calvindcs</t>
  </si>
  <si>
    <t>TRAINING, EMPLOYMENT SATISFACTION, DEPENDENCIES</t>
  </si>
  <si>
    <r>
      <t>TRAINING</t>
    </r>
    <r>
      <rPr>
        <sz val="9"/>
        <color theme="0"/>
        <rFont val="Calibri"/>
        <family val="2"/>
        <scheme val="minor"/>
      </rPr>
      <t xml:space="preserve"> (B1)</t>
    </r>
  </si>
  <si>
    <t>Success in meeting training requirements. 
(The DCS training academy is approximately 22 weeks.)</t>
  </si>
  <si>
    <t>Jul 2016 - Dec 2016</t>
  </si>
  <si>
    <t>Jan 2017 - Jun 2017</t>
  </si>
  <si>
    <t>Jul 2017 - Dec 2017</t>
  </si>
  <si>
    <r>
      <t>Jul 2018 - Dec 2018</t>
    </r>
    <r>
      <rPr>
        <b/>
        <sz val="9"/>
        <rFont val="Calibri"/>
        <family val="2"/>
        <scheme val="minor"/>
      </rPr>
      <t>*</t>
    </r>
  </si>
  <si>
    <t>Jul 2021 - Dec 2021</t>
  </si>
  <si>
    <t>Jul 2022 - Dec 2022</t>
  </si>
  <si>
    <t>Jan 2023 - Jun 2023</t>
  </si>
  <si>
    <t>Enrolled at beginning of period</t>
  </si>
  <si>
    <t>275 </t>
  </si>
  <si>
    <t>63 </t>
  </si>
  <si>
    <t>341 </t>
  </si>
  <si>
    <t>136 </t>
  </si>
  <si>
    <t>145 </t>
  </si>
  <si>
    <t xml:space="preserve">Newly enrolled during period </t>
  </si>
  <si>
    <t>232 </t>
  </si>
  <si>
    <t> 241</t>
  </si>
  <si>
    <t>226 </t>
  </si>
  <si>
    <t>321 </t>
  </si>
  <si>
    <t xml:space="preserve">Completed new trainee Specialist learning track training during period </t>
  </si>
  <si>
    <t> 250</t>
  </si>
  <si>
    <t>371 </t>
  </si>
  <si>
    <t>179 </t>
  </si>
  <si>
    <t>Left the agency during the period</t>
  </si>
  <si>
    <t> 5</t>
  </si>
  <si>
    <t>75 </t>
  </si>
  <si>
    <t>86 </t>
  </si>
  <si>
    <t> 171</t>
  </si>
  <si>
    <t xml:space="preserve">Enrolled at end of period </t>
  </si>
  <si>
    <t> 63</t>
  </si>
  <si>
    <t>198 </t>
  </si>
  <si>
    <t>163 </t>
  </si>
  <si>
    <t> 116</t>
  </si>
  <si>
    <t>*Previous enrollment and graduation counts included individuals who completed training but had not submitted a required checklist.  Beginning the reporting period of July 2018-December 2018, this is no longer used to determine enrollment.</t>
  </si>
  <si>
    <r>
      <t>TRAINING</t>
    </r>
    <r>
      <rPr>
        <b/>
        <sz val="10"/>
        <color theme="0"/>
        <rFont val="Calibri"/>
        <family val="2"/>
        <scheme val="minor"/>
      </rPr>
      <t xml:space="preserve"> </t>
    </r>
    <r>
      <rPr>
        <sz val="10"/>
        <color theme="0"/>
        <rFont val="Calibri"/>
        <family val="2"/>
        <scheme val="minor"/>
      </rPr>
      <t>(B1)</t>
    </r>
  </si>
  <si>
    <t>Employee Rating for Specialists completing the training academy.</t>
  </si>
  <si>
    <t>Pre-Test cohort average scores</t>
  </si>
  <si>
    <t>58 </t>
  </si>
  <si>
    <t>57 </t>
  </si>
  <si>
    <t>Post-Test cohort average scores</t>
  </si>
  <si>
    <t>na</t>
  </si>
  <si>
    <t>89 </t>
  </si>
  <si>
    <t>Satisfaction Rating</t>
  </si>
  <si>
    <r>
      <t>3.42</t>
    </r>
    <r>
      <rPr>
        <b/>
        <sz val="12"/>
        <color theme="1"/>
        <rFont val="Calibri"/>
        <family val="2"/>
        <scheme val="minor"/>
      </rPr>
      <t>*</t>
    </r>
  </si>
  <si>
    <r>
      <t>3.43</t>
    </r>
    <r>
      <rPr>
        <b/>
        <sz val="12"/>
        <color theme="1"/>
        <rFont val="Calibri"/>
        <family val="2"/>
        <scheme val="minor"/>
      </rPr>
      <t>*</t>
    </r>
  </si>
  <si>
    <r>
      <t>3.52</t>
    </r>
    <r>
      <rPr>
        <b/>
        <sz val="12"/>
        <color theme="1"/>
        <rFont val="Calibri"/>
        <family val="2"/>
        <scheme val="minor"/>
      </rPr>
      <t>*</t>
    </r>
  </si>
  <si>
    <r>
      <t>3.38</t>
    </r>
    <r>
      <rPr>
        <b/>
        <sz val="10"/>
        <color theme="1"/>
        <rFont val="Calibri"/>
        <family val="2"/>
        <scheme val="minor"/>
      </rPr>
      <t>*</t>
    </r>
  </si>
  <si>
    <t> 3.48</t>
  </si>
  <si>
    <t>3.31 </t>
  </si>
  <si>
    <r>
      <t>*</t>
    </r>
    <r>
      <rPr>
        <sz val="9"/>
        <color theme="1"/>
        <rFont val="Calibri"/>
        <family val="2"/>
        <scheme val="minor"/>
      </rPr>
      <t>During the reporting period of January 2018-June 2018, Learning &amp; Development (formerly Child Welfare Training Institute) changed their survey rating scale utilizing a 4-point scale instead of the previous 5-point scale.  Therefore, any comparison of prior and current period satisfaction ratings must be mindful of this change. The Department began reporting the results of trainees pre and post test average scores in the last quarter of SFY18 to better illustrate the effectiveness of training.</t>
    </r>
  </si>
  <si>
    <t>Employee satisfaction (engagement) for employees in Department of Child Safety.</t>
  </si>
  <si>
    <t>Employee satisfaction rating for DCS employees</t>
  </si>
  <si>
    <t>DEPENDENCIES</t>
  </si>
  <si>
    <t>Percent of Original dependency cases where court denied or dismissed.</t>
  </si>
  <si>
    <t>Total Decisions</t>
  </si>
  <si>
    <t>Total Decisions Denied/Dismissed</t>
  </si>
  <si>
    <t>Percent of original dependency cases court denied or dismissed.</t>
  </si>
  <si>
    <t>0.77% </t>
  </si>
  <si>
    <t>Total Affirmed Findings</t>
  </si>
  <si>
    <t xml:space="preserve">Percent of OAH decisions where case findings are affirmed. </t>
  </si>
  <si>
    <r>
      <t xml:space="preserve">76.92% </t>
    </r>
    <r>
      <rPr>
        <vertAlign val="superscript"/>
        <sz val="10"/>
        <color theme="1"/>
        <rFont val="Calibri"/>
        <family val="2"/>
        <scheme val="minor"/>
      </rPr>
      <t>23</t>
    </r>
  </si>
  <si>
    <r>
      <rPr>
        <vertAlign val="superscript"/>
        <sz val="9"/>
        <color theme="1"/>
        <rFont val="Calibri"/>
        <family val="2"/>
        <scheme val="minor"/>
      </rPr>
      <t>23</t>
    </r>
    <r>
      <rPr>
        <sz val="9"/>
        <color theme="1"/>
        <rFont val="Calibri"/>
        <family val="2"/>
        <scheme val="minor"/>
      </rPr>
      <t xml:space="preserve"> Future reports will include total number of cases presented for OAH decision and number of case findings affirmed.</t>
    </r>
  </si>
  <si>
    <t>*  Effective 1/28/21, DCS quit entering data into the CHILDS application. Data created after that was entered into Guardian starting 2/1/21 which includes updating data created between 1/29/21-1/31/21. It is anticipated that full data entry may lag through February 2021 and will need to be updated in future reports.</t>
  </si>
  <si>
    <r>
      <t xml:space="preserve">
TITLE IV-E WAIVER
Expenditures for services allowed under the federal Title IV-E waiver including counseling, drug treatment, parenting classes, rent, furniture, car repairs, and food expenditures.
</t>
    </r>
    <r>
      <rPr>
        <sz val="12"/>
        <color theme="1"/>
        <rFont val="Calibri"/>
        <family val="2"/>
        <scheme val="minor"/>
      </rPr>
      <t>In 2013, the Department developed a Title IV-E Waiver application. The application was approved by the federal Children’s Bureau, and the Department developed the intervention demonstration project. In addition, the Department, in partnership with Arizona State University, developed the demonstration project evaluation plan. Both were approved by the Children’s Bureau allowing the Department to begin implementation July 1, 2016. The IV-E Waiver is now known in Arizona as Fostering Sustainable Connections (FSC).  Engaging families is a key component for strong, healthy children.  The Department is committed to helping build family support systems that keep children safe and nurtured by connecting them with caring adults who will engage in meaningful and lasting relationships.  Furthermore, FSC is committed to reducing the number of children currently living in group homes and shelter care, in addition to reducing the length of time they spend in these facilities.  During this reporting period, no expenditures have been incurred for the provision of services.  The current waiver ended September 2019.</t>
    </r>
  </si>
  <si>
    <r>
      <rPr>
        <b/>
        <u/>
        <sz val="12"/>
        <color theme="1"/>
        <rFont val="Calibri"/>
        <family val="2"/>
        <scheme val="minor"/>
      </rPr>
      <t>FAITH-BASED ORGANIZATIONS</t>
    </r>
    <r>
      <rPr>
        <sz val="11"/>
        <color theme="1"/>
        <rFont val="Calibri"/>
        <family val="2"/>
        <scheme val="minor"/>
      </rPr>
      <t xml:space="preserve">
</t>
    </r>
    <r>
      <rPr>
        <b/>
        <sz val="11"/>
        <color theme="1"/>
        <rFont val="Calibri"/>
        <family val="2"/>
        <scheme val="minor"/>
      </rPr>
      <t>Information on the level of participation of faith-based organizations for providing services for families and foster homes, and what is being done to encourage these organizations to participate.</t>
    </r>
    <r>
      <rPr>
        <sz val="11"/>
        <color theme="1"/>
        <rFont val="Calibri"/>
        <family val="2"/>
        <scheme val="minor"/>
      </rPr>
      <t xml:space="preserve">
Arizona continues to partner with many faith-based organizations across the state.  Some specific instances include:
• CarePortal
CarePortal is an organization that facilitates a network of churches who are interested in providing services and tangible goods for families involved with foster care. The program has been very successful in Pima County, and has also been at work in Maricopa County. CarePortal celebrated its launch in Yuma County with an event this year.
• Faith Council
The Faith Council is a statewide network of faith-based, community and government organizations. This group continues to be a great source of collaboration for the Department of Child Safety and faith-based partners.
• Feed My Starving Children (FMSC)
FMSC hosted an event where thousands of meals were packed for hungry children around the world. 500 DCS staff members and foster parents worked side-by-side to pack the meals. Lunch was provided, and volunteers set up carnival games for the children in attendance.
• Grand Canyon University (GCU)
Our partnership with GCU has benefitted our foster families in many ways. They continue to supply tickets for sporting events, including men’s baseball and women’s volleyball.
• Heights Church (Prescott)
Heights Church in Prescott has generously provided venues this year for two of DCS’ important events. The first event was “Wait No More,” a ministry of faith-based Focus on the Family. The Wait No More event focused on collaboration with the community, adoption agencies, churches and DCS to raise awareness of the need for adoptive families, and also recruit adoptive parents.
• The second event at Heights Church was an “Arizona Families THRIVE Conference.” This event gave foster parents an opportunity to receive 6 hours of training to fulfill the annual licensing renewal requirement. Participants were able to learn from subject matter experts in foster care-related topics.
• Latter Day Saints Church (Scottsdale)
An LDS church in Scottsdale hosted an event where several dozen women sewed bags and filled them with personal care products for children in foster care. The church donated about 100 bags.
• OCJ Kids
OCJ Kids has a program which provides sets of pajamas for children from birth – 18. Working with DCS and the Studio Academy of Beauty school, OCJ Kids participated in the fashion show fundraisers, where close 
to $6,000 was raised to provide pajamas for children coming into foster care.
• Seventh Day Adventist Church (Apache Junction)
Throughout the year, a women’s group from the Seventh Day Adventist Church in Apache Junction puts together “Bags of Love.” Each handmade bag contains personal care products and a quilt. The bags are given out to children entering foster care. So far this year, the church has donated dozens of Bags of Love.
</t>
    </r>
  </si>
  <si>
    <t>Children on Runaway Status</t>
  </si>
  <si>
    <r>
      <rPr>
        <b/>
        <sz val="12"/>
        <color theme="0"/>
        <rFont val="Calibri"/>
        <family val="2"/>
      </rPr>
      <t xml:space="preserve">Children on Runaway Status by AGE 
</t>
    </r>
    <r>
      <rPr>
        <sz val="9"/>
        <color theme="0"/>
        <rFont val="Calibri"/>
        <family val="2"/>
      </rPr>
      <t>(A.1.a, d, g)</t>
    </r>
  </si>
  <si>
    <t>TOTAL UNIQUE RUNAWAY STATUS</t>
  </si>
  <si>
    <r>
      <t xml:space="preserve">LENGTH OF TIME on RUNAWAY STATUS </t>
    </r>
    <r>
      <rPr>
        <sz val="9"/>
        <color theme="0"/>
        <rFont val="Calibri"/>
        <family val="2"/>
      </rPr>
      <t>(A.1.f)</t>
    </r>
  </si>
  <si>
    <t>0-30 days</t>
  </si>
  <si>
    <t>31-60 days</t>
  </si>
  <si>
    <t>61-90 days</t>
  </si>
  <si>
    <t>91-120 days</t>
  </si>
  <si>
    <t>121-180 days</t>
  </si>
  <si>
    <t>Over 180 days</t>
  </si>
  <si>
    <t>FREQUENCY of RUNAWAY EXPERIENCES</t>
  </si>
  <si>
    <r>
      <t xml:space="preserve">Number of new runaways episodes </t>
    </r>
    <r>
      <rPr>
        <sz val="9"/>
        <color rgb="FF000000"/>
        <rFont val="Calibri"/>
        <family val="2"/>
      </rPr>
      <t>(A.1.b)</t>
    </r>
  </si>
  <si>
    <r>
      <t xml:space="preserve">Children Returned from RUNAWAY status (Duplicated) * </t>
    </r>
    <r>
      <rPr>
        <sz val="9"/>
        <color rgb="FF000000"/>
        <rFont val="Calibri"/>
        <family val="2"/>
      </rPr>
      <t>(A.1.c.)</t>
    </r>
  </si>
  <si>
    <r>
      <t xml:space="preserve">Children Returned from RUNAWAY status (Unique) </t>
    </r>
    <r>
      <rPr>
        <sz val="9"/>
        <color rgb="FF000000"/>
        <rFont val="Calibri"/>
        <family val="2"/>
      </rPr>
      <t>(A.1.i.)</t>
    </r>
  </si>
  <si>
    <t>* Children in this count could have returned from a runaway episode from a prior reporting period.</t>
  </si>
  <si>
    <t>Placement Prior to Runaway (duplicate) (A.1.h.)</t>
  </si>
  <si>
    <t>Licensed Foster Home</t>
  </si>
  <si>
    <t>Nonlicensed Kinship Placement</t>
  </si>
  <si>
    <t>CARE DAYS on RUNAWAY STATUS (A.1.e)</t>
  </si>
  <si>
    <t xml:space="preserve">Total Care Days </t>
  </si>
  <si>
    <t xml:space="preserve">Total Care Days on Runaway </t>
  </si>
  <si>
    <t>% of Total Care Days on Runaway</t>
  </si>
  <si>
    <t>Children Missing/Abducted</t>
  </si>
  <si>
    <r>
      <t xml:space="preserve">NUMBER of CHILDREN with ABDUCTED (MISSING CHILD) STATUS 
</t>
    </r>
    <r>
      <rPr>
        <sz val="9"/>
        <color theme="0"/>
        <rFont val="Calibri"/>
        <family val="2"/>
      </rPr>
      <t>(A.2.a, d, f)</t>
    </r>
  </si>
  <si>
    <t>Total Unique CHILDREN with ABDUCTED (MISSING CHILD) STATUS</t>
  </si>
  <si>
    <r>
      <t xml:space="preserve">LENGTH OF TIME on ABDUCTED (MISSING CHILD) STATUS </t>
    </r>
    <r>
      <rPr>
        <sz val="9"/>
        <color theme="0"/>
        <rFont val="Calibri"/>
        <family val="2"/>
      </rPr>
      <t>(A.2.f.)</t>
    </r>
  </si>
  <si>
    <t>FREQUENCY of ABDUCTED (MISSING CHILD) EXPERIENCES</t>
  </si>
  <si>
    <r>
      <t xml:space="preserve">Number of children (duplicated) who went missing during the reporting period </t>
    </r>
    <r>
      <rPr>
        <sz val="9"/>
        <color rgb="FF000000"/>
        <rFont val="Calibri"/>
        <family val="2"/>
      </rPr>
      <t>(A.2.b.)</t>
    </r>
  </si>
  <si>
    <r>
      <t xml:space="preserve">Number of unique children who returned from abducted (missing child) status </t>
    </r>
    <r>
      <rPr>
        <sz val="9"/>
        <color rgb="FF000000"/>
        <rFont val="Calibri"/>
        <family val="2"/>
      </rPr>
      <t>(A.2.c.)</t>
    </r>
  </si>
  <si>
    <r>
      <t>CARE DAYS on ABDUCTED (MISSING CHILD) STATUS</t>
    </r>
    <r>
      <rPr>
        <sz val="11"/>
        <color theme="0"/>
        <rFont val="Calibri"/>
        <family val="2"/>
      </rPr>
      <t xml:space="preserve"> </t>
    </r>
    <r>
      <rPr>
        <sz val="9"/>
        <color theme="0"/>
        <rFont val="Calibri"/>
        <family val="2"/>
      </rPr>
      <t>(A.2.e.)</t>
    </r>
  </si>
  <si>
    <r>
      <t xml:space="preserve">SEN Allegations and Associated Children Removed* </t>
    </r>
    <r>
      <rPr>
        <b/>
        <sz val="10"/>
        <color theme="0"/>
        <rFont val="Calibri"/>
        <family val="2"/>
      </rPr>
      <t>(E12)</t>
    </r>
  </si>
  <si>
    <t>7/1/2021 through 6/30/2022</t>
  </si>
  <si>
    <t xml:space="preserve">Total Children on a Report containing a SEN allegation and any allegation is substantiated  </t>
  </si>
  <si>
    <t>Total Children on a Report where the SEN allegation is substantiated</t>
  </si>
  <si>
    <t>Removed within 30 days of the date of the Report</t>
  </si>
  <si>
    <t>Removed within 180 days of the date of the Report</t>
  </si>
  <si>
    <t>Term</t>
  </si>
  <si>
    <t>Definition</t>
  </si>
  <si>
    <t>Source</t>
  </si>
  <si>
    <t>Investigation</t>
  </si>
  <si>
    <t>Report</t>
  </si>
  <si>
    <t>Priority 1</t>
  </si>
  <si>
    <t>Death of a child, near fatality, abuse or neglect that threatens to immediately cause, or has caused, serious harm or death, Serious physical injuries to a child (including but not limited to fractures, burns, multiple plane injuries, acceleration/deceleration injuries [shaken baby syndrome], injury to internal organs, etc.), child is alone and is not capable of caring for self or other children, evidence or disclosure of sexual abuse toward a child and the perpetrator has access to the child or the perpetrator is unknown, Substance Exposed Newborn (SEN) who is expected to be discharged from the hospital within 24 hours.</t>
  </si>
  <si>
    <t>Priority 2</t>
  </si>
  <si>
    <t>Abuse or neglect of a child age 0-3, Abuse or neglect of a vulnerable child, and the child or perpetrator has been the subject of a prior report (this includes the child as a victim in a prior report or the adult as a perpetrator in a prior report), All criminal conduct allegations not requiring a Priority 1 response</t>
  </si>
  <si>
    <t>Priority 3</t>
  </si>
  <si>
    <t>Abuse or neglect of a child that occurred within the last 12 months and does not require a Priority 1 or 2 response</t>
  </si>
  <si>
    <t>Priority 4</t>
  </si>
  <si>
    <t>Private Dependency Petition, abuse or neglect that has occurred over one year ago and does not require a Priority 1, 2 or 3 response.</t>
  </si>
  <si>
    <t>AFCARS</t>
  </si>
  <si>
    <t>CHILDS</t>
  </si>
  <si>
    <t>Guardian</t>
  </si>
  <si>
    <t>Einstein</t>
  </si>
  <si>
    <t>QuickConnect</t>
  </si>
  <si>
    <t>AFIS</t>
  </si>
  <si>
    <t>External</t>
  </si>
  <si>
    <t>TEMPLATE ##/01/20## through ##/3#/20##</t>
  </si>
  <si>
    <r>
      <rPr>
        <vertAlign val="superscript"/>
        <sz val="8"/>
        <color theme="1"/>
        <rFont val="Calibri"/>
        <family val="2"/>
        <scheme val="minor"/>
      </rPr>
      <t xml:space="preserve">16  </t>
    </r>
    <r>
      <rPr>
        <sz val="8"/>
        <color theme="1"/>
        <rFont val="Calibri"/>
        <family val="2"/>
        <scheme val="minor"/>
      </rPr>
      <t xml:space="preserve">During SFY2022, methodology of utilizing a 50/50 split for determing FTE assignments for investigation and ongoing Child Safety Specialists at the Section level was discontinued.  Specific assignements are now based on the designations of their specific role as denoted in HRIS.  However, Specialists in a trainee status are accounted for in FTE figures in each section with an equal distribution of 66% caseload. Filled FTE only includes case-carrying DCS Specialists and does not include Specialists assigned to the Child Abuse Hotline or Statewide Placement Administration.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</si>
  <si>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t>January 2023 - 
June 2023</t>
  </si>
  <si>
    <t>January 2023 – June 2023</t>
  </si>
  <si>
    <t xml:space="preserve"> 01/01/2023 through 06/30/2023</t>
  </si>
  <si>
    <t>01/01/2023 through 06/30/2023</t>
  </si>
  <si>
    <t>7/1/20## through 6/30/20##</t>
  </si>
  <si>
    <t>as of 06/30/2023</t>
  </si>
  <si>
    <r>
      <t xml:space="preserve">as of 06/30/2023 </t>
    </r>
    <r>
      <rPr>
        <b/>
        <vertAlign val="superscript"/>
        <sz val="12"/>
        <color theme="0"/>
        <rFont val="Calibri"/>
        <family val="2"/>
        <scheme val="minor"/>
      </rPr>
      <t>16</t>
    </r>
  </si>
  <si>
    <r>
      <t> </t>
    </r>
    <r>
      <rPr>
        <sz val="10"/>
        <color theme="1"/>
        <rFont val="Calibri"/>
        <family val="2"/>
      </rPr>
      <t>114</t>
    </r>
  </si>
  <si>
    <r>
      <t> </t>
    </r>
    <r>
      <rPr>
        <sz val="10"/>
        <color theme="1"/>
        <rFont val="Calibri"/>
        <family val="2"/>
      </rPr>
      <t>41</t>
    </r>
  </si>
  <si>
    <r>
      <t> </t>
    </r>
    <r>
      <rPr>
        <sz val="10"/>
        <color theme="1"/>
        <rFont val="Calibri"/>
        <family val="2"/>
      </rPr>
      <t>58</t>
    </r>
  </si>
  <si>
    <r>
      <t> </t>
    </r>
    <r>
      <rPr>
        <sz val="10"/>
        <color theme="1"/>
        <rFont val="Calibri"/>
        <family val="2"/>
      </rPr>
      <t>80</t>
    </r>
  </si>
  <si>
    <r>
      <t> </t>
    </r>
    <r>
      <rPr>
        <sz val="10"/>
        <color theme="1"/>
        <rFont val="Calibri"/>
        <family val="2"/>
      </rPr>
      <t>3.27</t>
    </r>
  </si>
  <si>
    <t>Child Detained</t>
  </si>
  <si>
    <t>Extended Foster Care Service Model Fund Deposit</t>
  </si>
  <si>
    <t>Positive Parenting For Post Perm. Placements Pilot</t>
  </si>
  <si>
    <t>Accidental Drowning</t>
  </si>
  <si>
    <t>Received between 01/01/2023 and  06/30/2023 as of Report Run Date</t>
  </si>
  <si>
    <t>Received between 07/01/2022 and  12/31/2022 as of Report Run Date</t>
  </si>
  <si>
    <t>06/01/2023 through 06/30/2023</t>
  </si>
  <si>
    <t>12/01/2022 through 12/31/2022</t>
  </si>
  <si>
    <t xml:space="preserve">Template 06/01/2023 through 06/30/2023  </t>
  </si>
  <si>
    <t>Accidental Overdose</t>
  </si>
  <si>
    <t>Blunt Force Injuries</t>
  </si>
  <si>
    <t>Natural Death - Related to Chronic Medical Condition</t>
  </si>
  <si>
    <t>1 years 9 months</t>
  </si>
  <si>
    <t>1 years 3 months</t>
  </si>
  <si>
    <t>9 months</t>
  </si>
  <si>
    <t>0 Months</t>
  </si>
  <si>
    <t>10 yrs 11 months</t>
  </si>
  <si>
    <t>6 years 2 months</t>
  </si>
  <si>
    <t>1 year 9 months</t>
  </si>
  <si>
    <t>Unlicensed Kinship</t>
  </si>
  <si>
    <t>Runaway / Missing Child</t>
  </si>
  <si>
    <t>Out Of State - ICPC</t>
  </si>
  <si>
    <r>
      <rPr>
        <vertAlign val="superscript"/>
        <sz val="8"/>
        <color rgb="FF000000"/>
        <rFont val="Calibri"/>
        <family val="2"/>
      </rPr>
      <t>16</t>
    </r>
    <r>
      <rPr>
        <sz val="8"/>
        <color rgb="FF000000"/>
        <rFont val="Calibri"/>
        <family val="2"/>
      </rPr>
      <t xml:space="preserve"> After a quality review, not all fatalities for this measure were described. Although measures were included in the Exit reasons for the prior reporting period. </t>
    </r>
    <r>
      <rPr>
        <sz val="8"/>
        <color rgb="FF000000"/>
        <rFont val="Calibri"/>
        <family val="2"/>
      </rPr>
      <t xml:space="preserve">This was updated in September 2023. </t>
    </r>
  </si>
  <si>
    <r>
      <t xml:space="preserve">Children Exiting Care For Reason Of Death By Cause Of Death, Placement Type At Time Of Death, And County </t>
    </r>
    <r>
      <rPr>
        <b/>
        <vertAlign val="superscript"/>
        <sz val="12"/>
        <color theme="0"/>
        <rFont val="Calibri"/>
        <family val="2"/>
      </rPr>
      <t xml:space="preserve">16 </t>
    </r>
    <r>
      <rPr>
        <b/>
        <sz val="12"/>
        <color theme="0"/>
        <rFont val="Calibri"/>
        <family val="2"/>
      </rPr>
      <t xml:space="preserve"> </t>
    </r>
    <r>
      <rPr>
        <sz val="10"/>
        <color theme="0"/>
        <rFont val="Calibri"/>
        <family val="2"/>
      </rPr>
      <t>(28)</t>
    </r>
  </si>
  <si>
    <t>Runaway Children</t>
  </si>
  <si>
    <t>Missing/Abducted Children</t>
  </si>
  <si>
    <t>Substance Exposed Newborns (SEN)</t>
  </si>
  <si>
    <t xml:space="preserve">Number and Percentage of Children not Receiving Visitation </t>
  </si>
  <si>
    <r>
      <t xml:space="preserve">Number and Percentage of Foster Homes Receiving Visitation in the Last Quarter of Reporting Period by the Licensing Agency Representative </t>
    </r>
    <r>
      <rPr>
        <b/>
        <vertAlign val="superscript"/>
        <sz val="10"/>
        <color rgb="FF000000"/>
        <rFont val="Calibri"/>
        <family val="2"/>
        <scheme val="minor"/>
      </rPr>
      <t>4</t>
    </r>
  </si>
  <si>
    <r>
      <rPr>
        <vertAlign val="superscript"/>
        <sz val="10"/>
        <color theme="1"/>
        <rFont val="Calibri"/>
        <family val="2"/>
        <scheme val="minor"/>
      </rPr>
      <t>1</t>
    </r>
    <r>
      <rPr>
        <sz val="10"/>
        <color theme="1"/>
        <rFont val="Calibri"/>
        <family val="2"/>
        <scheme val="minor"/>
      </rPr>
      <t xml:space="preserve"> The Department continues to diligently address data quality issues and will update data as issues are identified and resolved. This data element will be updated and resubmitted in future iterations of this report. Reviews of individual cases show that cases were responded to, but data is missing from the date field due to technical issues.  This element is being updated in the system.</t>
    </r>
  </si>
  <si>
    <t>Type of Placement at Time of Death</t>
  </si>
  <si>
    <t>July 2023 - 
December 2023</t>
  </si>
  <si>
    <t>THE NUMBER OF BEST INTEREST EDUCATIONAL PLACEMENT DETERMINATIONS CONDUCTED.</t>
  </si>
  <si>
    <t>THE NUMBER OF CHILDREN WHO ENTERED FOSTER CARE AND WHO DID NOT RECEIVE A BEST INTEREST EDUCATIONAL PLACEMENT DETERMINATION.</t>
  </si>
  <si>
    <t>THE FINAL OUTCOME OF EACH BEST INTEREST EDUCATIONAL PLACEMENT DETERMINATION-  moved to new school</t>
  </si>
  <si>
    <t xml:space="preserve">THE FINAL OUTCOME OF EACH BEST INTEREST EDUCATIONAL PLACEMENT DETERMINATION- maintained school </t>
  </si>
  <si>
    <t>Jul 2023 - Dec 2023</t>
  </si>
  <si>
    <t>SFY 2024</t>
  </si>
  <si>
    <t>Jan 2024 - Jun 2024</t>
  </si>
  <si>
    <t>as of 12/31/2023</t>
  </si>
  <si>
    <t>as of ##/3#/202#</t>
  </si>
  <si>
    <t>07/01/2023 through 12/31/2023</t>
  </si>
  <si>
    <r>
      <t xml:space="preserve">as of 12/31/2023 </t>
    </r>
    <r>
      <rPr>
        <b/>
        <vertAlign val="superscript"/>
        <sz val="12"/>
        <color theme="0"/>
        <rFont val="Calibri"/>
        <family val="2"/>
        <scheme val="minor"/>
      </rPr>
      <t>16</t>
    </r>
  </si>
  <si>
    <t>Received between 07/01/2023 through 12/31/2023 as of Report Run Date</t>
  </si>
  <si>
    <t>July 2023 – December 2023</t>
  </si>
  <si>
    <t>1/1/2022 through 12/31/2022</t>
  </si>
  <si>
    <t>3 years 5 months</t>
  </si>
  <si>
    <t>Medical Needs</t>
  </si>
  <si>
    <t>Total OOH Populatio*</t>
  </si>
  <si>
    <r>
      <rPr>
        <vertAlign val="superscript"/>
        <sz val="8"/>
        <color theme="1"/>
        <rFont val="Calibri"/>
        <family val="2"/>
        <scheme val="minor"/>
      </rPr>
      <t xml:space="preserve">16  </t>
    </r>
    <r>
      <rPr>
        <sz val="8"/>
        <color theme="1"/>
        <rFont val="Calibri"/>
        <family val="2"/>
        <scheme val="minor"/>
      </rPr>
      <t xml:space="preserve">The methodology used to determine filled FTE and caseloads has been updated to align with the </t>
    </r>
    <r>
      <rPr>
        <i/>
        <sz val="8"/>
        <color theme="1"/>
        <rFont val="Calibri"/>
        <family val="2"/>
        <scheme val="minor"/>
      </rPr>
      <t xml:space="preserve">Quarterly Progress Report on Reducing the Backlog, and Reducing Caseloads </t>
    </r>
    <r>
      <rPr>
        <sz val="8"/>
        <color theme="1"/>
        <rFont val="Calibri"/>
        <family val="2"/>
        <scheme val="minor"/>
      </rPr>
      <t xml:space="preserve">which counts all open reports, not just new reports received in the reporting month. During SFY2022, methodology of utilizing a 50/50 split for determing FTE assignments for investigation and ongoing Child Safety Specialists at the Section level was discontinued.  Specific assignments are now based on the designations of their specific role as denoted in HRIS.  However, Specialists in a trainee status are accounted for in FTE figures in each section with an equal distribution of 66% caseload. Filled FTE only includes case-carrying DCS Specialists and does not include Specialists assigned to the Child Abuse Hotline or Statewide Placement Administration.
</t>
    </r>
    <r>
      <rPr>
        <vertAlign val="superscript"/>
        <sz val="8"/>
        <color theme="1"/>
        <rFont val="Calibri"/>
        <family val="2"/>
        <scheme val="minor"/>
      </rPr>
      <t>17</t>
    </r>
    <r>
      <rPr>
        <sz val="8"/>
        <color theme="1"/>
        <rFont val="Calibri"/>
        <family val="2"/>
        <scheme val="minor"/>
      </rPr>
      <t xml:space="preserve">  As a result of Senate Bill 1518, in-home counts will be  based on the number of children compared to previous requirements to report in-home cases.  Prior reporting periods utilize case based counts.  The methodology used to calculate the number of In-Home children has been updated and will be utilized in future reporting periods.  </t>
    </r>
  </si>
  <si>
    <t>EMPLOYEE ENGAGEMENT (updated annually)</t>
  </si>
  <si>
    <t>1/1/2024 Through 6/30/2024</t>
  </si>
  <si>
    <t>7/1/2023 through 12/31/2023*</t>
  </si>
  <si>
    <t xml:space="preserve">* This is a new metric. Pursuant to SB1205 (56th Legislature-First Session), this requirement became effective November 2023. Therefore, data for 7-1-2023 to 12-31-2023 reporting period only includes data for November and December 2023. 
</t>
  </si>
  <si>
    <t>** The Department is only reporting Best Interest Educational Determinations for children of school age (5 and older) at the beginning of the school year (August), because BID determinations are only applicable for school-age children.</t>
  </si>
  <si>
    <t>Best Interest Education Determination (BID)</t>
  </si>
  <si>
    <t xml:space="preserve">DCS continues to offer High Needs Foster Care (HNFC) to provide therapeutic foster care (TFC) in family settings when it is determined that it is the youth’s best care option, regardless of whether the circumstances fulfill Medicaid medical necessity criteria.  It is the Department’s intent to provide the opportunity for youth to remain in a family-like setting in the least restrictive environment but still receive a higher level of care to address their unique needs.  
</t>
  </si>
  <si>
    <t xml:space="preserve"> </t>
  </si>
  <si>
    <t>11 Years 11 Months</t>
  </si>
  <si>
    <t>1 Year 10 Months</t>
  </si>
  <si>
    <t>1 Year 5 Months</t>
  </si>
  <si>
    <r>
      <t xml:space="preserve">SAFE HAVEN </t>
    </r>
    <r>
      <rPr>
        <b/>
        <vertAlign val="superscript"/>
        <sz val="16"/>
        <color theme="0"/>
        <rFont val="Calibri"/>
        <family val="2"/>
      </rPr>
      <t>*</t>
    </r>
  </si>
  <si>
    <t xml:space="preserve">Pursuant A.R.S. § 8-526, the Department of Child Safety (DCS) is required to make available program and outcomes data on a semi-annual basis by September 30th for the period ending the prior June 30th and by March 31st for the period ending the prior December 31st.  Additionally, the Department must submit, in as brief a format as possible, three to five major challenges the Department faces in achieving the goal of safe, permanent homes for abused and neglected children. 
</t>
  </si>
  <si>
    <t xml:space="preserve">The important task of keeping children safe and strengthening families requires intentional preparation, sequencing of efforts, transparency, accountability, and continuous improvement.  The Department’s mission is to successfully partner with families, caregivers, and the community to strengthen families, ensure safety, and achieve permanency for all Arizona’s children through prevention, services, and support. </t>
  </si>
  <si>
    <t>as of  06/30/2024</t>
  </si>
  <si>
    <t>1/1/2023 through 12/31/2023</t>
  </si>
  <si>
    <t>as of 6/30/2024</t>
  </si>
  <si>
    <t>01/01/2024 through 06/30/2024</t>
  </si>
  <si>
    <r>
      <t xml:space="preserve">as of 06/30/2024 </t>
    </r>
    <r>
      <rPr>
        <b/>
        <vertAlign val="superscript"/>
        <sz val="12"/>
        <color theme="0"/>
        <rFont val="Calibri"/>
        <family val="2"/>
        <scheme val="minor"/>
      </rPr>
      <t>16</t>
    </r>
  </si>
  <si>
    <t>01/01/2024 and 06/30/2024</t>
  </si>
  <si>
    <t>as of 06/30/2024</t>
  </si>
  <si>
    <t>06/01/2024 through 06/30/2024</t>
  </si>
  <si>
    <t>January 2024 – June 2023</t>
  </si>
  <si>
    <t>Received between 01/01/2024 and  06/30/2024 as of Report Run Date</t>
  </si>
  <si>
    <r>
      <t>Best Interest Determination</t>
    </r>
    <r>
      <rPr>
        <b/>
        <sz val="12"/>
        <color theme="0"/>
        <rFont val="Calibri"/>
        <family val="2"/>
      </rPr>
      <t>**</t>
    </r>
    <r>
      <rPr>
        <b/>
        <vertAlign val="subscript"/>
        <sz val="16"/>
        <color theme="0"/>
        <rFont val="Calibri"/>
        <family val="2"/>
      </rPr>
      <t xml:space="preserve"> (B34)</t>
    </r>
  </si>
  <si>
    <t>January 2024 - 
June 2024</t>
  </si>
  <si>
    <r>
      <rPr>
        <b/>
        <sz val="11"/>
        <color theme="1"/>
        <rFont val="Times New Roman"/>
        <family val="1"/>
      </rPr>
      <t xml:space="preserve">                             DCS PARTNERSHIPS WITH FAITH-BASED ORGANIZATIONS
                                                            January – June 2024
</t>
    </r>
    <r>
      <rPr>
        <sz val="11"/>
        <color theme="1"/>
        <rFont val="Times New Roman"/>
        <family val="1"/>
      </rPr>
      <t xml:space="preserve">
</t>
    </r>
    <r>
      <rPr>
        <b/>
        <sz val="11"/>
        <color theme="1"/>
        <rFont val="Times New Roman"/>
        <family val="1"/>
      </rPr>
      <t>Arizona 1.27</t>
    </r>
    <r>
      <rPr>
        <sz val="11"/>
        <color theme="1"/>
        <rFont val="Times New Roman"/>
        <family val="1"/>
      </rPr>
      <t xml:space="preserve">
Arizona 1.27 is a network of churches that offers foster parent courses, training for potential foster parents, and events.  This organization also partners with CarePortal to help implement the CarePortal program.
</t>
    </r>
    <r>
      <rPr>
        <b/>
        <sz val="11"/>
        <color theme="1"/>
        <rFont val="Times New Roman"/>
        <family val="1"/>
      </rPr>
      <t>Arizona Baptist Children’s Services (ABCS)</t>
    </r>
    <r>
      <rPr>
        <sz val="11"/>
        <color theme="1"/>
        <rFont val="Times New Roman"/>
        <family val="1"/>
      </rPr>
      <t xml:space="preserve">
ABCS donated diapers, as well as baby and toddler supplies.
</t>
    </r>
    <r>
      <rPr>
        <b/>
        <sz val="11"/>
        <color theme="1"/>
        <rFont val="Times New Roman"/>
        <family val="1"/>
      </rPr>
      <t>CarePortal</t>
    </r>
    <r>
      <rPr>
        <sz val="11"/>
        <color theme="1"/>
        <rFont val="Times New Roman"/>
        <family val="1"/>
      </rPr>
      <t xml:space="preserve">
CarePortal is an organization that facilitates a network of churches who help to provide services and tangible goods for families involved with DCS. The program is available in Pima, Maricopa, Coconino, Yavapai, and Yuma Counties.  CarePortal assisted with meeting tangible needs during COVID.
Participating churches include:  A Praying Church, Agape Christian International, Ascension Lutheran, Bethel Community Baptist, Calvary Chapel Yuma, Campbell Community, Canyon Bible, Carefree Church, Catalina Foothills Church, Central Christian, Centro Cristiano Agua Viva, Champion Christian, Christ Church of Flagstaff, Christ Community, Christ Lutheran, Christ Presbyterian, Christ the Redeemer, Christ’s Community, Church for the City, Church of God for the Nations, ConnectionPointe, CrossRoads Church of the Nazarene, Crosswalk, Crosswalk Midtown, Desert Hope Lutheran, Desert Skies United Mothodist, Desert Springs Community, Desert View Bible, Elements City, Evangelical Free Church of Green Valley, Evangelical Free Church of Green Valley Tucson, First Assembly of God Yuma, First Assembly of God Tucson, First Baptist Church Tempe, First Christian, First Free Will Baptist, First Institutional Baptist Tucson, First Presbyterian Church Yuma, First Southern Baptist Avondale, First United Methodist, Fusion Yuma, Good News Community, Grace Bible Fellowship, Grace Community, Grace Community Covenant, Harvest Bible Chapel Flagstaff, Hillsong Phoenix, Hope City, Iglesia Luterana San Juan Bautista, Illuminate Community, ImagiNations, Impact, Journey Church Yuma, Journey Church Peoria, Living Hope, Living Water Ministries, Living Word Bible, McDowell Mountain Community, Mesa First Church of the Nazarene, Midvale Christian Center, Missio Dei Community, Mt. Zion Lutheran, New City Church, New Life Bible Fellowship, New Life Community Tucson, New Life Community Peoria, North Ridge Community, Northwest Community Friends, Oasis Community, One Tribe, Palm Valley, Pantano Christian, Phoenix Renovation Nazarene, Pilgrim Rest, Prescott Heights, Pure Heart, Redemption (Avondale, Flagstaff, Tucson, Phoenix, Tempe), Saguaro Buttes Community, Saguaro Canyon Evangelical Free, Sahuarita House of Worship, St. Patrick Catholic Community, Scottsdale Bible, Serenity Baptist, Sierra Vista Presbyterian, Siloam Christian, St. Luke’s Lutheran, St. Peter’s Episcopal, St. Pius X, Stone Ridge Baptist, Streams, Sun Valley (East Mesa &amp; Gilbert), Ten40, The Bridge (East &amp; West), The Commons, The Journey, The Oasis in Tucson, The Rock (Yuma &amp; Sahuarita, The Salvation Army, The Spring, The Vineyard, Truth Tabernacle, Vail Christian, Verde Community, Verde Valley Christian, Vertical Church, Via Church, Victory Worship Center, Vineyard City, Wellspring, Without Walls, World Harvest, Yarmouth House, Yuma 7th Day Adventist, Zion City Church.
</t>
    </r>
    <r>
      <rPr>
        <b/>
        <sz val="11"/>
        <color theme="1"/>
        <rFont val="Times New Roman"/>
        <family val="1"/>
      </rPr>
      <t>Christ Child</t>
    </r>
    <r>
      <rPr>
        <sz val="11"/>
        <color theme="1"/>
        <rFont val="Times New Roman"/>
        <family val="1"/>
      </rPr>
      <t xml:space="preserve">
Christ Child makes a monthly donation of backpacks/bags, with items for kids and teenagers.
Church of Jesus Christ of Latter Day Saints Phoenix North
The Women’s Ministry provided dozens of handmade blankets for kids entering foster care.
</t>
    </r>
    <r>
      <rPr>
        <b/>
        <sz val="11"/>
        <color theme="1"/>
        <rFont val="Times New Roman"/>
        <family val="1"/>
      </rPr>
      <t>Heights Church</t>
    </r>
    <r>
      <rPr>
        <sz val="11"/>
        <color theme="1"/>
        <rFont val="Times New Roman"/>
        <family val="1"/>
      </rPr>
      <t xml:space="preserve">
Heights Church has been featuring the Mobile Children’s Heart Gallery in two of their locations.
</t>
    </r>
    <r>
      <rPr>
        <b/>
        <sz val="11"/>
        <color theme="1"/>
        <rFont val="Times New Roman"/>
        <family val="1"/>
      </rPr>
      <t>Hope &amp; A Future</t>
    </r>
    <r>
      <rPr>
        <sz val="11"/>
        <color theme="1"/>
        <rFont val="Times New Roman"/>
        <family val="1"/>
      </rPr>
      <t xml:space="preserve">
Hope &amp; A Future provided several dozen tickets for foster families to attend Arizona Rattlers games.
</t>
    </r>
    <r>
      <rPr>
        <b/>
        <sz val="11"/>
        <color theme="1"/>
        <rFont val="Times New Roman"/>
        <family val="1"/>
      </rPr>
      <t>Mission Community Church</t>
    </r>
    <r>
      <rPr>
        <sz val="11"/>
        <color theme="1"/>
        <rFont val="Times New Roman"/>
        <family val="1"/>
      </rPr>
      <t xml:space="preserve">
Mission Community Church provided 200 backpacks for back-to-school.
</t>
    </r>
    <r>
      <rPr>
        <b/>
        <sz val="11"/>
        <color theme="1"/>
        <rFont val="Times New Roman"/>
        <family val="1"/>
      </rPr>
      <t>OCJ Kids</t>
    </r>
    <r>
      <rPr>
        <sz val="11"/>
        <color theme="1"/>
        <rFont val="Times New Roman"/>
        <family val="1"/>
      </rPr>
      <t xml:space="preserve">
OCJ Kids has several programs which provide mentoring for children in care, and support for children in group homes. OCJ Kids also provides pajamas, personal care kits, kinship kits, cowboy camps and more. OCJ Kids donated gift cards to raffle off to families at Pinal Family Reunification. Also, they donated snack supplies for children who are removed, and for parenting time for the Apache Junction office.
Pantano Christian Church
Pantano Christian Church donates space for us to use for meetings, as well as sponsors a foster parent training. 
</t>
    </r>
    <r>
      <rPr>
        <b/>
        <sz val="11"/>
        <color theme="1"/>
        <rFont val="Times New Roman"/>
        <family val="1"/>
      </rPr>
      <t>Seventh Day Adventist Church (Apache Junction)</t>
    </r>
    <r>
      <rPr>
        <sz val="11"/>
        <color theme="1"/>
        <rFont val="Times New Roman"/>
        <family val="1"/>
      </rPr>
      <t xml:space="preserve">
Throughout the year, a women’s group from the Seventh Day Adventist Church in Apache Junction puts together “Bags of Love.” Each handmade bag contains personal care products and a quilt. The bags are given to children entering foster care. The church donated dozens of Bags of Love.</t>
    </r>
  </si>
  <si>
    <t>7.7 months</t>
  </si>
  <si>
    <t>9 years 6 months</t>
  </si>
  <si>
    <t>3 years 6 months</t>
  </si>
  <si>
    <t>Undertermined</t>
  </si>
  <si>
    <t>Yavapai</t>
  </si>
  <si>
    <t>Missing Child</t>
  </si>
  <si>
    <t xml:space="preserve">Maricopa </t>
  </si>
  <si>
    <t xml:space="preserve">1 Since the appeals process delays the substantiation of reports, revisions to the substantiation rate for the prior reporting period will occur with every semi-annual report produced. Additionally, starting in September 2023, the Department is updating the substantiation rate for the prior six reporting periods for the semi annual comparison table only. </t>
  </si>
  <si>
    <r>
      <rPr>
        <b/>
        <vertAlign val="superscript"/>
        <sz val="8"/>
        <color theme="1"/>
        <rFont val="Calibri"/>
        <family val="2"/>
      </rPr>
      <t>11</t>
    </r>
    <r>
      <rPr>
        <sz val="8"/>
        <color theme="1"/>
        <rFont val="Calibri"/>
        <family val="2"/>
      </rPr>
      <t xml:space="preserve"> This category includes shelter, detention, and hospital placement types.</t>
    </r>
    <r>
      <rPr>
        <vertAlign val="superscript"/>
        <sz val="8"/>
        <color theme="1"/>
        <rFont val="Calibri"/>
        <family val="2"/>
      </rPr>
      <t xml:space="preserve">
</t>
    </r>
    <r>
      <rPr>
        <b/>
        <vertAlign val="superscript"/>
        <sz val="8"/>
        <color theme="1"/>
        <rFont val="Calibri"/>
        <family val="2"/>
      </rPr>
      <t>12</t>
    </r>
    <r>
      <rPr>
        <sz val="8"/>
        <color theme="1"/>
        <rFont val="Calibri"/>
        <family val="2"/>
      </rPr>
      <t xml:space="preserve"> This category includes children whose parents absconded with the child(ren) or were missing children who could not be located during the process of the investigation.
</t>
    </r>
    <r>
      <rPr>
        <b/>
        <vertAlign val="superscript"/>
        <sz val="8"/>
        <color theme="1"/>
        <rFont val="Calibri"/>
        <family val="2"/>
      </rPr>
      <t>13</t>
    </r>
    <r>
      <rPr>
        <sz val="8"/>
        <color theme="1"/>
        <rFont val="Calibri"/>
        <family val="2"/>
      </rPr>
      <t xml:space="preserve"> When children do not have a placement identified in Guardian, this is most often attributable to a lag in data entry, pending service authorization or data errors.  This data is updated on an ongoing basis through a continuous quality assurance process.  The location of the child is known and documented in case notes, court reports and other documentation.</t>
    </r>
  </si>
  <si>
    <t>Hospital (at time of entry)</t>
  </si>
  <si>
    <t>Foster Caregiver Recruitment and Congregate Care</t>
  </si>
  <si>
    <t xml:space="preserve">The Kinship Support Services (KSS) contract went live on February 1, 2024.  This contract is critical to the Department’s goal to increase supports and utilization of kin and fictive kin for caregivers and to safely and sustainably reduce the use of congregate care.  This contract means more support and licensing opportunities for kinship families.  
</t>
  </si>
  <si>
    <t xml:space="preserve">The Department continues to engage in quarterly statewide meetings with licensing agencies to provide relevant information and updates to the provider community and to hear their concerns and comments related to the delivery of services by DCS to foster homes.  In addition, the Department is engaging in monthly recruitment workgroups with licensing agencies to develop strategies and discuss the struggles and successes nurturing leads campaigns provide.  With the assistance of the Center, the Department plans to hold focus groups with the agencies and foster families to better support diligent recruitment practices.
</t>
  </si>
  <si>
    <t xml:space="preserve">The Department continues to recruit foster and adoptive families to care for children of all ages, with the most significant need continuing to be for teens, sibling groups, and children who have complex medical needs.  DCS is using a variety of methods and incentives to assist with recruitment with a focus on African-American and Native American families.   
</t>
  </si>
  <si>
    <t xml:space="preserve">The Department continues to conduct closed loop feedback on information conveyed to foster caregivers (including the receipt of placement packets) through DCS CHP Onboarding outreach efforts.  This approach includes Resource Liaisons who support caregivers’ access to and understanding of services available and required for youth in care.  Mercy Care DCS CHP outreach caregivers specific to health services available to youth in OOH care. In addition, DCS partners with Mercy Care to onboard new agencies that support therapeutic foster care.
</t>
  </si>
  <si>
    <t>Records Disclosure</t>
  </si>
  <si>
    <t>12/01/2023 through 12/31/2023</t>
  </si>
  <si>
    <r>
      <t xml:space="preserve">LICENSED FOSTER HOMES RECEIVING VISITATION BY LICENSING AGENCY REPRESENTATIVE </t>
    </r>
    <r>
      <rPr>
        <sz val="10"/>
        <color theme="0"/>
        <rFont val="Calibri"/>
        <family val="2"/>
      </rPr>
      <t xml:space="preserve">(18) </t>
    </r>
    <r>
      <rPr>
        <b/>
        <sz val="11"/>
        <color theme="0"/>
        <rFont val="Calibri"/>
        <family val="2"/>
      </rPr>
      <t xml:space="preserve">
(during last quarter of the reporting period)</t>
    </r>
  </si>
  <si>
    <t>ETHNICITY (24B &amp; 25B)</t>
  </si>
  <si>
    <t>1/1/2024 through 6/30/2024</t>
  </si>
  <si>
    <t>Heat Related</t>
  </si>
  <si>
    <r>
      <t>FY 2025 TOTAL DCS ESTIMATED EXPENDITURES</t>
    </r>
    <r>
      <rPr>
        <b/>
        <vertAlign val="superscript"/>
        <sz val="16"/>
        <color theme="0"/>
        <rFont val="Calibri"/>
        <family val="2"/>
        <scheme val="minor"/>
      </rPr>
      <t>1/</t>
    </r>
  </si>
  <si>
    <r>
      <t>FY 2024 TOTAL DCS ESTIMATED EXPENDITURES</t>
    </r>
    <r>
      <rPr>
        <b/>
        <vertAlign val="superscript"/>
        <sz val="16"/>
        <color theme="0"/>
        <rFont val="Calibri"/>
        <family val="2"/>
        <scheme val="minor"/>
      </rPr>
      <t>1/</t>
    </r>
  </si>
  <si>
    <r>
      <t>FY 2023 TOTAL DCS ESTIMATED EXPENDITURES</t>
    </r>
    <r>
      <rPr>
        <b/>
        <vertAlign val="superscript"/>
        <sz val="16"/>
        <color theme="0"/>
        <rFont val="Calibri"/>
        <family val="2"/>
        <scheme val="minor"/>
      </rPr>
      <t>1/</t>
    </r>
  </si>
  <si>
    <r>
      <t>FY 2021 TOTAL DCS ESTIMATED EXPENDITURES</t>
    </r>
    <r>
      <rPr>
        <b/>
        <vertAlign val="superscript"/>
        <sz val="16"/>
        <color theme="0"/>
        <rFont val="Calibri"/>
        <family val="2"/>
        <scheme val="minor"/>
      </rPr>
      <t>1/</t>
    </r>
  </si>
  <si>
    <r>
      <t>FY 2020 TOTAL DCS ESTIMATED EXPENDITURES</t>
    </r>
    <r>
      <rPr>
        <b/>
        <vertAlign val="superscript"/>
        <sz val="16"/>
        <color theme="0"/>
        <rFont val="Calibri"/>
        <family val="2"/>
        <scheme val="minor"/>
      </rPr>
      <t>1/</t>
    </r>
  </si>
  <si>
    <r>
      <t>FY 2019 TOTAL DCS ESTIMATED EXPENDITURES</t>
    </r>
    <r>
      <rPr>
        <b/>
        <vertAlign val="superscript"/>
        <sz val="16"/>
        <color theme="0"/>
        <rFont val="Calibri"/>
        <family val="2"/>
        <scheme val="minor"/>
      </rPr>
      <t>1/</t>
    </r>
  </si>
  <si>
    <t>July 2024 - 
December 2024</t>
  </si>
  <si>
    <t>July 2024 – December 2024</t>
  </si>
  <si>
    <t>07/01/2024 through 12/31/2024</t>
  </si>
  <si>
    <t>Jul 2024 - Dec 2024</t>
  </si>
  <si>
    <t>Jan 2025 - Jun 2025</t>
  </si>
  <si>
    <t>as of 12/31/2024</t>
  </si>
  <si>
    <t>1/1/2024 through 12/31/2024</t>
  </si>
  <si>
    <t>7/1/2024 through 12/31/2024</t>
  </si>
  <si>
    <r>
      <t xml:space="preserve">as of 12/31/2024 </t>
    </r>
    <r>
      <rPr>
        <b/>
        <vertAlign val="superscript"/>
        <sz val="12"/>
        <color theme="0"/>
        <rFont val="Calibri"/>
        <family val="2"/>
        <scheme val="minor"/>
      </rPr>
      <t>16</t>
    </r>
  </si>
  <si>
    <t>Received between 07/01/2024 and 12/31/2024 as of Report Run Date</t>
  </si>
  <si>
    <t>Hospice Group Home</t>
  </si>
  <si>
    <r>
      <t>Transfer to Other Agency</t>
    </r>
    <r>
      <rPr>
        <b/>
        <vertAlign val="superscript"/>
        <sz val="11"/>
        <rFont val="Calibri"/>
        <family val="2"/>
        <scheme val="minor"/>
      </rPr>
      <t>23</t>
    </r>
  </si>
  <si>
    <t>*The Department participates in the ADOA Employee Engagement survey.  In order to align with the Arizona Management System, effective June 2017, the Department will now report annually its results of the overall engagement summary.  Beginning in FY 2022, a percentage is being reported which compares 'favorable' to 'unfavorable' to 'neutral' responses.  SFY2019, 2020 and 2021 have been updated.</t>
  </si>
  <si>
    <t>7.9 months</t>
  </si>
  <si>
    <t>45 days</t>
  </si>
  <si>
    <t>5 years 6 months</t>
  </si>
  <si>
    <t>Runawy</t>
  </si>
  <si>
    <r>
      <rPr>
        <b/>
        <sz val="11"/>
        <color theme="1"/>
        <rFont val="Times New Roman"/>
        <family val="1"/>
      </rPr>
      <t xml:space="preserve">                             DCS PARTNERSHIPS WITH FAITH-BASED ORGANIZATIONS
                                                            July – December 2024
</t>
    </r>
    <r>
      <rPr>
        <sz val="11"/>
        <color theme="1"/>
        <rFont val="Times New Roman"/>
        <family val="1"/>
      </rPr>
      <t xml:space="preserve">
</t>
    </r>
    <r>
      <rPr>
        <b/>
        <sz val="11"/>
        <color theme="1"/>
        <rFont val="Times New Roman"/>
        <family val="1"/>
      </rPr>
      <t>Arizona 1.27 - Statewide</t>
    </r>
    <r>
      <rPr>
        <sz val="11"/>
        <color theme="1"/>
        <rFont val="Times New Roman"/>
        <family val="1"/>
      </rPr>
      <t xml:space="preserve">
Arizona 1.27 is a network of churches that offers foster parent courses, training for potential foster parents, and events.  This organization also partners with CarePortal to help implement the CarePortal program.
</t>
    </r>
    <r>
      <rPr>
        <b/>
        <sz val="11"/>
        <color theme="1"/>
        <rFont val="Times New Roman"/>
        <family val="1"/>
      </rPr>
      <t>Canyon Del Oro Assembly of God - Tucson</t>
    </r>
    <r>
      <rPr>
        <sz val="11"/>
        <color theme="1"/>
        <rFont val="Times New Roman"/>
        <family val="1"/>
      </rPr>
      <t xml:space="preserve">
Canyon Del Oro Assembly of God donated breakfast items, goodie bags, and gift cards for Madera A/B.
</t>
    </r>
    <r>
      <rPr>
        <b/>
        <sz val="11"/>
        <color theme="1"/>
        <rFont val="Times New Roman"/>
        <family val="1"/>
      </rPr>
      <t>CarePortal - Statewide</t>
    </r>
    <r>
      <rPr>
        <sz val="11"/>
        <color theme="1"/>
        <rFont val="Times New Roman"/>
        <family val="1"/>
      </rPr>
      <t xml:space="preserve">
CarePortal is an organization that facilitates a network of churches who help to provide services and tangible goods for families involved with DCS. The program is available in Pima, Maricopa, Coconino, Yavapai, and Yuma Counties.  CarePortal assisted with meeting tangible needs for families.
</t>
    </r>
    <r>
      <rPr>
        <b/>
        <sz val="11"/>
        <color theme="1"/>
        <rFont val="Times New Roman"/>
        <family val="1"/>
      </rPr>
      <t>Participating churches include:</t>
    </r>
    <r>
      <rPr>
        <sz val="11"/>
        <color theme="1"/>
        <rFont val="Times New Roman"/>
        <family val="1"/>
      </rPr>
      <t xml:space="preserve">  A Praying Church, Agape Christian International, Ascension Lutheran, Bethel Community Baptist, Calvary Chapel Yuma, Campbell Community, Canyon Bible, Carefree Church, Catalina Foothills Church, Central Christian, Centro Cristiano Agua Viva, Champion Christian, Christ Church of Flagstaff, Christ Community, Christ Lutheran, Christ Presbyterian, Christ the Redeemer, Christ’s Community, Church for the City, Church of God for the Nations, ConnectionPointe, CrossRoads Church of the Nazarene, Crosswalk, Crosswalk Midtown, Desert Hope Lutheran, Desert Skies United Methodist, Desert Springs Community, Desert View Bible, Elements City, Evangelical Free Church of Green Valley, Evangelical Free Church of Green Valley Tucson, First Assembly of God Yuma, First Assembly of God Tucson, First Baptist Church Tempe, First Christian, First Free Will Baptist, First Institutional Baptist Tucson, First Presbyterian Church Yuma, First Southern Baptist Avondale, First United Methodist, Fusion Yuma, Good News Community, Grace Bible Fellowship, Grace Community, Grace Community Covenant, Harvest Bible Chapel Flagstaff, Hillsong Phoenix, Hope City, Iglesia Luterana San Juan Bautista, Illuminate Community, ImagiNations, Impact, Journey Church Yuma, Journey Church Peoria, Living Hope, Living Water Ministries, Living Word Bible, McDowell Mountain Community, Mesa First Church of the Nazarene, Midvale Christian Center, Missio Dei Community, Mt. Zion Lutheran, New City Church, New Life Bible Fellowship, New Life Community Tucson, New Life Community Peoria, North Ridge Community, Northwest Community Friends, Oasis Community, One Tribe, Palm Valley, Pantano Christian, Phoenix Renovation Nazarene, Pilgrim Rest, Prescott Heights, Pure Heart, Redemption (Avondale, Flagstaff, Tucson, Phoenix, Tempe), Saguaro Buttes Community, Saguaro Canyon Evangelical Free, Sahuarita House of Worship, St. Patrick Catholic Community, Scottsdale Bible, Serenity Baptist, Sierra Vista Presbyterian, Siloam Christian, St. Luke’s Lutheran, St. Peter’s Episcopal, St. Pius X, Stone Ridge Baptist, Streams, Sun Valley (East Mesa &amp; Gilbert), Ten40, The Bridge (East &amp; West), The Commons, The Journey, The Oasis in Tucson, The Rock (Yuma &amp; Sahuarita), The Salvation Army, The Spring, The Vineyard, Truth Tabernacle, Vail Christian, Verde Community, Verde Valley Christian, Vertical Church, Via Church, Victory Worship Center, Vineyard City, Wellspring, Without Walls, World Harvest, Yarmouth House, Yuma 7th Day Adventist, Zion City Church.
</t>
    </r>
    <r>
      <rPr>
        <b/>
        <sz val="11"/>
        <color theme="1"/>
        <rFont val="Times New Roman"/>
        <family val="1"/>
      </rPr>
      <t>Baseline Christian Fellowship – Mesa</t>
    </r>
    <r>
      <rPr>
        <sz val="11"/>
        <color theme="1"/>
        <rFont val="Times New Roman"/>
        <family val="1"/>
      </rPr>
      <t xml:space="preserve">
Donated snack bags to Tempe office. 
</t>
    </r>
    <r>
      <rPr>
        <b/>
        <sz val="11"/>
        <color theme="1"/>
        <rFont val="Times New Roman"/>
        <family val="1"/>
      </rPr>
      <t>Bridge Church – Glendale</t>
    </r>
    <r>
      <rPr>
        <sz val="11"/>
        <color theme="1"/>
        <rFont val="Times New Roman"/>
        <family val="1"/>
      </rPr>
      <t xml:space="preserve">
The Bridge Church provided a catered hot lunch for 100 staff, and participated in a toy drive for the Kinship Holiday Fair in Maricopa West.
</t>
    </r>
    <r>
      <rPr>
        <b/>
        <sz val="11"/>
        <color theme="1"/>
        <rFont val="Times New Roman"/>
        <family val="1"/>
      </rPr>
      <t>Calvary Assembly of God - Tucson</t>
    </r>
    <r>
      <rPr>
        <sz val="11"/>
        <color theme="1"/>
        <rFont val="Times New Roman"/>
        <family val="1"/>
      </rPr>
      <t xml:space="preserve">
This church provided snacks for the Valencia office. 
</t>
    </r>
    <r>
      <rPr>
        <b/>
        <sz val="11"/>
        <color theme="1"/>
        <rFont val="Times New Roman"/>
        <family val="1"/>
      </rPr>
      <t>Calvary Baptist Church – Lake Havasu City</t>
    </r>
    <r>
      <rPr>
        <sz val="11"/>
        <color theme="1"/>
        <rFont val="Times New Roman"/>
        <family val="1"/>
      </rPr>
      <t xml:space="preserve">
Calvary Baptist donated heart-to-heart bags for children.
</t>
    </r>
    <r>
      <rPr>
        <b/>
        <sz val="11"/>
        <color theme="1"/>
        <rFont val="Times New Roman"/>
        <family val="1"/>
      </rPr>
      <t>Canyon Bible Church – Prescott</t>
    </r>
    <r>
      <rPr>
        <sz val="11"/>
        <color theme="1"/>
        <rFont val="Times New Roman"/>
        <family val="1"/>
      </rPr>
      <t xml:space="preserve">
Canyon Bible donated backpacks and emergency supplies for children.
</t>
    </r>
    <r>
      <rPr>
        <b/>
        <sz val="11"/>
        <color theme="1"/>
        <rFont val="Times New Roman"/>
        <family val="1"/>
      </rPr>
      <t>Christ Child Society - Phoenix</t>
    </r>
    <r>
      <rPr>
        <sz val="11"/>
        <color theme="1"/>
        <rFont val="Times New Roman"/>
        <family val="1"/>
      </rPr>
      <t xml:space="preserve">
Christ Child provided 30 bedtime bags every month. toys, clothing, hoodies for teens and other toddler supplies. 
</t>
    </r>
    <r>
      <rPr>
        <b/>
        <sz val="11"/>
        <color theme="1"/>
        <rFont val="Times New Roman"/>
        <family val="1"/>
      </rPr>
      <t>Christian Family Care - Phoenix</t>
    </r>
    <r>
      <rPr>
        <sz val="11"/>
        <color theme="1"/>
        <rFont val="Times New Roman"/>
        <family val="1"/>
      </rPr>
      <t xml:space="preserve">
Christian Family Care donated toys, clothing, hoodies for teens, and necessities for toddlers.
</t>
    </r>
    <r>
      <rPr>
        <b/>
        <sz val="11"/>
        <color theme="1"/>
        <rFont val="Times New Roman"/>
        <family val="1"/>
      </rPr>
      <t>Church of Jesus Christ of Latter Day Saints – Gilbert</t>
    </r>
    <r>
      <rPr>
        <sz val="11"/>
        <color theme="1"/>
        <rFont val="Times New Roman"/>
        <family val="1"/>
      </rPr>
      <t xml:space="preserve">
This church’s group donated handmade drawstring bags for kids.
</t>
    </r>
    <r>
      <rPr>
        <b/>
        <sz val="11"/>
        <color theme="1"/>
        <rFont val="Times New Roman"/>
        <family val="1"/>
      </rPr>
      <t>Church of Jesus Christ of Latter Day Saints – Phoenix North (Nancy Jones)</t>
    </r>
    <r>
      <rPr>
        <sz val="11"/>
        <color theme="1"/>
        <rFont val="Times New Roman"/>
        <family val="1"/>
      </rPr>
      <t xml:space="preserve">
This church’s women’s group provided handmade blankets.
</t>
    </r>
    <r>
      <rPr>
        <b/>
        <sz val="11"/>
        <color theme="1"/>
        <rFont val="Times New Roman"/>
        <family val="1"/>
      </rPr>
      <t>First Assembly of God – Sierra Vista</t>
    </r>
    <r>
      <rPr>
        <sz val="11"/>
        <color theme="1"/>
        <rFont val="Times New Roman"/>
        <family val="1"/>
      </rPr>
      <t xml:space="preserve">
This church donated lunch for the Sierra Vista office.
</t>
    </r>
    <r>
      <rPr>
        <b/>
        <sz val="11"/>
        <color theme="1"/>
        <rFont val="Times New Roman"/>
        <family val="1"/>
      </rPr>
      <t>Generation Church – Mesa</t>
    </r>
    <r>
      <rPr>
        <sz val="11"/>
        <color theme="1"/>
        <rFont val="Times New Roman"/>
        <family val="1"/>
      </rPr>
      <t xml:space="preserve">
Generation Church provided breakfast items.
</t>
    </r>
    <r>
      <rPr>
        <b/>
        <sz val="11"/>
        <color theme="1"/>
        <rFont val="Times New Roman"/>
        <family val="1"/>
      </rPr>
      <t>Giving Tree Program - Statewide</t>
    </r>
    <r>
      <rPr>
        <sz val="11"/>
        <color theme="1"/>
        <rFont val="Times New Roman"/>
        <family val="1"/>
      </rPr>
      <t xml:space="preserve">
In addition to Mission Community Church, the following faith-based organizations provided personalized holiday gifts for our kids and youth: All Saints of North America Orthodox Church, Bethesda Community Baptist Church, Calvary Phoenix, Central Christian Church, Christ’s Church of the Valley, City of Grace, Cornerstone Family Church of Fountain Hills, Faith Journeys, Food for the Hungry, Grace Evangelical Lutheran Church, New Foundation Church, Pantano Christian Church, Papago Buttes Church, Phoenix Christian Reformed Church, Resurrection AZ Church, Saint Anthony on the Desert Church, Story Church, and Valley Christian High School.
</t>
    </r>
    <r>
      <rPr>
        <b/>
        <sz val="11"/>
        <color theme="1"/>
        <rFont val="Times New Roman"/>
        <family val="1"/>
      </rPr>
      <t>Heights Church - Prescott</t>
    </r>
    <r>
      <rPr>
        <sz val="11"/>
        <color theme="1"/>
        <rFont val="Times New Roman"/>
        <family val="1"/>
      </rPr>
      <t xml:space="preserve">
Heights Church provided free meeting space, as well as snacks and coffee.
Hope &amp; A Future - Phoenix
Over the holidays, Hope &amp; A Future provided several hundred toys and gifts for our kids in foster care.
</t>
    </r>
    <r>
      <rPr>
        <b/>
        <sz val="11"/>
        <color theme="1"/>
        <rFont val="Times New Roman"/>
        <family val="1"/>
      </rPr>
      <t>Hope City Church – Flagstaff</t>
    </r>
    <r>
      <rPr>
        <sz val="11"/>
        <color theme="1"/>
        <rFont val="Times New Roman"/>
        <family val="1"/>
      </rPr>
      <t xml:space="preserve">
Hope City Church gave car seats, Pack ‘N Plays, diapers and holiday gifts.
</t>
    </r>
    <r>
      <rPr>
        <b/>
        <sz val="11"/>
        <color theme="1"/>
        <rFont val="Times New Roman"/>
        <family val="1"/>
      </rPr>
      <t>Hope City Church - Tucson</t>
    </r>
    <r>
      <rPr>
        <sz val="11"/>
        <color theme="1"/>
        <rFont val="Times New Roman"/>
        <family val="1"/>
      </rPr>
      <t xml:space="preserve">
Hope City Church donated drinks, plates and other items for a retirement celebration.
</t>
    </r>
    <r>
      <rPr>
        <b/>
        <sz val="11"/>
        <color theme="1"/>
        <rFont val="Times New Roman"/>
        <family val="1"/>
      </rPr>
      <t>Missio Dei Church - Chandler</t>
    </r>
    <r>
      <rPr>
        <sz val="11"/>
        <color theme="1"/>
        <rFont val="Times New Roman"/>
        <family val="1"/>
      </rPr>
      <t xml:space="preserve">
Missio Dei Church donated toys, shoes, socks, and clothing.
</t>
    </r>
    <r>
      <rPr>
        <b/>
        <sz val="11"/>
        <color theme="1"/>
        <rFont val="Times New Roman"/>
        <family val="1"/>
      </rPr>
      <t>Mission Community Church - Gilbert</t>
    </r>
    <r>
      <rPr>
        <sz val="11"/>
        <color theme="1"/>
        <rFont val="Times New Roman"/>
        <family val="1"/>
      </rPr>
      <t xml:space="preserve">
Mission Church donated 250 backpacks, as well as over 1,000 personalized gifts for kids and young adults for our Giving Tree program.
</t>
    </r>
    <r>
      <rPr>
        <b/>
        <sz val="11"/>
        <color theme="1"/>
        <rFont val="Times New Roman"/>
        <family val="1"/>
      </rPr>
      <t>Mount Olive Church – Lake Havasu City</t>
    </r>
    <r>
      <rPr>
        <sz val="11"/>
        <color theme="1"/>
        <rFont val="Times New Roman"/>
        <family val="1"/>
      </rPr>
      <t xml:space="preserve">
Mount Olive donated holiday gifts and McDonald’s gift cards.
</t>
    </r>
    <r>
      <rPr>
        <b/>
        <sz val="11"/>
        <color theme="1"/>
        <rFont val="Times New Roman"/>
        <family val="1"/>
      </rPr>
      <t>OCJ Kids - Statewide</t>
    </r>
    <r>
      <rPr>
        <sz val="11"/>
        <color theme="1"/>
        <rFont val="Times New Roman"/>
        <family val="1"/>
      </rPr>
      <t xml:space="preserve">
OCJ Kids has several statewide programs which provide mentoring for children in care, and support for children in group homes. OCJ Kids also provides pajamas, personal care kits, kinship kits, cowboy camps and more.
</t>
    </r>
    <r>
      <rPr>
        <b/>
        <sz val="11"/>
        <color theme="1"/>
        <rFont val="Times New Roman"/>
        <family val="1"/>
      </rPr>
      <t>Oracle Assembly of God - Tucson</t>
    </r>
    <r>
      <rPr>
        <sz val="11"/>
        <color theme="1"/>
        <rFont val="Times New Roman"/>
        <family val="1"/>
      </rPr>
      <t xml:space="preserve">
This church provided gift baskets for South Region Holiday Kickoff Event, snacks for Oracle Visit Rooms, and goodie bags for staff.
</t>
    </r>
    <r>
      <rPr>
        <b/>
        <sz val="11"/>
        <color theme="1"/>
        <rFont val="Times New Roman"/>
        <family val="1"/>
      </rPr>
      <t>Praise Center Assembly of God - Tucson</t>
    </r>
    <r>
      <rPr>
        <sz val="11"/>
        <color theme="1"/>
        <rFont val="Times New Roman"/>
        <family val="1"/>
      </rPr>
      <t xml:space="preserve">
Praise Center supplied the Broadway office with doughnuts.
</t>
    </r>
    <r>
      <rPr>
        <b/>
        <sz val="11"/>
        <color theme="1"/>
        <rFont val="Times New Roman"/>
        <family val="1"/>
      </rPr>
      <t>Pure Heart Church - Glendale</t>
    </r>
    <r>
      <rPr>
        <sz val="11"/>
        <color theme="1"/>
        <rFont val="Times New Roman"/>
        <family val="1"/>
      </rPr>
      <t xml:space="preserve">
Pure Heart sponsored Maricopa West’s annual barbeque for 300 staff, and donated 25 Thanksgiving dinners. For the Kinship Holiday Fair, Pure Heart provided food and volunteers, as well as donating 11 bikes.
</t>
    </r>
    <r>
      <rPr>
        <b/>
        <sz val="11"/>
        <color theme="1"/>
        <rFont val="Times New Roman"/>
        <family val="1"/>
      </rPr>
      <t>Redemption Church – Gilbert</t>
    </r>
    <r>
      <rPr>
        <sz val="11"/>
        <color theme="1"/>
        <rFont val="Times New Roman"/>
        <family val="1"/>
      </rPr>
      <t xml:space="preserve">
Redemption Church provided a large number of diapers and other baby items.
</t>
    </r>
    <r>
      <rPr>
        <b/>
        <sz val="11"/>
        <color theme="1"/>
        <rFont val="Times New Roman"/>
        <family val="1"/>
      </rPr>
      <t>Redemption Church - Peoria</t>
    </r>
    <r>
      <rPr>
        <sz val="11"/>
        <color theme="1"/>
        <rFont val="Times New Roman"/>
        <family val="1"/>
      </rPr>
      <t xml:space="preserve">
Redemption Church provided support groups for foster parents, and trauma-informed training to their volunteers to best serve the foster children who attend the church.
</t>
    </r>
    <r>
      <rPr>
        <b/>
        <sz val="11"/>
        <color theme="1"/>
        <rFont val="Times New Roman"/>
        <family val="1"/>
      </rPr>
      <t>Saint Luke’s Health – Mesa</t>
    </r>
    <r>
      <rPr>
        <sz val="11"/>
        <color theme="1"/>
        <rFont val="Times New Roman"/>
        <family val="1"/>
      </rPr>
      <t xml:space="preserve">
St. Luke’s donated doughnuts to staff, following an assault on a colleague at the Tempe/Gilbert office.
</t>
    </r>
    <r>
      <rPr>
        <b/>
        <sz val="11"/>
        <color theme="1"/>
        <rFont val="Times New Roman"/>
        <family val="1"/>
      </rPr>
      <t>Seventh Day Adventist Church - Apache Junction</t>
    </r>
    <r>
      <rPr>
        <sz val="11"/>
        <color theme="1"/>
        <rFont val="Times New Roman"/>
        <family val="1"/>
      </rPr>
      <t xml:space="preserve">
Throughout the year, a women’s group from the Seventh Day Adventist Church in Apache Junction puts together “Bags of Love.” Each handmade bag contains personal care products and a quilt. The bags are given to children entering foster care. The church donated dozens of Bags of Love.
</t>
    </r>
    <r>
      <rPr>
        <b/>
        <sz val="11"/>
        <color theme="1"/>
        <rFont val="Times New Roman"/>
        <family val="1"/>
      </rPr>
      <t>Summit Church - Phoenix</t>
    </r>
    <r>
      <rPr>
        <sz val="11"/>
        <color theme="1"/>
        <rFont val="Times New Roman"/>
        <family val="1"/>
      </rPr>
      <t xml:space="preserve">
The Summit Church provided breakfast for about 100 staff at Pinnacle Peak.
</t>
    </r>
    <r>
      <rPr>
        <b/>
        <sz val="11"/>
        <color theme="1"/>
        <rFont val="Times New Roman"/>
        <family val="1"/>
      </rPr>
      <t>True Pursuit - Peoria</t>
    </r>
    <r>
      <rPr>
        <sz val="11"/>
        <color theme="1"/>
        <rFont val="Times New Roman"/>
        <family val="1"/>
      </rPr>
      <t xml:space="preserve">
True Pursuit provides after-school programs for kids in foster care which include tutoring, activities and dinner. They also donated beds and shoes.</t>
    </r>
  </si>
  <si>
    <r>
      <t>5Percent of Office of Administrative Hearings decisions where case findings are affirmed. (updated annually)</t>
    </r>
    <r>
      <rPr>
        <b/>
        <sz val="9"/>
        <color theme="0"/>
        <rFont val="Calibri"/>
        <family val="2"/>
        <scheme val="minor"/>
      </rPr>
      <t xml:space="preserve"> (E1)</t>
    </r>
  </si>
  <si>
    <t xml:space="preserve">One of the main challenges facing the Department is the reduction of licensed foster homes. While children and youth in Arizona continue to be placed with kin at a rate (54.2%) higher than the national rate (35%), each month the Department experiences a small reduction in the number of licensed foster homes and available beds. The Department had 2,002 licensed foster homes in July 2024, which reduced to 1,975 in December 2024 representing a 1.3 percent decrease.  While this decrease remains an area for improvement, the Department has been successful in reducing the rate of loss of licensed foster homes from a 7.7 percent decrease between January to June 2024 to 1.3 percent for this reporting period.  While the Department continues to address this challenge, it should be noted that the need for foster homes is offset by the continued decrease in the out-of-home population and focus on placing children and youth with kinship caregivers.  The rate of new kinship homes licensed under the Kinship Support Services (KSS) contract increased from 57 issued in July 2024 to 100 issued in December 2024.  </t>
  </si>
  <si>
    <t xml:space="preserve">The Department has begun working with the National Center for Diligent Recruitment (“Center”), which is funded by the United States Department of Health and Human Services, Administration for Children and Families, Children’s Bureau to provide technical assistance, resources and tools, and peer connections to the child welfare sector.  The Center provides technical assistance to support states in developing and implementing strategic, data-driven recruitment plans.  The Department will work with the Center to develop effective of diligent recruitment based on evidence-informed and evidence-based research.  The Department believes that all children in out of home care deserve to be in a family like settings when safe and appropriate to do so.  Therefore, DCS is focusing its efforts on recruiting families willing to serve the demographics of children in out of home care.  It is critical that our recruitment efforts are intentionally focused on families willing to serve older youth and children with diverse needs. </t>
  </si>
  <si>
    <t xml:space="preserve">The Foster and Adoptive Supports (FAS) contract supports families throughout the foster care and/or adoption process.  This support includes, but is not be limited to: 
     •	ongoing family support before, during and after placement; 
     •	monitoring of the home environment; 
     •	recruitment; 
     •	initial and ongoing training; 
     •	retention efforts; 
     •	initial and renewal licensing; and 
     •	initial certification and extensions. 
FAS includes community members and non-kinship families that are already licensed for foster care or are interested in becoming a licensed foster parent and/or certified to adopt.
</t>
  </si>
  <si>
    <t xml:space="preserve">In 2023, legislation expanded the criteria for kinship waivers to make it easier for kinship families to obtain a “kinship license”.  When families are licensed for foster care, it allows them to receive more benefits and supports. Those benefits include higher licensed foster care reimbursements, kinship navigation support, advocacy support, kinship group support, and provide kinship families a licensing worker with more resources at their disposal.  The Department encourages all kinship families to become licensed. 
</t>
  </si>
  <si>
    <t xml:space="preserve">Effective February 1, 2024, all children being placed with kinship or kinship who are identified to be assessed for placement will require a KSS service request. That service request will link the family to a contracted licensing agency who will complete the kinship home study assessment as well as provide kinship navigation services to the family that will assist the kinship family and will encourage them to get licensed within 60 days. The contract will also provide supports to kinship caregivers who choose not to become licensed through the kinship navigation services. 
</t>
  </si>
  <si>
    <t>Congregate Care Reduction</t>
  </si>
  <si>
    <t xml:space="preserve">The Department is committed to safely reducing the use of congregate care for youth and children in its care.  Whenever possible, the Department strives to place youth in family like settings (licensed foster caregivers or unlicensed kinship caregivers). However, reducing this has proven challenging.  
</t>
  </si>
  <si>
    <t xml:space="preserve">Most significantly, the Department created the Congregate Care Reduction Unit (CCRU) at the DCS Placement Administration, charged with reviewing all cases of youth in congregate care and identifying a family-like setting whenever possible and appropriate.  CCRU has been successful in identifying kinship caregivers, reunifying youth with family, and other appropriate settings such as independent living.  For example, one week in March 2025, 14 youth in congregate care were transitioning to reunification, 42 to a kinship caregiver and 17 had an Interstate Compact on the Placement of Children (ICPC) in progress for possible care by kin out of state.  The CCRU also helps present youth in need of a family setting to community licensing agencies in an effort to match existing licensed families with the youth.  This also helps to raise awareness in local communities of the need for caregivers for older youth.  
</t>
  </si>
  <si>
    <t xml:space="preserve">The Department is also working with Annie E. Casey Foundation to engage in small tests of change by engaging persons with lived experiences, families, stakeholders and community members to identify strategies to place youth entering care at ages 15 through 17 in a non-congregate care setting.  This population may include youth also involved in the juvenile justice system or youth re-entering care from a disrupted adoption. in family-like settings or therapeutically appropriate placements.  As successes are identified, the Department will then expand its efforts for other populations of youth who are placed in congregate care at rates higher than the general foster care population.  
</t>
  </si>
  <si>
    <t xml:space="preserve">Additionally, the Department’s theory of change identified several strategies that include, but are not limited to the following, some of which are described in detail above:
     •	An initiative with a national think tank for wraparound services and CFT to support caregivers and youth stability in a family-like 
      setting and reduce disruptions. 
     •	Implementing new guides and policies on kinship care assessment and selection that describe a presumption that the kin can be a 
      caregiver or support for the child, methods to address barriers, and emphasis on "ruling-in" rather than "ruling-out."
     •	Engaging in Annie E. Casey Foundation’s forum “Ending the Need for Group Placements” that promote a ‘kin-first culture’.
     •	Implemented a new Kinship Support Services contract in February 2024.
     •	Developed Placement Administration positions dedicated to congregate care reduction.
     •	Utilize practice models that identify connections for children (Fostering Sustainable Connections, Family Seeing, Life Set).
     •	Reviewing cases of youth currently in congregate care to identify barriers to securing a family-like setting for the youth.
     •	Partnering with Casey Family Programs and the African American/Black community to review the cases of Black/African 
      American children residing in congregate care.
     •	Continue to utilize the Foster Care Recruitment Estimator to help in targeted recruitment. 
     •	Enhance and promote foster parent training to improve caregivers’ ability and confidence in providing care for high needs youth 
      and addressing trauma.  This was established and is offered to caregivers on an ongoing basis. </t>
  </si>
  <si>
    <r>
      <rPr>
        <vertAlign val="superscript"/>
        <sz val="11"/>
        <color theme="1"/>
        <rFont val="Calibri"/>
        <family val="2"/>
        <scheme val="minor"/>
      </rPr>
      <t>23</t>
    </r>
    <r>
      <rPr>
        <sz val="11"/>
        <color theme="1"/>
        <rFont val="Calibri"/>
        <family val="2"/>
        <scheme val="minor"/>
      </rPr>
      <t xml:space="preserve"> Transfer to Other Agency includes transfers to other agencies, Tribes, and other states.  </t>
    </r>
  </si>
  <si>
    <t>Unlicensed Kinship Caregiver</t>
  </si>
  <si>
    <t>Unlicensed Extended Kinship Caregiver</t>
  </si>
  <si>
    <t>Child Development Home (DDD)</t>
  </si>
  <si>
    <t>* The data is reported for substantiated reports received in the 12 months prior to the current annual reporting period.  This data was refreshed for calendar year 2023 as due process was completed for most cases.  Calendar year 2024 will be refreshed in March 2026.</t>
  </si>
  <si>
    <t xml:space="preserve">Ongoing conversations related to timely and complete records disclosure in open dependency cases have been occurring between DCS, courts, the Attorney General’s office and parent’s and children’s counsel. As a result of new procedures and processes, the volume of disclosure requests made to the Centralized Records Coordination Unit (CRCU) has increased 160% over the past 18 months.  In Maricopa County the average number of pages submitted for disclosure increased from 88,052 (January to June 2023), to 226,884 (August to December 2024).  This is a substantial workload increase because each page must be reviewed and redacted by the Department itself and then directly disclosed to all parties.  Juvenile Court Rule 315 requires that all parties disclose to other parties “all relevant information that is not privileged.” Because DCS creates most of the relevant documents, it bears the majority of this burden to disclose.  </t>
  </si>
  <si>
    <t xml:space="preserve">Work groups of impacted parties have been meeting to form an understanding or clear definition of what information is “relevant” in order to alleviate strains on all parties from reviewing non-relevant information.  Beginning November 2024, DCS Specialists (DCSS) were required to submit affidavits before each trial stating that all disclosure has been completed. This was burdensome for staff because there was no way in the data system (Guardian) to track what had or had not been disclosed, particularly if there have been multiple case managers. This has led to conducting extremely time consuming document-by-document review or re-disclosing all prior records out of an abundance of caution to ensure all records, whether relevant or not, are disclosed.  </t>
  </si>
  <si>
    <t xml:space="preserve">The Department has since created a process within Guardian to track completion of record disclosures.  However, there has been a significant increase in volume of documents because the Department is disclosing much more information than in the past. Updates to Guardian, and additional CRCU staff are likely required to meet the additional demand in order to timely disclose relevant documents.  Failure to timely disclose relevant documents has resulted in vacated and rescheduled hearings, delaying permanency, and requiring  DCSS to focus time on administrative work, rather than engaging with families.  
</t>
  </si>
  <si>
    <t xml:space="preserve">The Arizona Court of Appeals stayed several appeals of parents’ termination of parental rights and dependency actions.  These case have all been reviewed to identify any document not previously disclosed and submit those documents to the court.  This process was completed. 
 </t>
  </si>
  <si>
    <t>In-Home Mitigation</t>
  </si>
  <si>
    <t>Reporting Period:  July 1, 2024 through December 31, 2024</t>
  </si>
  <si>
    <t xml:space="preserve">
</t>
  </si>
  <si>
    <t xml:space="preserve"> Natural Causes - Related to Chronic Medical Condition</t>
  </si>
  <si>
    <t>Natural Causes - Related to Chronic Medical Condition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</si>
</sst>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_(* #,##0_);_(* \(#,##0\);_(* &quot;-&quot;??_);_(@_)"/>
    <numFmt numFmtId="166" formatCode="[$-409]mmmm\-yy;@"/>
    <numFmt numFmtId="167" formatCode="0_);\(0\)"/>
    <numFmt numFmtId="168" formatCode="0.0"/>
    <numFmt numFmtId="169" formatCode="[$-409]mmmm\ d\,\ yyyy;@"/>
    <numFmt numFmtId="170" formatCode="_(* #,##0.0_);_(* \(#,##0.0\);_(* &quot;-&quot;??_);_(@_)"/>
    <numFmt numFmtId="171" formatCode="_(&quot;$&quot;* #,##0_);_(&quot;$&quot;* \(#,##0\);_(&quot;$&quot;* &quot;-&quot;??_);_(@_)"/>
    <numFmt numFmtId="172" formatCode="mm/dd/yyyy"/>
    <numFmt numFmtId="173" formatCode="[$-10409]#,##0;\(#,##0\)"/>
    <numFmt numFmtId="174" formatCode="m/d/yyyy\ h:mm:ss\ AM/PM"/>
  </numFmts>
  <fonts count="147" x14ac:knownFonts="1">
    <font>
      <sz val="11"/>
      <color theme="1"/>
      <name val="Calibri"/>
      <family val="2"/>
      <scheme val="minor"/>
    </font>
    <font>
      <sz val="12"/>
      <color theme="1"/>
      <name val="Calibri"/>
      <family val="2"/>
      <scheme val="minor"/>
    </font>
    <font>
      <sz val="12"/>
      <color theme="1"/>
      <name val="Times New Roman"/>
      <family val="1"/>
    </font>
    <font>
      <u/>
      <sz val="11"/>
      <color theme="10"/>
      <name val="Calibri"/>
      <family val="2"/>
      <scheme val="minor"/>
    </font>
    <font>
      <sz val="11"/>
      <color theme="1"/>
      <name val="Calibri"/>
      <family val="2"/>
      <scheme val="minor"/>
    </font>
    <font>
      <b/>
      <sz val="11"/>
      <color theme="1"/>
      <name val="Calibri"/>
      <family val="2"/>
      <scheme val="minor"/>
    </font>
    <font>
      <sz val="10"/>
      <name val="Arial"/>
      <family val="2"/>
    </font>
    <fon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b/>
      <sz val="10"/>
      <color theme="1"/>
      <name val="Calibri"/>
      <family val="2"/>
      <scheme val="minor"/>
    </font>
    <font>
      <u/>
      <sz val="10"/>
      <name val="Calibri"/>
      <family val="2"/>
      <scheme val="minor"/>
    </font>
    <font>
      <b/>
      <sz val="10"/>
      <color theme="1"/>
      <name val="Calibri"/>
      <family val="2"/>
    </font>
    <font>
      <b/>
      <sz val="11"/>
      <color theme="0"/>
      <name val="Calibri"/>
      <family val="2"/>
    </font>
    <font>
      <sz val="10"/>
      <color theme="1"/>
      <name val="Calibri"/>
      <family val="2"/>
    </font>
    <font>
      <sz val="10"/>
      <color rgb="FF000000"/>
      <name val="Calibri"/>
      <family val="2"/>
    </font>
    <font>
      <b/>
      <sz val="10"/>
      <color rgb="FF000000"/>
      <name val="Calibri"/>
      <family val="2"/>
    </font>
    <font>
      <b/>
      <sz val="11"/>
      <color theme="1"/>
      <name val="Calibri"/>
      <family val="2"/>
    </font>
    <font>
      <sz val="11"/>
      <color theme="1"/>
      <name val="Calibri"/>
      <family val="2"/>
    </font>
    <font>
      <sz val="11"/>
      <color rgb="FF000000"/>
      <name val="Calibri"/>
      <family val="2"/>
    </font>
    <font>
      <b/>
      <sz val="11"/>
      <color rgb="FF000000"/>
      <name val="Calibri"/>
      <family val="2"/>
    </font>
    <font>
      <b/>
      <sz val="16"/>
      <color theme="1"/>
      <name val="Calibri"/>
      <family val="2"/>
      <scheme val="minor"/>
    </font>
    <font>
      <b/>
      <sz val="12"/>
      <color theme="0"/>
      <name val="Calibri"/>
      <family val="2"/>
      <scheme val="minor"/>
    </font>
    <font>
      <sz val="11"/>
      <color rgb="FF000000"/>
      <name val="Calibri"/>
      <family val="2"/>
      <scheme val="minor"/>
    </font>
    <font>
      <sz val="11"/>
      <color indexed="8"/>
      <name val="Calibri"/>
      <family val="2"/>
      <scheme val="minor"/>
    </font>
    <font>
      <b/>
      <sz val="12"/>
      <color theme="1"/>
      <name val="Calibri"/>
      <family val="2"/>
      <scheme val="minor"/>
    </font>
    <font>
      <sz val="8"/>
      <color theme="1"/>
      <name val="Calibri"/>
      <family val="2"/>
      <scheme val="minor"/>
    </font>
    <font>
      <sz val="9"/>
      <color theme="1"/>
      <name val="Calibri"/>
      <family val="2"/>
      <scheme val="minor"/>
    </font>
    <font>
      <sz val="9"/>
      <color rgb="FF000000"/>
      <name val="Calibri"/>
      <family val="2"/>
      <scheme val="minor"/>
    </font>
    <font>
      <b/>
      <sz val="9"/>
      <color theme="1"/>
      <name val="Calibri"/>
      <family val="2"/>
      <scheme val="minor"/>
    </font>
    <font>
      <vertAlign val="superscript"/>
      <sz val="9"/>
      <color theme="1"/>
      <name val="Calibri"/>
      <family val="2"/>
      <scheme val="minor"/>
    </font>
    <font>
      <sz val="11"/>
      <color rgb="FFFF0000"/>
      <name val="Calibri"/>
      <family val="2"/>
      <scheme val="minor"/>
    </font>
    <font>
      <b/>
      <sz val="11"/>
      <color rgb="FFFF0000"/>
      <name val="Calibri"/>
      <family val="2"/>
      <scheme val="minor"/>
    </font>
    <font>
      <b/>
      <sz val="8"/>
      <color rgb="FF000000"/>
      <name val="Calibri"/>
      <family val="2"/>
    </font>
    <font>
      <b/>
      <sz val="14"/>
      <name val="Calibri"/>
      <family val="2"/>
      <scheme val="minor"/>
    </font>
    <font>
      <b/>
      <sz val="9"/>
      <name val="Calibri"/>
      <family val="2"/>
      <scheme val="minor"/>
    </font>
    <font>
      <b/>
      <sz val="10"/>
      <name val="Arial"/>
      <family val="2"/>
    </font>
    <font>
      <b/>
      <sz val="9"/>
      <color rgb="FFFF0000"/>
      <name val="Calibri"/>
      <family val="2"/>
      <scheme val="minor"/>
    </font>
    <font>
      <b/>
      <sz val="9"/>
      <color rgb="FF000000"/>
      <name val="Calibri"/>
      <family val="2"/>
      <scheme val="minor"/>
    </font>
    <font>
      <b/>
      <sz val="11"/>
      <color theme="0"/>
      <name val="Calibri"/>
      <family val="2"/>
      <scheme val="minor"/>
    </font>
    <font>
      <sz val="11"/>
      <color theme="0"/>
      <name val="Calibri"/>
      <family val="2"/>
      <scheme val="minor"/>
    </font>
    <font>
      <b/>
      <sz val="10"/>
      <color indexed="8"/>
      <name val="Calibri"/>
      <family val="2"/>
      <scheme val="minor"/>
    </font>
    <font>
      <b/>
      <sz val="11"/>
      <color indexed="8"/>
      <name val="Calibri"/>
      <family val="2"/>
      <scheme val="minor"/>
    </font>
    <font>
      <b/>
      <sz val="14"/>
      <color theme="0"/>
      <name val="Calibri"/>
      <family val="2"/>
      <scheme val="minor"/>
    </font>
    <font>
      <b/>
      <sz val="9"/>
      <color theme="0"/>
      <name val="Calibri"/>
      <family val="2"/>
      <scheme val="minor"/>
    </font>
    <font>
      <sz val="10"/>
      <color rgb="FF000000"/>
      <name val="Calibri"/>
      <family val="2"/>
      <scheme val="minor"/>
    </font>
    <font>
      <b/>
      <sz val="10"/>
      <color rgb="FF000000"/>
      <name val="Calibri"/>
      <family val="2"/>
      <scheme val="minor"/>
    </font>
    <font>
      <b/>
      <sz val="11"/>
      <name val="Calibri"/>
      <family val="2"/>
      <scheme val="minor"/>
    </font>
    <font>
      <b/>
      <sz val="12"/>
      <name val="Calibri"/>
      <family val="2"/>
      <scheme val="minor"/>
    </font>
    <font>
      <sz val="11"/>
      <name val="Calibri"/>
      <family val="2"/>
      <scheme val="minor"/>
    </font>
    <font>
      <b/>
      <vertAlign val="superscript"/>
      <sz val="10"/>
      <name val="Calibri"/>
      <family val="2"/>
      <scheme val="minor"/>
    </font>
    <font>
      <b/>
      <sz val="16"/>
      <color theme="0"/>
      <name val="Calibri"/>
      <family val="2"/>
      <scheme val="minor"/>
    </font>
    <font>
      <b/>
      <sz val="11"/>
      <color rgb="FF000000"/>
      <name val="Calibri"/>
      <family val="2"/>
      <scheme val="minor"/>
    </font>
    <font>
      <b/>
      <sz val="12"/>
      <color theme="0"/>
      <name val="Calibri"/>
      <family val="2"/>
    </font>
    <font>
      <b/>
      <sz val="16"/>
      <color theme="0"/>
      <name val="Calibri"/>
      <family val="2"/>
    </font>
    <font>
      <b/>
      <sz val="14"/>
      <color theme="0"/>
      <name val="Calibri"/>
      <family val="2"/>
    </font>
    <font>
      <b/>
      <vertAlign val="superscript"/>
      <sz val="10"/>
      <name val="Calibri"/>
      <family val="2"/>
    </font>
    <font>
      <b/>
      <sz val="11"/>
      <name val="Calibri"/>
      <family val="2"/>
    </font>
    <font>
      <b/>
      <sz val="18"/>
      <color theme="0"/>
      <name val="Calibri"/>
      <family val="2"/>
      <scheme val="minor"/>
    </font>
    <font>
      <sz val="16"/>
      <color theme="1"/>
      <name val="Calibri"/>
      <family val="2"/>
      <scheme val="minor"/>
    </font>
    <font>
      <b/>
      <u/>
      <sz val="12"/>
      <color theme="1"/>
      <name val="Calibri"/>
      <family val="2"/>
      <scheme val="minor"/>
    </font>
    <font>
      <b/>
      <i/>
      <sz val="14"/>
      <color theme="0"/>
      <name val="Calibri"/>
      <family val="2"/>
      <scheme val="minor"/>
    </font>
    <font>
      <sz val="11"/>
      <name val="Calibri"/>
      <family val="2"/>
    </font>
    <font>
      <b/>
      <sz val="10"/>
      <name val="Arial"/>
      <family val="2"/>
    </font>
    <font>
      <sz val="11"/>
      <color rgb="FF000000"/>
      <name val="Times New Roman"/>
      <family val="1"/>
    </font>
    <font>
      <b/>
      <vertAlign val="superscript"/>
      <sz val="12"/>
      <color theme="1"/>
      <name val="Calibri"/>
      <family val="2"/>
      <scheme val="minor"/>
    </font>
    <font>
      <b/>
      <vertAlign val="superscript"/>
      <sz val="8"/>
      <color rgb="FF000000"/>
      <name val="Calibri"/>
      <family val="2"/>
    </font>
    <font>
      <b/>
      <vertAlign val="superscript"/>
      <sz val="10"/>
      <color rgb="FF000000"/>
      <name val="Calibri"/>
      <family val="2"/>
    </font>
    <font>
      <b/>
      <sz val="8"/>
      <name val="Calibri"/>
      <family val="2"/>
    </font>
    <font>
      <b/>
      <vertAlign val="superscript"/>
      <sz val="8"/>
      <name val="Calibri"/>
      <family val="2"/>
    </font>
    <font>
      <b/>
      <sz val="10"/>
      <name val="Calibri"/>
      <family val="2"/>
    </font>
    <font>
      <b/>
      <vertAlign val="superscript"/>
      <sz val="11"/>
      <color theme="0"/>
      <name val="Calibri"/>
      <family val="2"/>
    </font>
    <font>
      <b/>
      <vertAlign val="superscript"/>
      <sz val="10"/>
      <color theme="1"/>
      <name val="Calibri"/>
      <family val="2"/>
    </font>
    <font>
      <sz val="8"/>
      <color theme="1"/>
      <name val="Calibri"/>
      <family val="2"/>
    </font>
    <font>
      <vertAlign val="superscript"/>
      <sz val="8"/>
      <color theme="1"/>
      <name val="Calibri"/>
      <family val="2"/>
    </font>
    <font>
      <b/>
      <vertAlign val="superscript"/>
      <sz val="12"/>
      <color theme="0"/>
      <name val="Calibri"/>
      <family val="2"/>
    </font>
    <font>
      <sz val="9"/>
      <name val="Calibri"/>
      <family val="2"/>
    </font>
    <font>
      <vertAlign val="superscript"/>
      <sz val="9"/>
      <name val="Calibri"/>
      <family val="2"/>
    </font>
    <font>
      <vertAlign val="superscript"/>
      <sz val="10"/>
      <color theme="1"/>
      <name val="Calibri"/>
      <family val="2"/>
      <scheme val="minor"/>
    </font>
    <font>
      <b/>
      <vertAlign val="superscript"/>
      <sz val="12"/>
      <color theme="0"/>
      <name val="Calibri"/>
      <family val="2"/>
      <scheme val="minor"/>
    </font>
    <font>
      <b/>
      <vertAlign val="superscript"/>
      <sz val="11"/>
      <color theme="0"/>
      <name val="Calibri"/>
      <family val="2"/>
      <scheme val="minor"/>
    </font>
    <font>
      <b/>
      <vertAlign val="superscript"/>
      <sz val="11"/>
      <name val="Calibri"/>
      <family val="2"/>
      <scheme val="minor"/>
    </font>
    <font>
      <b/>
      <u/>
      <sz val="10"/>
      <name val="Calibri"/>
      <family val="2"/>
      <scheme val="minor"/>
    </font>
    <font>
      <vertAlign val="superscript"/>
      <sz val="11"/>
      <name val="Calibri"/>
      <family val="2"/>
      <scheme val="minor"/>
    </font>
    <font>
      <sz val="14"/>
      <color theme="0"/>
      <name val="Calibri"/>
      <family val="2"/>
      <scheme val="minor"/>
    </font>
    <font>
      <b/>
      <vertAlign val="superscript"/>
      <sz val="10"/>
      <color theme="1"/>
      <name val="Calibri"/>
      <family val="2"/>
      <scheme val="minor"/>
    </font>
    <font>
      <b/>
      <i/>
      <sz val="10"/>
      <color theme="1"/>
      <name val="Calibri"/>
      <family val="2"/>
      <scheme val="minor"/>
    </font>
    <font>
      <vertAlign val="superscript"/>
      <sz val="8"/>
      <color theme="1"/>
      <name val="Calibri"/>
      <family val="2"/>
      <scheme val="minor"/>
    </font>
    <font>
      <i/>
      <sz val="8"/>
      <color theme="1"/>
      <name val="Calibri"/>
      <family val="2"/>
      <scheme val="minor"/>
    </font>
    <font>
      <b/>
      <sz val="8"/>
      <color rgb="FFFF0000"/>
      <name val="Calibri"/>
      <family val="2"/>
      <scheme val="minor"/>
    </font>
    <font>
      <b/>
      <sz val="10"/>
      <color theme="0"/>
      <name val="Calibri"/>
      <family val="2"/>
    </font>
    <font>
      <sz val="8"/>
      <color indexed="8"/>
      <name val="Calibri"/>
      <family val="2"/>
      <scheme val="minor"/>
    </font>
    <font>
      <sz val="10"/>
      <color theme="0"/>
      <name val="Calibri"/>
      <family val="2"/>
      <scheme val="minor"/>
    </font>
    <font>
      <b/>
      <vertAlign val="superscript"/>
      <sz val="10"/>
      <color rgb="FF000000"/>
      <name val="Calibri"/>
      <family val="2"/>
      <scheme val="minor"/>
    </font>
    <font>
      <b/>
      <i/>
      <sz val="10"/>
      <name val="Arial"/>
      <family val="2"/>
    </font>
    <font>
      <b/>
      <sz val="8"/>
      <name val="Calibri"/>
      <family val="2"/>
      <scheme val="minor"/>
    </font>
    <font>
      <sz val="8"/>
      <name val="Calibri"/>
      <family val="2"/>
    </font>
    <font>
      <b/>
      <i/>
      <sz val="10"/>
      <color rgb="FF000000"/>
      <name val="Calibri"/>
      <family val="2"/>
    </font>
    <font>
      <i/>
      <sz val="11"/>
      <color theme="1"/>
      <name val="Calibri"/>
      <family val="2"/>
      <scheme val="minor"/>
    </font>
    <font>
      <i/>
      <sz val="11"/>
      <color rgb="FF000000"/>
      <name val="Calibri"/>
      <family val="2"/>
    </font>
    <font>
      <vertAlign val="superscript"/>
      <sz val="8"/>
      <name val="Calibri"/>
      <family val="2"/>
    </font>
    <font>
      <b/>
      <i/>
      <vertAlign val="superscript"/>
      <sz val="10"/>
      <color rgb="FF000000"/>
      <name val="Calibri"/>
      <family val="2"/>
    </font>
    <font>
      <i/>
      <sz val="10"/>
      <name val="Calibri"/>
      <family val="2"/>
      <scheme val="minor"/>
    </font>
    <font>
      <sz val="9"/>
      <name val="Calibri"/>
      <family val="2"/>
      <scheme val="minor"/>
    </font>
    <font>
      <vertAlign val="superscript"/>
      <sz val="11"/>
      <color theme="1"/>
      <name val="Calibri"/>
      <family val="2"/>
      <scheme val="minor"/>
    </font>
    <font>
      <vertAlign val="superscript"/>
      <sz val="12"/>
      <color theme="1"/>
      <name val="Times New Roman"/>
      <family val="1"/>
    </font>
    <font>
      <sz val="12"/>
      <color rgb="FF000000"/>
      <name val="Times New Roman"/>
      <family val="1"/>
    </font>
    <font>
      <sz val="10"/>
      <name val="Calibri"/>
      <family val="2"/>
    </font>
    <font>
      <sz val="10"/>
      <color theme="1"/>
      <name val="Arial"/>
      <family val="2"/>
    </font>
    <font>
      <sz val="12"/>
      <color theme="0"/>
      <name val="Calibri"/>
      <family val="2"/>
      <scheme val="minor"/>
    </font>
    <font>
      <sz val="12"/>
      <color theme="0"/>
      <name val="Calibri"/>
      <family val="2"/>
    </font>
    <font>
      <sz val="11"/>
      <color theme="0"/>
      <name val="Calibri"/>
      <family val="2"/>
    </font>
    <font>
      <sz val="10"/>
      <color theme="0"/>
      <name val="Calibri"/>
      <family val="2"/>
    </font>
    <font>
      <vertAlign val="superscript"/>
      <sz val="10"/>
      <color theme="0"/>
      <name val="Calibri"/>
      <family val="2"/>
    </font>
    <font>
      <b/>
      <vertAlign val="superscript"/>
      <sz val="8"/>
      <color theme="1"/>
      <name val="Calibri"/>
      <family val="2"/>
    </font>
    <font>
      <sz val="9"/>
      <color theme="0"/>
      <name val="Calibri"/>
      <family val="2"/>
    </font>
    <font>
      <sz val="9"/>
      <color theme="0"/>
      <name val="Calibri"/>
      <family val="2"/>
      <scheme val="minor"/>
    </font>
    <font>
      <sz val="8"/>
      <color rgb="FF000000"/>
      <name val="Calibri"/>
      <family val="2"/>
      <scheme val="minor"/>
    </font>
    <font>
      <b/>
      <vertAlign val="superscript"/>
      <sz val="10"/>
      <color theme="0"/>
      <name val="Calibri"/>
      <family val="2"/>
    </font>
    <font>
      <sz val="8"/>
      <name val="Calibri"/>
      <family val="2"/>
      <scheme val="minor"/>
    </font>
    <font>
      <b/>
      <vertAlign val="superscript"/>
      <sz val="8"/>
      <name val="Calibri"/>
      <family val="2"/>
      <scheme val="minor"/>
    </font>
    <font>
      <b/>
      <u/>
      <sz val="9"/>
      <name val="Calibri"/>
      <family val="2"/>
      <scheme val="minor"/>
    </font>
    <font>
      <u/>
      <sz val="9"/>
      <name val="Calibri"/>
      <family val="2"/>
      <scheme val="minor"/>
    </font>
    <font>
      <sz val="11"/>
      <color rgb="FF1F497D"/>
      <name val="Calibri"/>
      <family val="2"/>
      <scheme val="minor"/>
    </font>
    <font>
      <sz val="9"/>
      <color theme="1"/>
      <name val="Calibri"/>
      <family val="2"/>
    </font>
    <font>
      <b/>
      <sz val="9"/>
      <color theme="1"/>
      <name val="Calibri"/>
      <family val="2"/>
    </font>
    <font>
      <vertAlign val="superscript"/>
      <sz val="10"/>
      <color theme="0"/>
      <name val="Calibri"/>
      <family val="2"/>
      <scheme val="minor"/>
    </font>
    <font>
      <b/>
      <i/>
      <sz val="11"/>
      <color theme="1"/>
      <name val="Calibri"/>
      <family val="2"/>
      <scheme val="minor"/>
    </font>
    <font>
      <sz val="8"/>
      <color rgb="FF000000"/>
      <name val="Calibri"/>
      <family val="2"/>
    </font>
    <font>
      <sz val="11"/>
      <color theme="1"/>
      <name val="Times New Roman"/>
      <family val="1"/>
    </font>
    <font>
      <b/>
      <sz val="11"/>
      <color theme="1"/>
      <name val="Times New Roman"/>
      <family val="1"/>
    </font>
    <font>
      <sz val="9"/>
      <color rgb="FF000000"/>
      <name val="Calibri"/>
      <family val="2"/>
    </font>
    <font>
      <vertAlign val="superscript"/>
      <sz val="8"/>
      <color rgb="FF000000"/>
      <name val="Calibri"/>
      <family val="2"/>
    </font>
    <font>
      <sz val="8"/>
      <color rgb="FF000000"/>
      <name val="Calibri"/>
      <family val="2"/>
    </font>
    <font>
      <b/>
      <vertAlign val="subscript"/>
      <sz val="16"/>
      <color theme="0"/>
      <name val="Calibri"/>
      <family val="2"/>
    </font>
    <font>
      <b/>
      <vertAlign val="superscript"/>
      <sz val="16"/>
      <color theme="0"/>
      <name val="Calibri"/>
      <family val="2"/>
    </font>
    <font>
      <b/>
      <i/>
      <u/>
      <sz val="14"/>
      <color theme="1"/>
      <name val="Times New Roman"/>
      <family val="1"/>
    </font>
    <font>
      <b/>
      <u/>
      <sz val="16"/>
      <color theme="1"/>
      <name val="Times New Roman"/>
      <family val="1"/>
    </font>
    <font>
      <sz val="11"/>
      <name val="Calibri"/>
      <family val="2"/>
    </font>
    <font>
      <sz val="11"/>
      <name val="Calibri"/>
      <family val="2"/>
    </font>
    <font>
      <b/>
      <vertAlign val="superscript"/>
      <sz val="16"/>
      <color theme="0"/>
      <name val="Calibri"/>
      <family val="2"/>
      <scheme val="minor"/>
    </font>
    <font>
      <sz val="16"/>
      <name val="Calibri"/>
      <family val="2"/>
      <scheme val="minor"/>
    </font>
    <font>
      <sz val="10"/>
      <color rgb="FF0070C0"/>
      <name val="Arial"/>
      <family val="2"/>
    </font>
    <font>
      <b/>
      <u/>
      <sz val="18"/>
      <color rgb="FF333300"/>
      <name val="Calibri"/>
      <family val="2"/>
      <scheme val="minor"/>
    </font>
    <font>
      <b/>
      <sz val="16"/>
      <color rgb="FF003300"/>
      <name val="Calibri"/>
      <family val="2"/>
      <scheme val="minor"/>
    </font>
    <font>
      <b/>
      <sz val="11"/>
      <color rgb="FF003300"/>
      <name val="Calibri"/>
      <family val="2"/>
      <scheme val="minor"/>
    </font>
  </fonts>
  <fills count="3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6" tint="-0.249977111117893"/>
        <bgColor indexed="64"/>
      </patternFill>
    </fill>
    <fill>
      <patternFill patternType="gray125">
        <bgColor theme="0"/>
      </patternFill>
    </fill>
    <fill>
      <patternFill patternType="gray125">
        <bgColor theme="0" tint="-0.34998626667073579"/>
      </patternFill>
    </fill>
    <fill>
      <patternFill patternType="gray125">
        <fgColor auto="1"/>
        <bgColor theme="0" tint="-0.34998626667073579"/>
      </patternFill>
    </fill>
    <fill>
      <patternFill patternType="solid">
        <fgColor theme="1"/>
        <bgColor indexed="64"/>
      </patternFill>
    </fill>
    <fill>
      <patternFill patternType="solid">
        <fgColor rgb="FFFFFF00"/>
        <bgColor indexed="64"/>
      </patternFill>
    </fill>
    <fill>
      <patternFill patternType="gray125">
        <bgColor theme="1" tint="0.34998626667073579"/>
      </patternFill>
    </fill>
    <fill>
      <patternFill patternType="solid">
        <fgColor theme="7" tint="0.59999389629810485"/>
        <bgColor indexed="64"/>
      </patternFill>
    </fill>
    <fill>
      <patternFill patternType="solid">
        <fgColor rgb="FF00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5" tint="0.59999389629810485"/>
        <bgColor indexed="64"/>
      </patternFill>
    </fill>
    <fill>
      <patternFill patternType="gray125">
        <fgColor auto="1"/>
        <bgColor theme="0"/>
      </patternFill>
    </fill>
    <fill>
      <patternFill patternType="solid">
        <fgColor theme="9" tint="0.39997558519241921"/>
        <bgColor indexed="64"/>
      </patternFill>
    </fill>
    <fill>
      <patternFill patternType="solid">
        <fgColor theme="0"/>
        <bgColor theme="4" tint="0.79998168889431442"/>
      </patternFill>
    </fill>
    <fill>
      <patternFill patternType="solid">
        <fgColor rgb="FFFF00FF"/>
        <bgColor indexed="64"/>
      </patternFill>
    </fill>
    <fill>
      <patternFill patternType="solid">
        <fgColor rgb="FFFF0000"/>
        <bgColor indexed="64"/>
      </patternFill>
    </fill>
    <fill>
      <patternFill patternType="solid">
        <fgColor rgb="FFFFFFFF"/>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rgb="FF71FF71"/>
        <bgColor indexed="64"/>
      </patternFill>
    </fill>
    <fill>
      <patternFill patternType="solid">
        <fgColor rgb="FF008080"/>
        <bgColor indexed="64"/>
      </patternFill>
    </fill>
    <fill>
      <patternFill patternType="solid">
        <fgColor rgb="FF006666"/>
        <bgColor indexed="64"/>
      </patternFill>
    </fill>
    <fill>
      <patternFill patternType="solid">
        <fgColor rgb="FFCC6600"/>
        <bgColor indexed="64"/>
      </patternFill>
    </fill>
    <fill>
      <patternFill patternType="solid">
        <fgColor rgb="FFEA7500"/>
        <bgColor indexed="64"/>
      </patternFill>
    </fill>
    <fill>
      <patternFill patternType="solid">
        <fgColor theme="2" tint="-9.9978637043366805E-2"/>
        <bgColor indexed="64"/>
      </patternFill>
    </fill>
  </fills>
  <borders count="14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top/>
      <bottom/>
      <diagonal/>
    </border>
    <border>
      <left/>
      <right style="thin">
        <color auto="1"/>
      </right>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uble">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style="medium">
        <color indexed="64"/>
      </right>
      <top style="double">
        <color indexed="64"/>
      </top>
      <bottom/>
      <diagonal/>
    </border>
    <border>
      <left style="medium">
        <color indexed="64"/>
      </left>
      <right style="thin">
        <color theme="2" tint="-0.24994659260841701"/>
      </right>
      <top style="medium">
        <color indexed="64"/>
      </top>
      <bottom style="thin">
        <color theme="2" tint="-0.24994659260841701"/>
      </bottom>
      <diagonal/>
    </border>
    <border>
      <left style="thin">
        <color theme="2" tint="-0.24994659260841701"/>
      </left>
      <right style="thin">
        <color theme="2" tint="-0.24994659260841701"/>
      </right>
      <top style="medium">
        <color indexed="64"/>
      </top>
      <bottom style="thin">
        <color theme="2" tint="-0.24994659260841701"/>
      </bottom>
      <diagonal/>
    </border>
    <border>
      <left style="thin">
        <color theme="2" tint="-0.24994659260841701"/>
      </left>
      <right style="medium">
        <color indexed="64"/>
      </right>
      <top style="medium">
        <color indexed="64"/>
      </top>
      <bottom style="thin">
        <color theme="2" tint="-0.24994659260841701"/>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thin">
        <color theme="2" tint="-0.24994659260841701"/>
      </left>
      <right style="medium">
        <color indexed="64"/>
      </right>
      <top style="thin">
        <color theme="2" tint="-0.24994659260841701"/>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bottom style="double">
        <color indexed="64"/>
      </bottom>
      <diagonal/>
    </border>
    <border>
      <left/>
      <right style="thin">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top/>
      <bottom style="thick">
        <color indexed="64"/>
      </bottom>
      <diagonal/>
    </border>
    <border>
      <left/>
      <right style="thick">
        <color indexed="64"/>
      </right>
      <top style="thick">
        <color indexed="64"/>
      </top>
      <bottom/>
      <diagonal/>
    </border>
    <border>
      <left style="medium">
        <color indexed="64"/>
      </left>
      <right style="medium">
        <color indexed="64"/>
      </right>
      <top style="double">
        <color indexed="64"/>
      </top>
      <bottom style="medium">
        <color indexed="64"/>
      </bottom>
      <diagonal/>
    </border>
    <border>
      <left/>
      <right style="thick">
        <color indexed="64"/>
      </right>
      <top style="thin">
        <color indexed="64"/>
      </top>
      <bottom style="double">
        <color indexed="64"/>
      </bottom>
      <diagonal/>
    </border>
    <border>
      <left style="medium">
        <color indexed="64"/>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left style="thin">
        <color indexed="64"/>
      </left>
      <right style="medium">
        <color indexed="64"/>
      </right>
      <top style="double">
        <color indexed="64"/>
      </top>
      <bottom style="medium">
        <color indexed="64"/>
      </bottom>
      <diagonal/>
    </border>
    <border>
      <left/>
      <right style="thick">
        <color indexed="64"/>
      </right>
      <top style="medium">
        <color indexed="64"/>
      </top>
      <bottom/>
      <diagonal/>
    </border>
    <border>
      <left style="thin">
        <color indexed="64"/>
      </left>
      <right style="medium">
        <color indexed="64"/>
      </right>
      <top/>
      <bottom style="double">
        <color indexed="64"/>
      </bottom>
      <diagonal/>
    </border>
    <border>
      <left/>
      <right/>
      <top style="thin">
        <color indexed="64"/>
      </top>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style="thick">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medium">
        <color rgb="FF333300"/>
      </left>
      <right/>
      <top style="medium">
        <color rgb="FF333300"/>
      </top>
      <bottom/>
      <diagonal/>
    </border>
    <border>
      <left/>
      <right style="medium">
        <color rgb="FF333300"/>
      </right>
      <top style="medium">
        <color rgb="FF333300"/>
      </top>
      <bottom/>
      <diagonal/>
    </border>
    <border>
      <left style="medium">
        <color rgb="FF333300"/>
      </left>
      <right/>
      <top/>
      <bottom/>
      <diagonal/>
    </border>
    <border>
      <left/>
      <right style="medium">
        <color rgb="FF333300"/>
      </right>
      <top/>
      <bottom/>
      <diagonal/>
    </border>
    <border>
      <left style="medium">
        <color rgb="FF333300"/>
      </left>
      <right/>
      <top/>
      <bottom style="hair">
        <color indexed="64"/>
      </bottom>
      <diagonal/>
    </border>
    <border>
      <left/>
      <right style="medium">
        <color rgb="FF333300"/>
      </right>
      <top/>
      <bottom style="hair">
        <color indexed="64"/>
      </bottom>
      <diagonal/>
    </border>
    <border>
      <left style="medium">
        <color rgb="FF333300"/>
      </left>
      <right/>
      <top style="hair">
        <color indexed="64"/>
      </top>
      <bottom style="hair">
        <color indexed="64"/>
      </bottom>
      <diagonal/>
    </border>
    <border>
      <left/>
      <right style="medium">
        <color rgb="FF333300"/>
      </right>
      <top style="hair">
        <color indexed="64"/>
      </top>
      <bottom style="hair">
        <color indexed="64"/>
      </bottom>
      <diagonal/>
    </border>
    <border>
      <left style="medium">
        <color rgb="FF333300"/>
      </left>
      <right/>
      <top style="hair">
        <color indexed="64"/>
      </top>
      <bottom style="medium">
        <color rgb="FF333300"/>
      </bottom>
      <diagonal/>
    </border>
    <border>
      <left/>
      <right style="medium">
        <color rgb="FF333300"/>
      </right>
      <top style="hair">
        <color indexed="64"/>
      </top>
      <bottom style="medium">
        <color rgb="FF333300"/>
      </bottom>
      <diagonal/>
    </border>
  </borders>
  <cellStyleXfs count="18">
    <xf numFmtId="0" fontId="0" fillId="0" borderId="0"/>
    <xf numFmtId="0" fontId="3" fillId="0" borderId="0" applyNumberFormat="0" applyFill="0" applyBorder="0" applyAlignment="0" applyProtection="0"/>
    <xf numFmtId="9" fontId="4"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4" fillId="0" borderId="0" applyFont="0" applyFill="0" applyBorder="0" applyAlignment="0" applyProtection="0"/>
    <xf numFmtId="0" fontId="64" fillId="0" borderId="0"/>
    <xf numFmtId="0" fontId="4" fillId="0" borderId="0"/>
    <xf numFmtId="0" fontId="4" fillId="0" borderId="0"/>
    <xf numFmtId="9" fontId="4" fillId="0" borderId="0" applyFont="0" applyFill="0" applyBorder="0" applyAlignment="0" applyProtection="0"/>
    <xf numFmtId="43" fontId="37" fillId="0" borderId="0" applyFont="0" applyFill="0" applyBorder="0" applyAlignment="0" applyProtection="0"/>
    <xf numFmtId="0" fontId="24" fillId="0" borderId="0"/>
    <xf numFmtId="9" fontId="95" fillId="0" borderId="0" applyFont="0" applyFill="0" applyBorder="0" applyAlignment="0" applyProtection="0"/>
    <xf numFmtId="43" fontId="4" fillId="0" borderId="0" applyFont="0" applyFill="0" applyBorder="0" applyAlignment="0" applyProtection="0"/>
    <xf numFmtId="0" fontId="63" fillId="0" borderId="0"/>
    <xf numFmtId="0" fontId="139" fillId="0" borderId="0"/>
    <xf numFmtId="0" fontId="140" fillId="0" borderId="0"/>
  </cellStyleXfs>
  <cellXfs count="2918">
    <xf numFmtId="0" fontId="0" fillId="0" borderId="0" xfId="0"/>
    <xf numFmtId="0" fontId="5" fillId="0" borderId="0" xfId="0" applyFont="1"/>
    <xf numFmtId="0" fontId="7" fillId="0" borderId="0" xfId="0" applyFont="1"/>
    <xf numFmtId="164" fontId="7" fillId="0" borderId="0" xfId="2" applyNumberFormat="1" applyFont="1" applyBorder="1" applyAlignment="1">
      <alignment horizontal="center"/>
    </xf>
    <xf numFmtId="0" fontId="7" fillId="0" borderId="0" xfId="0" applyFont="1" applyBorder="1"/>
    <xf numFmtId="0" fontId="12" fillId="0" borderId="0" xfId="0" applyFont="1" applyBorder="1"/>
    <xf numFmtId="0" fontId="7" fillId="0" borderId="0" xfId="0" applyFont="1" applyBorder="1" applyAlignment="1">
      <alignment horizontal="right" wrapText="1"/>
    </xf>
    <xf numFmtId="164" fontId="8" fillId="0" borderId="0" xfId="2" applyNumberFormat="1" applyFont="1" applyBorder="1" applyAlignment="1">
      <alignment horizontal="center"/>
    </xf>
    <xf numFmtId="167" fontId="8" fillId="0" borderId="0" xfId="2" applyNumberFormat="1" applyFont="1" applyBorder="1" applyAlignment="1">
      <alignment horizontal="center"/>
    </xf>
    <xf numFmtId="2" fontId="8" fillId="0" borderId="0" xfId="2" applyNumberFormat="1" applyFont="1" applyBorder="1" applyAlignment="1">
      <alignment horizontal="center"/>
    </xf>
    <xf numFmtId="168" fontId="7" fillId="0" borderId="0" xfId="0" applyNumberFormat="1" applyFont="1" applyAlignment="1">
      <alignment horizontal="left"/>
    </xf>
    <xf numFmtId="0" fontId="0" fillId="0" borderId="0" xfId="0" applyFont="1"/>
    <xf numFmtId="0" fontId="19" fillId="0" borderId="0" xfId="0" applyFont="1"/>
    <xf numFmtId="0" fontId="18" fillId="0" borderId="0" xfId="0" applyFont="1"/>
    <xf numFmtId="0" fontId="0" fillId="0" borderId="0" xfId="0" applyFont="1" applyFill="1" applyBorder="1"/>
    <xf numFmtId="0" fontId="24" fillId="0" borderId="0" xfId="0" applyFont="1" applyFill="1" applyBorder="1" applyAlignment="1">
      <alignment horizontal="center" vertical="center" wrapText="1"/>
    </xf>
    <xf numFmtId="10" fontId="24" fillId="0" borderId="0" xfId="0"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164" fontId="25" fillId="0" borderId="10" xfId="0" applyNumberFormat="1" applyFont="1" applyBorder="1" applyAlignment="1">
      <alignment horizontal="center" vertical="center" shrinkToFit="1"/>
    </xf>
    <xf numFmtId="0" fontId="0" fillId="0" borderId="0" xfId="0" applyFont="1" applyFill="1"/>
    <xf numFmtId="0" fontId="0" fillId="0" borderId="0" xfId="0" applyFont="1" applyAlignment="1">
      <alignment wrapText="1"/>
    </xf>
    <xf numFmtId="0" fontId="26" fillId="0" borderId="8" xfId="0" applyFont="1" applyBorder="1" applyAlignment="1">
      <alignment wrapText="1"/>
    </xf>
    <xf numFmtId="0" fontId="27" fillId="0" borderId="8" xfId="0" applyFont="1" applyBorder="1" applyAlignment="1">
      <alignment horizontal="center" vertical="center" wrapText="1"/>
    </xf>
    <xf numFmtId="3" fontId="29" fillId="0" borderId="4" xfId="0" applyNumberFormat="1" applyFont="1" applyBorder="1" applyAlignment="1">
      <alignment horizontal="center" vertical="center" wrapText="1"/>
    </xf>
    <xf numFmtId="0" fontId="29" fillId="0" borderId="4" xfId="0" applyFont="1" applyBorder="1" applyAlignment="1">
      <alignment horizontal="center" vertical="center" wrapText="1"/>
    </xf>
    <xf numFmtId="9" fontId="29" fillId="0" borderId="4" xfId="0" applyNumberFormat="1" applyFont="1" applyBorder="1" applyAlignment="1">
      <alignment horizontal="center" vertical="center" wrapText="1"/>
    </xf>
    <xf numFmtId="10" fontId="29" fillId="0" borderId="4" xfId="0" applyNumberFormat="1" applyFont="1" applyBorder="1" applyAlignment="1">
      <alignment horizontal="center" vertical="center" wrapText="1"/>
    </xf>
    <xf numFmtId="3" fontId="29" fillId="0" borderId="5"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33" fillId="0" borderId="0" xfId="0" applyFont="1"/>
    <xf numFmtId="0" fontId="32" fillId="3" borderId="0" xfId="0" applyFont="1" applyFill="1"/>
    <xf numFmtId="0" fontId="32" fillId="0" borderId="0" xfId="0" applyFont="1"/>
    <xf numFmtId="0" fontId="0" fillId="0" borderId="0" xfId="0" applyAlignment="1">
      <alignment horizontal="left" vertical="top"/>
    </xf>
    <xf numFmtId="0" fontId="11" fillId="0" borderId="0" xfId="0" applyFont="1"/>
    <xf numFmtId="3" fontId="17" fillId="2" borderId="3" xfId="0" applyNumberFormat="1" applyFont="1" applyFill="1" applyBorder="1" applyAlignment="1">
      <alignment horizontal="right" vertical="center" wrapText="1"/>
    </xf>
    <xf numFmtId="0" fontId="17" fillId="2" borderId="23" xfId="0" applyFont="1" applyFill="1" applyBorder="1" applyAlignment="1">
      <alignment horizontal="right" vertical="center" wrapText="1"/>
    </xf>
    <xf numFmtId="3" fontId="17" fillId="2" borderId="23" xfId="0" applyNumberFormat="1" applyFont="1" applyFill="1" applyBorder="1" applyAlignment="1">
      <alignment horizontal="right" vertical="center" wrapText="1"/>
    </xf>
    <xf numFmtId="0" fontId="35" fillId="0" borderId="0" xfId="3" applyFont="1" applyBorder="1" applyAlignment="1">
      <alignment vertical="center" wrapText="1"/>
    </xf>
    <xf numFmtId="0" fontId="0" fillId="0" borderId="0" xfId="0" applyFont="1" applyAlignment="1">
      <alignment horizontal="right"/>
    </xf>
    <xf numFmtId="0" fontId="0" fillId="0" borderId="0" xfId="0" applyFont="1" applyAlignment="1">
      <alignment textRotation="90"/>
    </xf>
    <xf numFmtId="0" fontId="36" fillId="0" borderId="0" xfId="3" applyFont="1" applyFill="1" applyBorder="1" applyAlignment="1">
      <alignment vertical="center" textRotation="90"/>
    </xf>
    <xf numFmtId="0" fontId="0" fillId="0" borderId="0" xfId="0" applyFont="1" applyAlignment="1">
      <alignment vertical="center"/>
    </xf>
    <xf numFmtId="0" fontId="7" fillId="0" borderId="0" xfId="0" applyFont="1" applyAlignment="1">
      <alignment horizontal="center"/>
    </xf>
    <xf numFmtId="0" fontId="0" fillId="0" borderId="0" xfId="0" applyFont="1" applyAlignment="1">
      <alignment horizontal="center" vertical="center"/>
    </xf>
    <xf numFmtId="0" fontId="38" fillId="0" borderId="0" xfId="3" applyFont="1" applyFill="1" applyBorder="1" applyAlignment="1">
      <alignment vertical="center"/>
    </xf>
    <xf numFmtId="0" fontId="26" fillId="0" borderId="8" xfId="0" applyFont="1" applyBorder="1" applyAlignment="1">
      <alignment horizontal="center" vertical="center" wrapText="1"/>
    </xf>
    <xf numFmtId="0" fontId="28" fillId="5" borderId="2" xfId="0" applyFont="1" applyFill="1" applyBorder="1" applyAlignment="1">
      <alignment horizontal="center" vertical="center" wrapText="1"/>
    </xf>
    <xf numFmtId="0" fontId="26" fillId="0" borderId="23" xfId="0" applyFont="1" applyBorder="1" applyAlignment="1">
      <alignment wrapText="1"/>
    </xf>
    <xf numFmtId="0" fontId="27" fillId="0" borderId="4" xfId="0" applyFont="1" applyBorder="1" applyAlignment="1">
      <alignment horizontal="center" vertical="center" wrapText="1"/>
    </xf>
    <xf numFmtId="164" fontId="25" fillId="0" borderId="46" xfId="0" applyNumberFormat="1" applyFont="1" applyBorder="1" applyAlignment="1">
      <alignment horizontal="center" vertical="center" shrinkToFit="1"/>
    </xf>
    <xf numFmtId="3" fontId="43" fillId="0" borderId="29" xfId="0" applyNumberFormat="1" applyFont="1" applyBorder="1" applyAlignment="1">
      <alignment horizontal="center" vertical="center" shrinkToFit="1"/>
    </xf>
    <xf numFmtId="164" fontId="43" fillId="0" borderId="29" xfId="0" applyNumberFormat="1" applyFont="1" applyBorder="1" applyAlignment="1">
      <alignment horizontal="center" vertical="center" shrinkToFit="1"/>
    </xf>
    <xf numFmtId="0" fontId="13" fillId="2" borderId="1" xfId="0" applyFont="1" applyFill="1" applyBorder="1" applyAlignment="1">
      <alignment horizontal="center" textRotation="90" wrapText="1"/>
    </xf>
    <xf numFmtId="0" fontId="11" fillId="4" borderId="1" xfId="0" applyFont="1" applyFill="1" applyBorder="1" applyAlignment="1">
      <alignment horizontal="center" textRotation="90" wrapText="1"/>
    </xf>
    <xf numFmtId="0" fontId="11" fillId="2" borderId="1" xfId="0" applyFont="1" applyFill="1" applyBorder="1" applyAlignment="1">
      <alignment horizontal="center" textRotation="90" wrapText="1"/>
    </xf>
    <xf numFmtId="0" fontId="10" fillId="4" borderId="50"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3" fillId="2" borderId="58" xfId="0" applyFont="1" applyFill="1" applyBorder="1" applyAlignment="1">
      <alignment horizontal="center" vertical="center"/>
    </xf>
    <xf numFmtId="0" fontId="13" fillId="2" borderId="58"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0" fillId="0" borderId="0" xfId="0" applyBorder="1"/>
    <xf numFmtId="0" fontId="0" fillId="0" borderId="24" xfId="0" applyBorder="1"/>
    <xf numFmtId="0" fontId="13" fillId="2" borderId="53" xfId="0" applyFont="1" applyFill="1" applyBorder="1" applyAlignment="1">
      <alignment horizontal="center" vertical="center" wrapText="1"/>
    </xf>
    <xf numFmtId="0" fontId="13" fillId="2" borderId="50"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2" borderId="63" xfId="0" applyFont="1" applyFill="1" applyBorder="1" applyAlignment="1">
      <alignment horizontal="right" vertical="center" wrapText="1"/>
    </xf>
    <xf numFmtId="0" fontId="13" fillId="2" borderId="70" xfId="0" applyFont="1" applyFill="1" applyBorder="1" applyAlignment="1">
      <alignment horizontal="right" vertical="center" wrapText="1"/>
    </xf>
    <xf numFmtId="0" fontId="13" fillId="2" borderId="53" xfId="0" applyFont="1" applyFill="1" applyBorder="1" applyAlignment="1">
      <alignment horizontal="right" vertical="center" wrapText="1"/>
    </xf>
    <xf numFmtId="0" fontId="0" fillId="0" borderId="0" xfId="0" applyAlignment="1">
      <alignment horizontal="right"/>
    </xf>
    <xf numFmtId="0" fontId="17" fillId="2" borderId="50" xfId="0" applyFont="1" applyFill="1" applyBorder="1" applyAlignment="1">
      <alignment horizontal="right" vertical="center" wrapText="1"/>
    </xf>
    <xf numFmtId="0" fontId="17" fillId="2" borderId="42" xfId="0" applyFont="1" applyFill="1" applyBorder="1" applyAlignment="1">
      <alignment horizontal="right" vertical="center" wrapText="1"/>
    </xf>
    <xf numFmtId="3" fontId="17" fillId="2" borderId="63" xfId="0" applyNumberFormat="1" applyFont="1" applyFill="1" applyBorder="1" applyAlignment="1">
      <alignment horizontal="right" vertical="center" wrapText="1"/>
    </xf>
    <xf numFmtId="0" fontId="17" fillId="2" borderId="44" xfId="0" applyFont="1" applyFill="1" applyBorder="1" applyAlignment="1">
      <alignment horizontal="right" vertical="center" wrapText="1"/>
    </xf>
    <xf numFmtId="3" fontId="17" fillId="2" borderId="42" xfId="0" applyNumberFormat="1" applyFont="1" applyFill="1" applyBorder="1" applyAlignment="1">
      <alignment horizontal="right" vertical="center" wrapText="1"/>
    </xf>
    <xf numFmtId="3" fontId="17" fillId="2" borderId="44" xfId="0" applyNumberFormat="1" applyFont="1" applyFill="1" applyBorder="1" applyAlignment="1">
      <alignment horizontal="right" vertical="center" wrapText="1"/>
    </xf>
    <xf numFmtId="0" fontId="17" fillId="2" borderId="51" xfId="0" applyFont="1" applyFill="1" applyBorder="1" applyAlignment="1">
      <alignment horizontal="right" vertical="center" wrapText="1"/>
    </xf>
    <xf numFmtId="0" fontId="17" fillId="2" borderId="32" xfId="0" applyFont="1" applyFill="1" applyBorder="1" applyAlignment="1">
      <alignment horizontal="right" vertical="center" wrapText="1"/>
    </xf>
    <xf numFmtId="0" fontId="17" fillId="2" borderId="55" xfId="0" applyFont="1" applyFill="1" applyBorder="1" applyAlignment="1">
      <alignment horizontal="right" vertical="center" wrapText="1"/>
    </xf>
    <xf numFmtId="0" fontId="17" fillId="2" borderId="78" xfId="0" applyFont="1" applyFill="1" applyBorder="1" applyAlignment="1">
      <alignment horizontal="right" vertical="center" wrapText="1"/>
    </xf>
    <xf numFmtId="3" fontId="17" fillId="2" borderId="53" xfId="0" applyNumberFormat="1" applyFont="1" applyFill="1" applyBorder="1" applyAlignment="1">
      <alignment horizontal="right" vertical="center" wrapText="1"/>
    </xf>
    <xf numFmtId="0" fontId="17" fillId="2" borderId="1" xfId="0" applyFont="1" applyFill="1" applyBorder="1" applyAlignment="1">
      <alignment horizontal="right" vertical="center" wrapText="1"/>
    </xf>
    <xf numFmtId="0" fontId="13" fillId="2" borderId="6" xfId="0" applyFont="1" applyFill="1" applyBorder="1" applyAlignment="1">
      <alignment horizontal="center" vertical="center"/>
    </xf>
    <xf numFmtId="0" fontId="0" fillId="4" borderId="9" xfId="0" applyFont="1" applyFill="1" applyBorder="1" applyAlignment="1">
      <alignment horizontal="center" vertical="center" wrapText="1"/>
    </xf>
    <xf numFmtId="0" fontId="0" fillId="4" borderId="6" xfId="0" applyFont="1" applyFill="1" applyBorder="1" applyAlignment="1">
      <alignment horizontal="center" vertical="center" wrapText="1"/>
    </xf>
    <xf numFmtId="10" fontId="0" fillId="0" borderId="56" xfId="0" applyNumberFormat="1" applyFont="1" applyBorder="1" applyAlignment="1">
      <alignment horizontal="center" vertical="center"/>
    </xf>
    <xf numFmtId="3" fontId="5" fillId="0" borderId="43" xfId="0" applyNumberFormat="1" applyFont="1" applyBorder="1" applyAlignment="1">
      <alignment horizontal="center" vertical="center"/>
    </xf>
    <xf numFmtId="0" fontId="14" fillId="2" borderId="50" xfId="0" applyFont="1" applyFill="1" applyBorder="1" applyAlignment="1">
      <alignment horizontal="center" vertical="center" wrapText="1"/>
    </xf>
    <xf numFmtId="0" fontId="17" fillId="2" borderId="63" xfId="0" applyFont="1" applyFill="1" applyBorder="1" applyAlignment="1">
      <alignment horizontal="right" vertical="center" wrapText="1"/>
    </xf>
    <xf numFmtId="0" fontId="42" fillId="2" borderId="50" xfId="0" applyFont="1" applyFill="1" applyBorder="1" applyAlignment="1">
      <alignment horizontal="right" vertical="top" wrapText="1"/>
    </xf>
    <xf numFmtId="0" fontId="42" fillId="2" borderId="42" xfId="0" applyFont="1" applyFill="1" applyBorder="1" applyAlignment="1">
      <alignment horizontal="right" vertical="top" wrapText="1" indent="1"/>
    </xf>
    <xf numFmtId="0" fontId="42" fillId="2" borderId="42" xfId="0" applyFont="1" applyFill="1" applyBorder="1" applyAlignment="1">
      <alignment horizontal="right" vertical="top" wrapText="1"/>
    </xf>
    <xf numFmtId="0" fontId="42" fillId="2" borderId="64" xfId="0" applyFont="1" applyFill="1" applyBorder="1" applyAlignment="1">
      <alignment horizontal="right" vertical="top" wrapText="1" indent="1"/>
    </xf>
    <xf numFmtId="0" fontId="42" fillId="2" borderId="44" xfId="0" applyFont="1" applyFill="1" applyBorder="1" applyAlignment="1">
      <alignment horizontal="right" vertical="top" wrapText="1" indent="1"/>
    </xf>
    <xf numFmtId="0" fontId="42" fillId="2" borderId="1" xfId="0" applyFont="1" applyFill="1" applyBorder="1" applyAlignment="1">
      <alignment horizontal="right" vertical="top" wrapText="1"/>
    </xf>
    <xf numFmtId="0" fontId="13" fillId="2" borderId="78" xfId="0" applyFont="1" applyFill="1" applyBorder="1" applyAlignment="1">
      <alignment horizontal="center" vertical="center" wrapText="1"/>
    </xf>
    <xf numFmtId="3" fontId="11" fillId="0" borderId="43" xfId="0" applyNumberFormat="1" applyFont="1" applyBorder="1" applyAlignment="1">
      <alignment horizontal="center" vertical="center"/>
    </xf>
    <xf numFmtId="3" fontId="21" fillId="0" borderId="71" xfId="0" applyNumberFormat="1" applyFont="1" applyBorder="1" applyAlignment="1">
      <alignment horizontal="center" vertical="center" wrapText="1"/>
    </xf>
    <xf numFmtId="3" fontId="21" fillId="0" borderId="72" xfId="0" applyNumberFormat="1" applyFont="1" applyBorder="1" applyAlignment="1">
      <alignment horizontal="center" vertical="center" wrapText="1"/>
    </xf>
    <xf numFmtId="0" fontId="10" fillId="4" borderId="82" xfId="0" applyFont="1" applyFill="1" applyBorder="1" applyAlignment="1">
      <alignment horizontal="center" vertical="center" wrapText="1"/>
    </xf>
    <xf numFmtId="0" fontId="17" fillId="2" borderId="9" xfId="0" applyFont="1" applyFill="1" applyBorder="1" applyAlignment="1">
      <alignment horizontal="right" vertical="center" wrapText="1"/>
    </xf>
    <xf numFmtId="3" fontId="11" fillId="0" borderId="69" xfId="0" applyNumberFormat="1" applyFont="1" applyBorder="1" applyAlignment="1">
      <alignment horizontal="center" vertical="center"/>
    </xf>
    <xf numFmtId="3" fontId="17" fillId="2" borderId="9" xfId="0" applyNumberFormat="1" applyFont="1" applyFill="1" applyBorder="1" applyAlignment="1">
      <alignment horizontal="right" vertical="center" wrapText="1"/>
    </xf>
    <xf numFmtId="3" fontId="17" fillId="2" borderId="58" xfId="0" applyNumberFormat="1" applyFont="1" applyFill="1" applyBorder="1" applyAlignment="1">
      <alignment horizontal="right" vertical="center" wrapText="1"/>
    </xf>
    <xf numFmtId="0" fontId="0" fillId="0" borderId="9" xfId="0" applyFont="1" applyFill="1" applyBorder="1" applyAlignment="1">
      <alignment horizontal="center" vertical="center" wrapText="1"/>
    </xf>
    <xf numFmtId="0" fontId="5" fillId="2" borderId="67" xfId="0" applyFont="1" applyFill="1" applyBorder="1" applyAlignment="1">
      <alignment horizontal="center" vertical="center" wrapText="1"/>
    </xf>
    <xf numFmtId="0" fontId="9" fillId="4" borderId="1" xfId="0" applyFont="1" applyFill="1" applyBorder="1" applyAlignment="1">
      <alignment horizontal="center" textRotation="90" wrapText="1"/>
    </xf>
    <xf numFmtId="0" fontId="15" fillId="4" borderId="6" xfId="0" applyFont="1" applyFill="1" applyBorder="1" applyAlignment="1">
      <alignment horizontal="center" vertical="center" wrapText="1"/>
    </xf>
    <xf numFmtId="0" fontId="13" fillId="4" borderId="1" xfId="0" applyFont="1" applyFill="1" applyBorder="1" applyAlignment="1">
      <alignment horizontal="center" textRotation="90" wrapText="1"/>
    </xf>
    <xf numFmtId="0" fontId="45" fillId="4" borderId="1" xfId="0" applyFont="1" applyFill="1" applyBorder="1" applyAlignment="1">
      <alignment vertical="center" wrapText="1"/>
    </xf>
    <xf numFmtId="3" fontId="21" fillId="0" borderId="50" xfId="0" applyNumberFormat="1" applyFont="1" applyBorder="1" applyAlignment="1">
      <alignment horizontal="center" vertical="center" wrapText="1"/>
    </xf>
    <xf numFmtId="3" fontId="21" fillId="0" borderId="42" xfId="0" applyNumberFormat="1" applyFont="1" applyBorder="1" applyAlignment="1">
      <alignment horizontal="center" vertical="center" wrapText="1"/>
    </xf>
    <xf numFmtId="3" fontId="21" fillId="0" borderId="63" xfId="0" applyNumberFormat="1" applyFont="1" applyBorder="1" applyAlignment="1">
      <alignment horizontal="center" vertical="center" wrapText="1"/>
    </xf>
    <xf numFmtId="3" fontId="21" fillId="0" borderId="74" xfId="0" applyNumberFormat="1" applyFont="1" applyBorder="1" applyAlignment="1">
      <alignment horizontal="center" vertical="center" wrapText="1"/>
    </xf>
    <xf numFmtId="0" fontId="30" fillId="4" borderId="1" xfId="0" applyFont="1" applyFill="1" applyBorder="1" applyAlignment="1">
      <alignment vertical="center" wrapText="1"/>
    </xf>
    <xf numFmtId="0" fontId="0" fillId="4" borderId="3" xfId="0" applyFont="1" applyFill="1" applyBorder="1" applyAlignment="1">
      <alignment horizontal="center" vertical="center" wrapText="1"/>
    </xf>
    <xf numFmtId="0" fontId="50" fillId="0" borderId="0" xfId="5" applyFont="1"/>
    <xf numFmtId="0" fontId="50" fillId="0" borderId="0" xfId="0" applyFont="1"/>
    <xf numFmtId="0" fontId="50" fillId="0" borderId="0" xfId="0" applyFont="1" applyAlignment="1">
      <alignment vertical="top"/>
    </xf>
    <xf numFmtId="0" fontId="50" fillId="0" borderId="0" xfId="5" applyFont="1" applyAlignment="1">
      <alignment horizontal="center"/>
    </xf>
    <xf numFmtId="0" fontId="50" fillId="0" borderId="0" xfId="5" applyFont="1" applyBorder="1" applyAlignment="1">
      <alignment horizontal="center"/>
    </xf>
    <xf numFmtId="0" fontId="50" fillId="0" borderId="81" xfId="5" applyFont="1" applyBorder="1" applyAlignment="1">
      <alignment horizontal="center"/>
    </xf>
    <xf numFmtId="0" fontId="50" fillId="0" borderId="81" xfId="5" applyFont="1" applyBorder="1" applyAlignment="1">
      <alignment horizontal="right"/>
    </xf>
    <xf numFmtId="0" fontId="50" fillId="0" borderId="80" xfId="5" applyFont="1" applyBorder="1"/>
    <xf numFmtId="0" fontId="50" fillId="0" borderId="0" xfId="5" applyFont="1" applyBorder="1" applyAlignment="1">
      <alignment horizontal="right" wrapText="1"/>
    </xf>
    <xf numFmtId="0" fontId="50" fillId="2" borderId="51" xfId="5" applyFont="1" applyFill="1" applyBorder="1"/>
    <xf numFmtId="0" fontId="50" fillId="2" borderId="32" xfId="5" applyFont="1" applyFill="1" applyBorder="1"/>
    <xf numFmtId="0" fontId="50" fillId="2" borderId="32" xfId="5" applyFont="1" applyFill="1" applyBorder="1" applyAlignment="1">
      <alignment horizontal="right"/>
    </xf>
    <xf numFmtId="0" fontId="8" fillId="7" borderId="2" xfId="0" applyFont="1" applyFill="1" applyBorder="1" applyAlignment="1">
      <alignment horizontal="center" vertical="center" wrapText="1"/>
    </xf>
    <xf numFmtId="0" fontId="48" fillId="2" borderId="29" xfId="0" applyFont="1" applyFill="1" applyBorder="1" applyAlignment="1">
      <alignment horizontal="center" textRotation="90" wrapText="1"/>
    </xf>
    <xf numFmtId="0" fontId="41" fillId="8" borderId="57" xfId="0" applyFont="1" applyFill="1" applyBorder="1" applyAlignment="1">
      <alignment horizontal="center" wrapText="1"/>
    </xf>
    <xf numFmtId="0" fontId="0" fillId="8" borderId="31" xfId="0" applyFont="1" applyFill="1" applyBorder="1"/>
    <xf numFmtId="0" fontId="10" fillId="4" borderId="64" xfId="0" applyFont="1" applyFill="1" applyBorder="1" applyAlignment="1">
      <alignment horizontal="center" vertical="center" wrapText="1"/>
    </xf>
    <xf numFmtId="0" fontId="10" fillId="2" borderId="63" xfId="0" applyFont="1" applyFill="1" applyBorder="1" applyAlignment="1">
      <alignment horizontal="center" vertical="center" wrapText="1"/>
    </xf>
    <xf numFmtId="0" fontId="8" fillId="2" borderId="1" xfId="0" applyFont="1" applyFill="1" applyBorder="1" applyAlignment="1">
      <alignment horizontal="center" textRotation="90" wrapText="1"/>
    </xf>
    <xf numFmtId="0" fontId="15" fillId="4" borderId="3" xfId="0" applyFont="1" applyFill="1" applyBorder="1" applyAlignment="1">
      <alignment horizontal="center" vertical="center" wrapText="1"/>
    </xf>
    <xf numFmtId="0" fontId="8" fillId="7" borderId="79" xfId="0" applyFont="1" applyFill="1" applyBorder="1" applyAlignment="1">
      <alignment horizontal="center" textRotation="90" wrapText="1"/>
    </xf>
    <xf numFmtId="0" fontId="8" fillId="7" borderId="68" xfId="0" applyFont="1" applyFill="1" applyBorder="1" applyAlignment="1">
      <alignment horizontal="center" textRotation="90" wrapText="1"/>
    </xf>
    <xf numFmtId="0" fontId="8" fillId="7" borderId="83" xfId="0" applyFont="1" applyFill="1" applyBorder="1" applyAlignment="1">
      <alignment horizontal="center" textRotation="90" wrapText="1"/>
    </xf>
    <xf numFmtId="0" fontId="13" fillId="2" borderId="32"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8" fillId="2" borderId="6" xfId="0" applyFont="1" applyFill="1" applyBorder="1" applyAlignment="1">
      <alignment horizontal="center" textRotation="90" wrapText="1"/>
    </xf>
    <xf numFmtId="0" fontId="8" fillId="2" borderId="60" xfId="0" applyFont="1" applyFill="1" applyBorder="1" applyAlignment="1">
      <alignment horizontal="center" textRotation="90" wrapText="1"/>
    </xf>
    <xf numFmtId="0" fontId="8" fillId="2" borderId="61" xfId="0" applyFont="1" applyFill="1" applyBorder="1" applyAlignment="1">
      <alignment horizontal="center" textRotation="90" wrapText="1"/>
    </xf>
    <xf numFmtId="164" fontId="16" fillId="0" borderId="20" xfId="0" applyNumberFormat="1" applyFont="1" applyBorder="1" applyAlignment="1">
      <alignment horizontal="center" vertical="center" wrapText="1"/>
    </xf>
    <xf numFmtId="0" fontId="13" fillId="2" borderId="51" xfId="0" applyFont="1" applyFill="1" applyBorder="1" applyAlignment="1">
      <alignment horizontal="right" vertical="center" wrapText="1"/>
    </xf>
    <xf numFmtId="0" fontId="13" fillId="2" borderId="32" xfId="0" applyFont="1" applyFill="1" applyBorder="1" applyAlignment="1">
      <alignment horizontal="right" vertical="center" wrapText="1"/>
    </xf>
    <xf numFmtId="0" fontId="13" fillId="2" borderId="55" xfId="0" applyFont="1" applyFill="1" applyBorder="1" applyAlignment="1">
      <alignment horizontal="right" vertical="center" wrapText="1"/>
    </xf>
    <xf numFmtId="0" fontId="13" fillId="2" borderId="78" xfId="0" applyFont="1" applyFill="1" applyBorder="1" applyAlignment="1">
      <alignment horizontal="right" vertical="center" wrapText="1"/>
    </xf>
    <xf numFmtId="0" fontId="8" fillId="2" borderId="30" xfId="0" applyFont="1" applyFill="1" applyBorder="1" applyAlignment="1">
      <alignment horizontal="center" textRotation="90" wrapText="1"/>
    </xf>
    <xf numFmtId="0" fontId="49" fillId="2" borderId="57" xfId="0" applyFont="1" applyFill="1" applyBorder="1" applyAlignment="1">
      <alignment horizontal="center" wrapText="1"/>
    </xf>
    <xf numFmtId="0" fontId="49" fillId="2" borderId="73" xfId="0" applyFont="1" applyFill="1" applyBorder="1" applyAlignment="1">
      <alignment horizontal="center" wrapText="1"/>
    </xf>
    <xf numFmtId="0" fontId="8" fillId="2" borderId="2" xfId="0" applyFont="1" applyFill="1" applyBorder="1" applyAlignment="1">
      <alignment horizontal="center" vertical="center" wrapText="1"/>
    </xf>
    <xf numFmtId="0" fontId="40" fillId="8" borderId="61" xfId="0" applyFont="1" applyFill="1" applyBorder="1" applyAlignment="1">
      <alignment horizontal="center" vertical="center" wrapText="1"/>
    </xf>
    <xf numFmtId="0" fontId="40" fillId="8" borderId="67" xfId="0" applyFont="1" applyFill="1" applyBorder="1" applyAlignment="1">
      <alignment horizontal="center" vertical="center" wrapText="1"/>
    </xf>
    <xf numFmtId="0" fontId="48" fillId="2" borderId="60" xfId="3" applyFont="1" applyFill="1" applyBorder="1" applyAlignment="1">
      <alignment horizontal="center" wrapText="1"/>
    </xf>
    <xf numFmtId="0" fontId="60" fillId="0" borderId="0" xfId="0" applyFont="1"/>
    <xf numFmtId="166" fontId="0" fillId="8" borderId="9" xfId="0" applyNumberFormat="1" applyFont="1" applyFill="1" applyBorder="1" applyAlignment="1">
      <alignment horizontal="center" vertical="center" textRotation="90"/>
    </xf>
    <xf numFmtId="0" fontId="50" fillId="8" borderId="0" xfId="3" applyFont="1" applyFill="1" applyBorder="1" applyAlignment="1">
      <alignment horizontal="right" vertical="center"/>
    </xf>
    <xf numFmtId="165" fontId="50" fillId="8" borderId="0" xfId="3" applyNumberFormat="1" applyFont="1" applyFill="1" applyBorder="1" applyAlignment="1">
      <alignment horizontal="center" vertical="center"/>
    </xf>
    <xf numFmtId="165" fontId="48" fillId="8" borderId="0" xfId="3" applyNumberFormat="1" applyFont="1" applyFill="1" applyBorder="1" applyAlignment="1">
      <alignment horizontal="center" vertical="center"/>
    </xf>
    <xf numFmtId="0" fontId="48" fillId="2" borderId="1" xfId="3" applyFont="1" applyFill="1" applyBorder="1" applyAlignment="1">
      <alignment horizontal="center"/>
    </xf>
    <xf numFmtId="0" fontId="0" fillId="4" borderId="25" xfId="0" applyFont="1" applyFill="1" applyBorder="1"/>
    <xf numFmtId="0" fontId="0" fillId="4" borderId="2" xfId="0" applyFont="1" applyFill="1" applyBorder="1" applyAlignment="1">
      <alignment horizontal="right"/>
    </xf>
    <xf numFmtId="0" fontId="48" fillId="2" borderId="43" xfId="0" applyFont="1" applyFill="1" applyBorder="1" applyAlignment="1">
      <alignment horizontal="center"/>
    </xf>
    <xf numFmtId="0" fontId="48" fillId="2" borderId="84" xfId="0" applyFont="1" applyFill="1" applyBorder="1" applyAlignment="1">
      <alignment horizontal="center"/>
    </xf>
    <xf numFmtId="0" fontId="48" fillId="2" borderId="54" xfId="5" applyFont="1" applyFill="1" applyBorder="1" applyAlignment="1">
      <alignment horizontal="center"/>
    </xf>
    <xf numFmtId="0" fontId="48" fillId="2" borderId="23" xfId="5" applyFont="1" applyFill="1" applyBorder="1"/>
    <xf numFmtId="164" fontId="7" fillId="11" borderId="10" xfId="0" applyNumberFormat="1" applyFont="1" applyFill="1" applyBorder="1" applyAlignment="1">
      <alignment horizontal="center" vertical="center" wrapText="1"/>
    </xf>
    <xf numFmtId="0" fontId="0" fillId="0" borderId="0" xfId="0"/>
    <xf numFmtId="0" fontId="5" fillId="2" borderId="43"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9" fontId="5" fillId="0" borderId="37" xfId="0" applyNumberFormat="1" applyFont="1" applyBorder="1" applyAlignment="1">
      <alignment horizontal="center" vertical="center"/>
    </xf>
    <xf numFmtId="9" fontId="5" fillId="0" borderId="4" xfId="0" applyNumberFormat="1" applyFont="1" applyBorder="1" applyAlignment="1">
      <alignment horizontal="center" vertical="center"/>
    </xf>
    <xf numFmtId="3" fontId="5" fillId="0" borderId="69" xfId="0" applyNumberFormat="1" applyFont="1" applyBorder="1" applyAlignment="1">
      <alignment horizontal="center" vertical="center"/>
    </xf>
    <xf numFmtId="0" fontId="47" fillId="0" borderId="14" xfId="0" applyFont="1" applyBorder="1" applyAlignment="1">
      <alignment horizontal="center" vertical="center" wrapText="1"/>
    </xf>
    <xf numFmtId="0" fontId="47" fillId="0" borderId="16" xfId="0" applyFont="1" applyBorder="1" applyAlignment="1">
      <alignment horizontal="center" vertical="center" wrapText="1"/>
    </xf>
    <xf numFmtId="9" fontId="47" fillId="0" borderId="18" xfId="0" applyNumberFormat="1" applyFont="1" applyBorder="1" applyAlignment="1">
      <alignment horizontal="center" vertical="center" wrapText="1"/>
    </xf>
    <xf numFmtId="0" fontId="47" fillId="0" borderId="71" xfId="0" applyFont="1" applyBorder="1" applyAlignment="1">
      <alignment horizontal="center" vertical="center" wrapText="1"/>
    </xf>
    <xf numFmtId="0" fontId="47" fillId="0" borderId="72" xfId="0" applyFont="1" applyBorder="1" applyAlignment="1">
      <alignment horizontal="center" vertical="center" wrapText="1"/>
    </xf>
    <xf numFmtId="0" fontId="47" fillId="0" borderId="85" xfId="0" applyFont="1" applyBorder="1" applyAlignment="1">
      <alignment horizontal="center" vertical="center" wrapText="1"/>
    </xf>
    <xf numFmtId="9" fontId="47" fillId="0" borderId="37" xfId="0" applyNumberFormat="1" applyFont="1" applyBorder="1" applyAlignment="1">
      <alignment horizontal="center" vertical="center" wrapText="1"/>
    </xf>
    <xf numFmtId="3" fontId="47" fillId="0" borderId="60" xfId="0" applyNumberFormat="1" applyFont="1" applyBorder="1" applyAlignment="1">
      <alignment horizontal="center" vertical="center" wrapText="1"/>
    </xf>
    <xf numFmtId="3" fontId="17" fillId="0" borderId="36" xfId="0" applyNumberFormat="1" applyFont="1" applyBorder="1" applyAlignment="1">
      <alignment horizontal="center" vertical="center" wrapText="1"/>
    </xf>
    <xf numFmtId="3" fontId="17" fillId="0" borderId="14" xfId="0" applyNumberFormat="1" applyFont="1" applyBorder="1" applyAlignment="1">
      <alignment horizontal="center" vertical="center" wrapText="1"/>
    </xf>
    <xf numFmtId="3" fontId="17" fillId="0" borderId="16" xfId="0" applyNumberFormat="1" applyFont="1" applyBorder="1" applyAlignment="1">
      <alignment horizontal="center" vertical="center" wrapText="1"/>
    </xf>
    <xf numFmtId="3" fontId="17" fillId="0" borderId="39" xfId="0" applyNumberFormat="1" applyFont="1" applyBorder="1" applyAlignment="1">
      <alignment horizontal="center" vertical="center" wrapText="1"/>
    </xf>
    <xf numFmtId="10" fontId="20" fillId="12" borderId="15" xfId="0" applyNumberFormat="1" applyFont="1" applyFill="1" applyBorder="1" applyAlignment="1">
      <alignment horizontal="center" vertical="center" wrapText="1"/>
    </xf>
    <xf numFmtId="9" fontId="5" fillId="4" borderId="4" xfId="0" applyNumberFormat="1" applyFont="1" applyFill="1" applyBorder="1" applyAlignment="1">
      <alignment horizontal="center" vertical="center"/>
    </xf>
    <xf numFmtId="0" fontId="13" fillId="2" borderId="61" xfId="0" applyFont="1" applyFill="1" applyBorder="1" applyAlignment="1">
      <alignment horizontal="center" vertical="center" wrapText="1"/>
    </xf>
    <xf numFmtId="0" fontId="13" fillId="2" borderId="67" xfId="0" applyFont="1" applyFill="1" applyBorder="1" applyAlignment="1">
      <alignment horizontal="center" vertical="center"/>
    </xf>
    <xf numFmtId="0" fontId="10" fillId="2" borderId="64" xfId="0" applyFont="1" applyFill="1" applyBorder="1" applyAlignment="1">
      <alignment horizontal="center" vertical="center" wrapText="1"/>
    </xf>
    <xf numFmtId="3" fontId="53" fillId="0" borderId="16" xfId="0" applyNumberFormat="1" applyFont="1" applyBorder="1" applyAlignment="1">
      <alignment horizontal="center" vertical="center" wrapText="1"/>
    </xf>
    <xf numFmtId="3" fontId="53" fillId="0" borderId="18" xfId="0" applyNumberFormat="1" applyFont="1" applyBorder="1" applyAlignment="1">
      <alignment horizontal="center" vertical="center" wrapText="1"/>
    </xf>
    <xf numFmtId="3" fontId="53" fillId="0" borderId="28" xfId="0" applyNumberFormat="1" applyFont="1" applyBorder="1" applyAlignment="1">
      <alignment horizontal="center" vertical="center" wrapText="1"/>
    </xf>
    <xf numFmtId="3" fontId="53" fillId="0" borderId="13" xfId="0" applyNumberFormat="1" applyFont="1" applyBorder="1" applyAlignment="1">
      <alignment horizontal="center" vertical="center" wrapText="1"/>
    </xf>
    <xf numFmtId="3" fontId="53" fillId="0" borderId="36" xfId="0" applyNumberFormat="1" applyFont="1" applyBorder="1" applyAlignment="1">
      <alignment horizontal="center" vertical="center" wrapText="1"/>
    </xf>
    <xf numFmtId="3" fontId="53" fillId="0" borderId="12" xfId="0" applyNumberFormat="1" applyFont="1" applyBorder="1" applyAlignment="1">
      <alignment horizontal="center" vertical="center" wrapText="1"/>
    </xf>
    <xf numFmtId="3" fontId="53" fillId="0" borderId="21" xfId="0" applyNumberFormat="1" applyFont="1" applyBorder="1" applyAlignment="1">
      <alignment horizontal="center" vertical="center" wrapText="1"/>
    </xf>
    <xf numFmtId="3" fontId="53" fillId="0" borderId="26" xfId="0" applyNumberFormat="1" applyFont="1" applyBorder="1" applyAlignment="1">
      <alignment horizontal="center" vertical="center" wrapText="1"/>
    </xf>
    <xf numFmtId="9" fontId="17" fillId="0" borderId="18" xfId="0" applyNumberFormat="1" applyFont="1" applyBorder="1" applyAlignment="1">
      <alignment horizontal="center" vertical="center" wrapText="1"/>
    </xf>
    <xf numFmtId="3" fontId="17" fillId="0" borderId="58" xfId="0" applyNumberFormat="1" applyFont="1" applyBorder="1" applyAlignment="1">
      <alignment horizontal="center" vertical="center" wrapText="1"/>
    </xf>
    <xf numFmtId="9" fontId="17" fillId="0" borderId="37" xfId="0" applyNumberFormat="1" applyFont="1" applyBorder="1" applyAlignment="1">
      <alignment horizontal="center" vertical="center" wrapText="1"/>
    </xf>
    <xf numFmtId="3" fontId="17" fillId="0" borderId="29" xfId="0" applyNumberFormat="1" applyFont="1" applyBorder="1" applyAlignment="1">
      <alignment horizontal="center" vertical="center" wrapText="1"/>
    </xf>
    <xf numFmtId="0" fontId="48" fillId="2" borderId="60" xfId="0" applyFont="1" applyFill="1" applyBorder="1" applyAlignment="1">
      <alignment horizontal="center" vertical="center" wrapText="1"/>
    </xf>
    <xf numFmtId="10" fontId="10" fillId="0" borderId="60" xfId="5"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50" fillId="13" borderId="57" xfId="3" applyNumberFormat="1" applyFont="1" applyFill="1" applyBorder="1" applyAlignment="1">
      <alignment horizontal="center" vertical="center"/>
    </xf>
    <xf numFmtId="3" fontId="50" fillId="13" borderId="10" xfId="3" applyNumberFormat="1" applyFont="1" applyFill="1" applyBorder="1" applyAlignment="1">
      <alignment horizontal="center" vertical="center"/>
    </xf>
    <xf numFmtId="164" fontId="46" fillId="0" borderId="15" xfId="0" applyNumberFormat="1" applyFont="1" applyBorder="1" applyAlignment="1">
      <alignment horizontal="center" vertical="center" wrapText="1"/>
    </xf>
    <xf numFmtId="0" fontId="11" fillId="2" borderId="3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164" fontId="46" fillId="0" borderId="18" xfId="0" applyNumberFormat="1" applyFont="1" applyBorder="1" applyAlignment="1">
      <alignment horizontal="center" vertical="center" wrapText="1"/>
    </xf>
    <xf numFmtId="164" fontId="46" fillId="0" borderId="31" xfId="0" applyNumberFormat="1" applyFont="1" applyBorder="1" applyAlignment="1">
      <alignment horizontal="center" vertical="center" wrapText="1"/>
    </xf>
    <xf numFmtId="164" fontId="46" fillId="0" borderId="20" xfId="0" applyNumberFormat="1" applyFont="1" applyBorder="1" applyAlignment="1">
      <alignment horizontal="center" vertical="center" wrapText="1"/>
    </xf>
    <xf numFmtId="164" fontId="46" fillId="0" borderId="19" xfId="0" applyNumberFormat="1" applyFont="1" applyBorder="1" applyAlignment="1">
      <alignment horizontal="center" vertical="center" wrapText="1"/>
    </xf>
    <xf numFmtId="164" fontId="46" fillId="0" borderId="56" xfId="0" applyNumberFormat="1" applyFont="1" applyBorder="1" applyAlignment="1">
      <alignment horizontal="center" vertical="center" wrapText="1"/>
    </xf>
    <xf numFmtId="164" fontId="46" fillId="0" borderId="61" xfId="0" applyNumberFormat="1" applyFont="1" applyBorder="1" applyAlignment="1">
      <alignment horizontal="center" vertical="center" wrapText="1"/>
    </xf>
    <xf numFmtId="9" fontId="10" fillId="0" borderId="86" xfId="0" applyNumberFormat="1" applyFont="1" applyBorder="1" applyAlignment="1">
      <alignment horizontal="center" vertical="center"/>
    </xf>
    <xf numFmtId="164" fontId="16" fillId="0" borderId="18" xfId="0" applyNumberFormat="1" applyFont="1" applyBorder="1" applyAlignment="1">
      <alignment horizontal="center" vertical="center" wrapText="1"/>
    </xf>
    <xf numFmtId="164" fontId="16" fillId="0" borderId="31" xfId="0" applyNumberFormat="1" applyFont="1" applyBorder="1" applyAlignment="1">
      <alignment horizontal="center" vertical="center" wrapText="1"/>
    </xf>
    <xf numFmtId="164" fontId="16" fillId="3" borderId="18" xfId="2" applyNumberFormat="1" applyFont="1" applyFill="1" applyBorder="1" applyAlignment="1">
      <alignment horizontal="center" vertical="center" wrapText="1"/>
    </xf>
    <xf numFmtId="164" fontId="20" fillId="4" borderId="19" xfId="0" applyNumberFormat="1" applyFont="1" applyFill="1" applyBorder="1" applyAlignment="1">
      <alignment horizontal="center" vertical="center" wrapText="1"/>
    </xf>
    <xf numFmtId="164" fontId="20" fillId="4" borderId="20" xfId="0" applyNumberFormat="1" applyFont="1" applyFill="1" applyBorder="1" applyAlignment="1">
      <alignment horizontal="center" vertical="center" wrapText="1"/>
    </xf>
    <xf numFmtId="164" fontId="20" fillId="3" borderId="20" xfId="0" applyNumberFormat="1" applyFont="1" applyFill="1" applyBorder="1" applyAlignment="1">
      <alignment horizontal="center" vertical="center" wrapText="1"/>
    </xf>
    <xf numFmtId="164" fontId="20" fillId="3" borderId="19" xfId="0" applyNumberFormat="1" applyFont="1" applyFill="1" applyBorder="1" applyAlignment="1">
      <alignment horizontal="center" vertical="center" wrapText="1"/>
    </xf>
    <xf numFmtId="164" fontId="0" fillId="4" borderId="52" xfId="0" applyNumberFormat="1" applyFont="1" applyFill="1" applyBorder="1" applyAlignment="1">
      <alignment horizontal="center" vertical="center"/>
    </xf>
    <xf numFmtId="164" fontId="0" fillId="4" borderId="17" xfId="0" applyNumberFormat="1" applyFont="1" applyFill="1" applyBorder="1" applyAlignment="1">
      <alignment horizontal="center" vertical="center"/>
    </xf>
    <xf numFmtId="164" fontId="0" fillId="4" borderId="40" xfId="0" applyNumberFormat="1" applyFont="1" applyFill="1" applyBorder="1" applyAlignment="1">
      <alignment horizontal="center" vertical="center"/>
    </xf>
    <xf numFmtId="0" fontId="0" fillId="0" borderId="0" xfId="0" applyFill="1"/>
    <xf numFmtId="0" fontId="15" fillId="3" borderId="3" xfId="0" applyFont="1" applyFill="1" applyBorder="1" applyAlignment="1">
      <alignment horizontal="center" vertical="center" wrapText="1"/>
    </xf>
    <xf numFmtId="0" fontId="0" fillId="0" borderId="22" xfId="0" applyBorder="1"/>
    <xf numFmtId="0" fontId="65" fillId="0" borderId="0" xfId="0" applyFont="1" applyBorder="1" applyAlignment="1">
      <alignment horizontal="center" vertical="center" wrapText="1"/>
    </xf>
    <xf numFmtId="0" fontId="65" fillId="0" borderId="0"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53" xfId="0" applyFont="1" applyFill="1" applyBorder="1" applyAlignment="1">
      <alignment horizontal="center" vertical="center" wrapText="1"/>
    </xf>
    <xf numFmtId="3" fontId="53" fillId="0" borderId="35" xfId="0" applyNumberFormat="1" applyFont="1" applyBorder="1" applyAlignment="1">
      <alignment horizontal="center" vertical="center" wrapText="1"/>
    </xf>
    <xf numFmtId="0" fontId="10" fillId="2" borderId="5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78"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28" fillId="0" borderId="0" xfId="0" applyFont="1" applyBorder="1" applyAlignment="1">
      <alignment horizontal="left" vertical="top"/>
    </xf>
    <xf numFmtId="0" fontId="71" fillId="2" borderId="67" xfId="0" applyFont="1" applyFill="1" applyBorder="1" applyAlignment="1">
      <alignment horizontal="center" vertical="center" wrapText="1"/>
    </xf>
    <xf numFmtId="3" fontId="17" fillId="0" borderId="71" xfId="0" applyNumberFormat="1" applyFont="1" applyBorder="1" applyAlignment="1">
      <alignment horizontal="center" vertical="center" wrapText="1"/>
    </xf>
    <xf numFmtId="3" fontId="17" fillId="0" borderId="72" xfId="0" applyNumberFormat="1" applyFont="1" applyBorder="1" applyAlignment="1">
      <alignment horizontal="center" vertical="center" wrapText="1"/>
    </xf>
    <xf numFmtId="3" fontId="17" fillId="0" borderId="85" xfId="0" applyNumberFormat="1" applyFont="1" applyBorder="1" applyAlignment="1">
      <alignment horizontal="center" vertical="center" wrapText="1"/>
    </xf>
    <xf numFmtId="164" fontId="16" fillId="3" borderId="31" xfId="2" applyNumberFormat="1" applyFont="1" applyFill="1" applyBorder="1" applyAlignment="1">
      <alignment horizontal="center" vertical="center" wrapText="1"/>
    </xf>
    <xf numFmtId="164" fontId="16" fillId="3" borderId="20" xfId="2" applyNumberFormat="1" applyFont="1" applyFill="1" applyBorder="1" applyAlignment="1">
      <alignment horizontal="center" vertical="center" wrapText="1"/>
    </xf>
    <xf numFmtId="0" fontId="5" fillId="4" borderId="6" xfId="0" applyFont="1" applyFill="1" applyBorder="1" applyAlignment="1">
      <alignment horizontal="center" vertical="center" wrapText="1"/>
    </xf>
    <xf numFmtId="0" fontId="0" fillId="4" borderId="24" xfId="0" applyFont="1" applyFill="1" applyBorder="1" applyAlignment="1">
      <alignment horizontal="right"/>
    </xf>
    <xf numFmtId="0" fontId="48" fillId="2" borderId="51" xfId="3" applyFont="1" applyFill="1" applyBorder="1" applyAlignment="1">
      <alignment horizontal="right" vertical="center"/>
    </xf>
    <xf numFmtId="0" fontId="48" fillId="2" borderId="32" xfId="3" applyFont="1" applyFill="1" applyBorder="1" applyAlignment="1">
      <alignment horizontal="right" vertical="center"/>
    </xf>
    <xf numFmtId="0" fontId="48" fillId="2" borderId="53" xfId="3" applyFont="1" applyFill="1" applyBorder="1" applyAlignment="1">
      <alignment horizontal="right" vertical="center"/>
    </xf>
    <xf numFmtId="0" fontId="48" fillId="2" borderId="2" xfId="3" applyFont="1" applyFill="1" applyBorder="1" applyAlignment="1">
      <alignment horizontal="center"/>
    </xf>
    <xf numFmtId="3" fontId="48" fillId="0" borderId="52" xfId="3" applyNumberFormat="1" applyFont="1" applyFill="1" applyBorder="1" applyAlignment="1">
      <alignment horizontal="center" vertical="center"/>
    </xf>
    <xf numFmtId="3" fontId="48" fillId="0" borderId="17" xfId="3" applyNumberFormat="1" applyFont="1" applyFill="1" applyBorder="1" applyAlignment="1">
      <alignment horizontal="center" vertical="center"/>
    </xf>
    <xf numFmtId="0" fontId="48" fillId="2" borderId="67" xfId="0" applyFont="1" applyFill="1" applyBorder="1" applyAlignment="1">
      <alignment horizontal="center"/>
    </xf>
    <xf numFmtId="0" fontId="48" fillId="2" borderId="60" xfId="0" applyFont="1" applyFill="1" applyBorder="1" applyAlignment="1">
      <alignment horizontal="center"/>
    </xf>
    <xf numFmtId="0" fontId="48" fillId="2" borderId="61" xfId="3" applyFont="1" applyFill="1" applyBorder="1" applyAlignment="1">
      <alignment horizontal="center" wrapText="1"/>
    </xf>
    <xf numFmtId="3" fontId="50" fillId="13" borderId="15" xfId="3" applyNumberFormat="1" applyFont="1" applyFill="1" applyBorder="1" applyAlignment="1">
      <alignment horizontal="center" vertical="center"/>
    </xf>
    <xf numFmtId="3" fontId="50" fillId="13" borderId="19" xfId="3" applyNumberFormat="1" applyFont="1" applyFill="1" applyBorder="1" applyAlignment="1">
      <alignment horizontal="center" vertical="center"/>
    </xf>
    <xf numFmtId="165" fontId="50" fillId="8" borderId="9" xfId="3" applyNumberFormat="1" applyFont="1" applyFill="1" applyBorder="1" applyAlignment="1">
      <alignment horizontal="center" vertical="center"/>
    </xf>
    <xf numFmtId="165" fontId="50" fillId="8" borderId="5" xfId="3" applyNumberFormat="1" applyFont="1" applyFill="1" applyBorder="1" applyAlignment="1">
      <alignment horizontal="center" vertical="center"/>
    </xf>
    <xf numFmtId="3" fontId="50" fillId="13" borderId="31" xfId="3" applyNumberFormat="1" applyFont="1" applyFill="1" applyBorder="1" applyAlignment="1">
      <alignment horizontal="center" vertical="center"/>
    </xf>
    <xf numFmtId="3" fontId="50" fillId="13" borderId="20" xfId="3" applyNumberFormat="1" applyFont="1" applyFill="1" applyBorder="1" applyAlignment="1">
      <alignment horizontal="center" vertical="center"/>
    </xf>
    <xf numFmtId="3" fontId="48" fillId="0" borderId="59" xfId="3" applyNumberFormat="1" applyFont="1" applyFill="1" applyBorder="1" applyAlignment="1">
      <alignment horizontal="center" vertical="center"/>
    </xf>
    <xf numFmtId="3" fontId="0" fillId="0" borderId="0" xfId="0" applyNumberFormat="1" applyFont="1"/>
    <xf numFmtId="164" fontId="20" fillId="0" borderId="18" xfId="2" applyNumberFormat="1" applyFont="1" applyBorder="1" applyAlignment="1">
      <alignment horizontal="center" vertical="center" wrapText="1"/>
    </xf>
    <xf numFmtId="164" fontId="20" fillId="0" borderId="31" xfId="2" applyNumberFormat="1" applyFont="1" applyBorder="1" applyAlignment="1">
      <alignment horizontal="center" vertical="center" wrapText="1"/>
    </xf>
    <xf numFmtId="164" fontId="20" fillId="0" borderId="20" xfId="2" applyNumberFormat="1" applyFont="1" applyBorder="1" applyAlignment="1">
      <alignment horizontal="center" vertical="center" wrapText="1"/>
    </xf>
    <xf numFmtId="164" fontId="20" fillId="0" borderId="50" xfId="0" applyNumberFormat="1" applyFont="1" applyBorder="1" applyAlignment="1">
      <alignment horizontal="center" vertical="center" wrapText="1"/>
    </xf>
    <xf numFmtId="164" fontId="20" fillId="0" borderId="42" xfId="0" applyNumberFormat="1" applyFont="1" applyBorder="1" applyAlignment="1">
      <alignment horizontal="center" vertical="center" wrapText="1"/>
    </xf>
    <xf numFmtId="164" fontId="20" fillId="0" borderId="63" xfId="0" applyNumberFormat="1" applyFont="1" applyBorder="1" applyAlignment="1">
      <alignment horizontal="center" vertical="center" wrapText="1"/>
    </xf>
    <xf numFmtId="164" fontId="24" fillId="2" borderId="34" xfId="0" applyNumberFormat="1" applyFont="1" applyFill="1" applyBorder="1" applyAlignment="1">
      <alignment horizontal="center" vertical="center" wrapText="1"/>
    </xf>
    <xf numFmtId="164" fontId="24" fillId="2" borderId="12" xfId="0" applyNumberFormat="1" applyFont="1" applyFill="1" applyBorder="1" applyAlignment="1">
      <alignment horizontal="center" vertical="center" wrapText="1"/>
    </xf>
    <xf numFmtId="164" fontId="24" fillId="2" borderId="35" xfId="0" applyNumberFormat="1" applyFont="1" applyFill="1" applyBorder="1" applyAlignment="1">
      <alignment horizontal="center" vertical="center" wrapText="1"/>
    </xf>
    <xf numFmtId="168" fontId="11" fillId="2" borderId="29" xfId="0" applyNumberFormat="1" applyFont="1" applyFill="1" applyBorder="1" applyAlignment="1">
      <alignment horizontal="center" vertical="center" wrapText="1"/>
    </xf>
    <xf numFmtId="164" fontId="16" fillId="3" borderId="42" xfId="0" applyNumberFormat="1" applyFont="1" applyFill="1" applyBorder="1" applyAlignment="1">
      <alignment horizontal="center" vertical="center" wrapText="1"/>
    </xf>
    <xf numFmtId="164" fontId="0" fillId="0" borderId="52" xfId="0" applyNumberFormat="1" applyFont="1" applyBorder="1" applyAlignment="1">
      <alignment horizontal="center" vertical="center"/>
    </xf>
    <xf numFmtId="164" fontId="0" fillId="0" borderId="17" xfId="0" applyNumberFormat="1" applyFont="1" applyBorder="1" applyAlignment="1">
      <alignment horizontal="center" vertical="center"/>
    </xf>
    <xf numFmtId="164" fontId="0" fillId="0" borderId="40" xfId="0" applyNumberFormat="1" applyFont="1" applyBorder="1" applyAlignment="1">
      <alignment horizontal="center" vertical="center"/>
    </xf>
    <xf numFmtId="164" fontId="0" fillId="0" borderId="15" xfId="0" applyNumberFormat="1" applyFont="1" applyBorder="1" applyAlignment="1">
      <alignment horizontal="center" vertical="center"/>
    </xf>
    <xf numFmtId="164" fontId="0" fillId="0" borderId="19" xfId="0" applyNumberFormat="1" applyFont="1" applyBorder="1" applyAlignment="1">
      <alignment horizontal="center" vertical="center"/>
    </xf>
    <xf numFmtId="164" fontId="0" fillId="0" borderId="56" xfId="0" applyNumberFormat="1" applyFont="1" applyBorder="1" applyAlignment="1">
      <alignment horizontal="center" vertical="center"/>
    </xf>
    <xf numFmtId="164" fontId="5" fillId="0" borderId="4" xfId="0" applyNumberFormat="1" applyFont="1" applyBorder="1" applyAlignment="1">
      <alignment horizontal="center" vertical="center"/>
    </xf>
    <xf numFmtId="164" fontId="0" fillId="0" borderId="37" xfId="0" applyNumberFormat="1" applyFont="1" applyBorder="1" applyAlignment="1">
      <alignment horizontal="center" vertical="center"/>
    </xf>
    <xf numFmtId="9" fontId="16" fillId="0" borderId="37" xfId="0" applyNumberFormat="1" applyFont="1" applyBorder="1" applyAlignment="1">
      <alignment horizontal="center" vertical="center" wrapText="1"/>
    </xf>
    <xf numFmtId="10" fontId="16" fillId="3" borderId="8" xfId="0" applyNumberFormat="1" applyFont="1" applyFill="1" applyBorder="1" applyAlignment="1">
      <alignment horizontal="center" vertical="center" wrapText="1"/>
    </xf>
    <xf numFmtId="0" fontId="48" fillId="2" borderId="89" xfId="0" applyFont="1" applyFill="1" applyBorder="1" applyAlignment="1">
      <alignment horizontal="center"/>
    </xf>
    <xf numFmtId="0" fontId="48" fillId="2" borderId="69" xfId="0" applyFont="1" applyFill="1" applyBorder="1" applyAlignment="1">
      <alignment horizontal="center"/>
    </xf>
    <xf numFmtId="3" fontId="17" fillId="4" borderId="50" xfId="0" applyNumberFormat="1" applyFont="1" applyFill="1" applyBorder="1" applyAlignment="1">
      <alignment horizontal="center" vertical="center" wrapText="1"/>
    </xf>
    <xf numFmtId="3" fontId="17" fillId="4" borderId="42" xfId="0" applyNumberFormat="1" applyFont="1" applyFill="1" applyBorder="1" applyAlignment="1">
      <alignment horizontal="center" vertical="center" wrapText="1"/>
    </xf>
    <xf numFmtId="164" fontId="17" fillId="4" borderId="44" xfId="0" applyNumberFormat="1" applyFont="1" applyFill="1" applyBorder="1" applyAlignment="1">
      <alignment horizontal="center" vertical="center" wrapText="1"/>
    </xf>
    <xf numFmtId="3" fontId="50" fillId="3" borderId="4" xfId="0" applyNumberFormat="1" applyFont="1" applyFill="1" applyBorder="1" applyAlignment="1">
      <alignment horizontal="center" vertical="center" wrapText="1"/>
    </xf>
    <xf numFmtId="9" fontId="50" fillId="3" borderId="4" xfId="0" applyNumberFormat="1" applyFont="1" applyFill="1" applyBorder="1" applyAlignment="1">
      <alignment horizontal="center" vertical="center" wrapText="1"/>
    </xf>
    <xf numFmtId="0" fontId="50" fillId="3" borderId="4" xfId="0" applyFont="1" applyFill="1" applyBorder="1" applyAlignment="1">
      <alignment horizontal="center" vertical="center" wrapText="1"/>
    </xf>
    <xf numFmtId="3" fontId="50" fillId="3" borderId="5" xfId="0" applyNumberFormat="1" applyFont="1" applyFill="1" applyBorder="1" applyAlignment="1">
      <alignment horizontal="center" vertical="center" wrapText="1"/>
    </xf>
    <xf numFmtId="3" fontId="50" fillId="3" borderId="6" xfId="0" applyNumberFormat="1" applyFont="1" applyFill="1" applyBorder="1" applyAlignment="1">
      <alignment horizontal="center" vertical="center" wrapText="1"/>
    </xf>
    <xf numFmtId="164" fontId="50" fillId="3" borderId="4" xfId="0" applyNumberFormat="1" applyFont="1" applyFill="1" applyBorder="1" applyAlignment="1">
      <alignment horizontal="center" vertical="center" wrapText="1"/>
    </xf>
    <xf numFmtId="164" fontId="50" fillId="3" borderId="3" xfId="0" applyNumberFormat="1" applyFont="1" applyFill="1" applyBorder="1" applyAlignment="1">
      <alignment horizontal="center" vertical="center" wrapText="1"/>
    </xf>
    <xf numFmtId="0" fontId="50" fillId="3" borderId="5" xfId="0" applyFont="1" applyFill="1" applyBorder="1" applyAlignment="1">
      <alignment horizontal="center" vertical="center" wrapText="1"/>
    </xf>
    <xf numFmtId="164" fontId="0" fillId="3" borderId="17" xfId="0" applyNumberFormat="1" applyFont="1" applyFill="1" applyBorder="1" applyAlignment="1">
      <alignment horizontal="center" vertical="center"/>
    </xf>
    <xf numFmtId="3" fontId="0" fillId="3" borderId="39" xfId="0" applyNumberFormat="1" applyFont="1" applyFill="1" applyBorder="1" applyAlignment="1">
      <alignment horizontal="center" vertical="center"/>
    </xf>
    <xf numFmtId="164" fontId="0" fillId="3" borderId="40" xfId="0" applyNumberFormat="1" applyFont="1" applyFill="1" applyBorder="1" applyAlignment="1">
      <alignment horizontal="center" vertical="center"/>
    </xf>
    <xf numFmtId="3" fontId="5" fillId="3" borderId="43" xfId="0" applyNumberFormat="1" applyFont="1" applyFill="1" applyBorder="1" applyAlignment="1">
      <alignment horizontal="center" vertical="center"/>
    </xf>
    <xf numFmtId="3" fontId="25" fillId="3" borderId="10" xfId="0" applyNumberFormat="1" applyFont="1" applyFill="1" applyBorder="1" applyAlignment="1">
      <alignment horizontal="center" vertical="center" shrinkToFit="1"/>
    </xf>
    <xf numFmtId="3" fontId="25" fillId="3" borderId="46" xfId="0" applyNumberFormat="1" applyFont="1" applyFill="1" applyBorder="1" applyAlignment="1">
      <alignment horizontal="center" vertical="center" shrinkToFit="1"/>
    </xf>
    <xf numFmtId="0" fontId="16" fillId="3" borderId="14" xfId="0" applyFont="1" applyFill="1" applyBorder="1" applyAlignment="1">
      <alignment horizontal="center" vertical="center" wrapText="1"/>
    </xf>
    <xf numFmtId="0" fontId="16" fillId="3" borderId="57" xfId="0" applyFont="1" applyFill="1" applyBorder="1" applyAlignment="1">
      <alignment horizontal="center" vertical="center" wrapText="1"/>
    </xf>
    <xf numFmtId="3" fontId="16" fillId="3" borderId="57" xfId="0" applyNumberFormat="1"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0" xfId="0" applyFont="1" applyFill="1" applyBorder="1" applyAlignment="1">
      <alignment horizontal="center" vertical="center" wrapText="1"/>
    </xf>
    <xf numFmtId="3" fontId="16" fillId="3" borderId="10" xfId="0" applyNumberFormat="1" applyFont="1" applyFill="1" applyBorder="1" applyAlignment="1">
      <alignment horizontal="center" vertical="center" wrapText="1"/>
    </xf>
    <xf numFmtId="3" fontId="20" fillId="3" borderId="14" xfId="0" applyNumberFormat="1" applyFont="1" applyFill="1" applyBorder="1" applyAlignment="1">
      <alignment horizontal="center" vertical="center" wrapText="1"/>
    </xf>
    <xf numFmtId="3" fontId="20" fillId="3" borderId="57" xfId="0" applyNumberFormat="1" applyFont="1" applyFill="1" applyBorder="1" applyAlignment="1">
      <alignment horizontal="center" vertical="center" wrapText="1"/>
    </xf>
    <xf numFmtId="3" fontId="20" fillId="3" borderId="73" xfId="0" applyNumberFormat="1" applyFont="1" applyFill="1" applyBorder="1" applyAlignment="1">
      <alignment horizontal="center" vertical="center" wrapText="1"/>
    </xf>
    <xf numFmtId="3" fontId="20" fillId="3" borderId="16" xfId="0" applyNumberFormat="1" applyFont="1" applyFill="1" applyBorder="1" applyAlignment="1">
      <alignment horizontal="center" vertical="center" wrapText="1"/>
    </xf>
    <xf numFmtId="3" fontId="20" fillId="3" borderId="10" xfId="0" applyNumberFormat="1" applyFont="1" applyFill="1" applyBorder="1" applyAlignment="1">
      <alignment horizontal="center" vertical="center" wrapText="1"/>
    </xf>
    <xf numFmtId="3" fontId="20" fillId="3" borderId="11" xfId="0" applyNumberFormat="1" applyFont="1" applyFill="1" applyBorder="1" applyAlignment="1">
      <alignment horizontal="center" vertical="center" wrapText="1"/>
    </xf>
    <xf numFmtId="3" fontId="20" fillId="3" borderId="39" xfId="0" applyNumberFormat="1" applyFont="1" applyFill="1" applyBorder="1" applyAlignment="1">
      <alignment horizontal="center" vertical="center" wrapText="1"/>
    </xf>
    <xf numFmtId="3" fontId="20" fillId="3" borderId="46" xfId="0" applyNumberFormat="1" applyFont="1" applyFill="1" applyBorder="1" applyAlignment="1">
      <alignment horizontal="center" vertical="center" wrapText="1"/>
    </xf>
    <xf numFmtId="3" fontId="20" fillId="3" borderId="62" xfId="0" applyNumberFormat="1" applyFont="1" applyFill="1" applyBorder="1" applyAlignment="1">
      <alignment horizontal="center" vertical="center" wrapText="1"/>
    </xf>
    <xf numFmtId="10" fontId="0" fillId="3" borderId="31" xfId="0" applyNumberFormat="1" applyFont="1" applyFill="1" applyBorder="1" applyAlignment="1">
      <alignment horizontal="center" vertical="center"/>
    </xf>
    <xf numFmtId="3" fontId="24" fillId="3" borderId="34" xfId="0" applyNumberFormat="1" applyFont="1" applyFill="1" applyBorder="1" applyAlignment="1">
      <alignment horizontal="center" vertical="center" wrapText="1"/>
    </xf>
    <xf numFmtId="3" fontId="24" fillId="3" borderId="57" xfId="0" applyNumberFormat="1" applyFont="1" applyFill="1" applyBorder="1" applyAlignment="1">
      <alignment horizontal="center" vertical="center" wrapText="1"/>
    </xf>
    <xf numFmtId="3" fontId="24" fillId="3" borderId="73" xfId="0" applyNumberFormat="1" applyFont="1" applyFill="1" applyBorder="1" applyAlignment="1">
      <alignment horizontal="center" vertical="center" wrapText="1"/>
    </xf>
    <xf numFmtId="3" fontId="24" fillId="3" borderId="12" xfId="0" applyNumberFormat="1" applyFont="1" applyFill="1" applyBorder="1" applyAlignment="1">
      <alignment horizontal="center" vertical="center" wrapText="1"/>
    </xf>
    <xf numFmtId="3" fontId="24" fillId="3" borderId="21" xfId="0" applyNumberFormat="1" applyFont="1" applyFill="1" applyBorder="1" applyAlignment="1">
      <alignment horizontal="center" vertical="center" wrapText="1"/>
    </xf>
    <xf numFmtId="3" fontId="24" fillId="3" borderId="35" xfId="0" applyNumberFormat="1" applyFont="1" applyFill="1" applyBorder="1" applyAlignment="1">
      <alignment horizontal="center" vertical="center" wrapText="1"/>
    </xf>
    <xf numFmtId="3" fontId="24" fillId="3" borderId="31" xfId="0" applyNumberFormat="1" applyFont="1" applyFill="1" applyBorder="1" applyAlignment="1">
      <alignment horizontal="center" vertical="center" wrapText="1"/>
    </xf>
    <xf numFmtId="3" fontId="24" fillId="3" borderId="75" xfId="0" applyNumberFormat="1" applyFont="1" applyFill="1" applyBorder="1" applyAlignment="1">
      <alignment horizontal="center" vertical="center" wrapText="1"/>
    </xf>
    <xf numFmtId="3" fontId="24" fillId="3" borderId="10" xfId="0" applyNumberFormat="1" applyFont="1" applyFill="1" applyBorder="1" applyAlignment="1">
      <alignment horizontal="center" vertical="center" wrapText="1"/>
    </xf>
    <xf numFmtId="3" fontId="24" fillId="3" borderId="11" xfId="0" applyNumberFormat="1" applyFont="1" applyFill="1" applyBorder="1" applyAlignment="1">
      <alignment horizontal="center" vertical="center" wrapText="1"/>
    </xf>
    <xf numFmtId="3" fontId="24" fillId="2" borderId="34" xfId="0" applyNumberFormat="1" applyFont="1" applyFill="1" applyBorder="1" applyAlignment="1">
      <alignment horizontal="center" vertical="center" wrapText="1"/>
    </xf>
    <xf numFmtId="3" fontId="24" fillId="2" borderId="57" xfId="0" applyNumberFormat="1" applyFont="1" applyFill="1" applyBorder="1" applyAlignment="1">
      <alignment horizontal="center" vertical="center" wrapText="1"/>
    </xf>
    <xf numFmtId="3" fontId="24" fillId="2" borderId="73" xfId="0" applyNumberFormat="1" applyFont="1" applyFill="1" applyBorder="1" applyAlignment="1">
      <alignment horizontal="center" vertical="center" wrapText="1"/>
    </xf>
    <xf numFmtId="3" fontId="24" fillId="2" borderId="12" xfId="0" applyNumberFormat="1" applyFont="1" applyFill="1" applyBorder="1" applyAlignment="1">
      <alignment horizontal="center" vertical="center" wrapText="1"/>
    </xf>
    <xf numFmtId="3" fontId="24" fillId="2" borderId="10" xfId="0" applyNumberFormat="1" applyFont="1" applyFill="1" applyBorder="1" applyAlignment="1">
      <alignment horizontal="center" vertical="center" wrapText="1"/>
    </xf>
    <xf numFmtId="3" fontId="24" fillId="2" borderId="11" xfId="0" applyNumberFormat="1" applyFont="1" applyFill="1" applyBorder="1" applyAlignment="1">
      <alignment horizontal="center" vertical="center" wrapText="1"/>
    </xf>
    <xf numFmtId="3" fontId="24" fillId="2" borderId="35" xfId="0" applyNumberFormat="1" applyFont="1" applyFill="1" applyBorder="1" applyAlignment="1">
      <alignment horizontal="center" vertical="center" wrapText="1"/>
    </xf>
    <xf numFmtId="3" fontId="24" fillId="2" borderId="31" xfId="0" applyNumberFormat="1" applyFont="1" applyFill="1" applyBorder="1" applyAlignment="1">
      <alignment horizontal="center" vertical="center" wrapText="1"/>
    </xf>
    <xf numFmtId="3" fontId="24" fillId="2" borderId="75" xfId="0" applyNumberFormat="1" applyFont="1" applyFill="1" applyBorder="1" applyAlignment="1">
      <alignment horizontal="center" vertical="center" wrapText="1"/>
    </xf>
    <xf numFmtId="3" fontId="24" fillId="2" borderId="28" xfId="0" applyNumberFormat="1" applyFont="1" applyFill="1" applyBorder="1" applyAlignment="1">
      <alignment horizontal="center" vertical="center" wrapText="1"/>
    </xf>
    <xf numFmtId="3" fontId="24" fillId="2" borderId="29" xfId="0" applyNumberFormat="1" applyFont="1" applyFill="1" applyBorder="1" applyAlignment="1">
      <alignment horizontal="center" vertical="center" wrapText="1"/>
    </xf>
    <xf numFmtId="3" fontId="24" fillId="2" borderId="27" xfId="0" applyNumberFormat="1" applyFont="1" applyFill="1" applyBorder="1" applyAlignment="1">
      <alignment horizontal="center" vertical="center" wrapText="1"/>
    </xf>
    <xf numFmtId="3" fontId="24" fillId="2" borderId="47" xfId="0" applyNumberFormat="1" applyFont="1" applyFill="1" applyBorder="1" applyAlignment="1">
      <alignment horizontal="center" vertical="center" wrapText="1"/>
    </xf>
    <xf numFmtId="3" fontId="24" fillId="2" borderId="46" xfId="0" applyNumberFormat="1" applyFont="1" applyFill="1" applyBorder="1" applyAlignment="1">
      <alignment horizontal="center" vertical="center" wrapText="1"/>
    </xf>
    <xf numFmtId="3" fontId="24" fillId="2" borderId="62" xfId="0" applyNumberFormat="1" applyFont="1" applyFill="1" applyBorder="1" applyAlignment="1">
      <alignment horizontal="center" vertical="center" wrapText="1"/>
    </xf>
    <xf numFmtId="3" fontId="39" fillId="3" borderId="4" xfId="0" applyNumberFormat="1" applyFont="1" applyFill="1" applyBorder="1" applyAlignment="1">
      <alignment horizontal="center" vertical="center" wrapText="1"/>
    </xf>
    <xf numFmtId="3" fontId="0" fillId="3" borderId="14" xfId="0" applyNumberFormat="1" applyFont="1" applyFill="1" applyBorder="1" applyAlignment="1">
      <alignment horizontal="center" vertical="center"/>
    </xf>
    <xf numFmtId="3" fontId="11" fillId="3" borderId="43" xfId="0" applyNumberFormat="1" applyFont="1" applyFill="1" applyBorder="1" applyAlignment="1">
      <alignment horizontal="center" vertical="center"/>
    </xf>
    <xf numFmtId="0" fontId="16" fillId="3" borderId="36" xfId="0" applyFont="1" applyFill="1" applyBorder="1" applyAlignment="1">
      <alignment horizontal="center" vertical="center" wrapText="1"/>
    </xf>
    <xf numFmtId="0" fontId="16" fillId="3" borderId="29" xfId="0" applyFont="1" applyFill="1" applyBorder="1" applyAlignment="1">
      <alignment horizontal="center" vertical="center" wrapText="1"/>
    </xf>
    <xf numFmtId="3" fontId="16" fillId="3" borderId="29" xfId="0" applyNumberFormat="1" applyFont="1" applyFill="1" applyBorder="1" applyAlignment="1">
      <alignment horizontal="center" vertical="center" wrapText="1"/>
    </xf>
    <xf numFmtId="0" fontId="16" fillId="3" borderId="38" xfId="0" applyFont="1" applyFill="1" applyBorder="1" applyAlignment="1">
      <alignment horizontal="center" vertical="center" wrapText="1"/>
    </xf>
    <xf numFmtId="3" fontId="8" fillId="3" borderId="31" xfId="5" applyNumberFormat="1" applyFont="1" applyFill="1" applyBorder="1" applyAlignment="1">
      <alignment horizontal="center"/>
    </xf>
    <xf numFmtId="3" fontId="0" fillId="3" borderId="67" xfId="0" applyNumberFormat="1" applyFont="1" applyFill="1" applyBorder="1" applyAlignment="1">
      <alignment horizontal="center" vertical="center"/>
    </xf>
    <xf numFmtId="10" fontId="20" fillId="12" borderId="1" xfId="0" applyNumberFormat="1" applyFont="1" applyFill="1" applyBorder="1" applyAlignment="1">
      <alignment horizontal="center" vertical="center" wrapText="1"/>
    </xf>
    <xf numFmtId="3" fontId="63" fillId="3" borderId="14" xfId="0" applyNumberFormat="1" applyFont="1" applyFill="1" applyBorder="1" applyAlignment="1">
      <alignment horizontal="center" vertical="center" wrapText="1"/>
    </xf>
    <xf numFmtId="3" fontId="63" fillId="3" borderId="16" xfId="0" applyNumberFormat="1" applyFont="1" applyFill="1" applyBorder="1" applyAlignment="1">
      <alignment horizontal="center" vertical="center" wrapText="1"/>
    </xf>
    <xf numFmtId="3" fontId="63" fillId="3" borderId="18" xfId="0" applyNumberFormat="1" applyFont="1" applyFill="1" applyBorder="1" applyAlignment="1">
      <alignment horizontal="center" vertical="center" wrapText="1"/>
    </xf>
    <xf numFmtId="164" fontId="20" fillId="3" borderId="67" xfId="2" applyNumberFormat="1" applyFont="1" applyFill="1" applyBorder="1" applyAlignment="1">
      <alignment horizontal="center" vertical="center" wrapText="1"/>
    </xf>
    <xf numFmtId="3" fontId="20" fillId="3" borderId="18" xfId="0" applyNumberFormat="1" applyFont="1" applyFill="1" applyBorder="1" applyAlignment="1">
      <alignment horizontal="center" vertical="center" wrapText="1"/>
    </xf>
    <xf numFmtId="0" fontId="0" fillId="3" borderId="0" xfId="0" applyFill="1" applyBorder="1"/>
    <xf numFmtId="9" fontId="16" fillId="0" borderId="53" xfId="0" applyNumberFormat="1" applyFont="1" applyBorder="1" applyAlignment="1">
      <alignment horizontal="center" vertical="center" wrapText="1"/>
    </xf>
    <xf numFmtId="164" fontId="0" fillId="0" borderId="11" xfId="0" applyNumberFormat="1" applyFont="1" applyBorder="1" applyAlignment="1">
      <alignment horizontal="center" vertical="center"/>
    </xf>
    <xf numFmtId="164" fontId="0" fillId="0" borderId="62" xfId="0" applyNumberFormat="1" applyFont="1" applyBorder="1" applyAlignment="1">
      <alignment horizontal="center" vertical="center"/>
    </xf>
    <xf numFmtId="10" fontId="20" fillId="12" borderId="10" xfId="0" applyNumberFormat="1" applyFont="1" applyFill="1" applyBorder="1" applyAlignment="1">
      <alignment horizontal="center" vertical="center" wrapText="1"/>
    </xf>
    <xf numFmtId="3" fontId="16" fillId="3" borderId="14" xfId="0" applyNumberFormat="1" applyFont="1" applyFill="1" applyBorder="1" applyAlignment="1">
      <alignment horizontal="center" vertical="center" wrapText="1"/>
    </xf>
    <xf numFmtId="3" fontId="16" fillId="3" borderId="15" xfId="0" applyNumberFormat="1" applyFont="1" applyFill="1" applyBorder="1" applyAlignment="1">
      <alignment horizontal="center" vertical="center" wrapText="1"/>
    </xf>
    <xf numFmtId="3" fontId="16" fillId="3" borderId="16" xfId="0" applyNumberFormat="1" applyFont="1" applyFill="1" applyBorder="1" applyAlignment="1">
      <alignment horizontal="center" vertical="center" wrapText="1"/>
    </xf>
    <xf numFmtId="3" fontId="16" fillId="3" borderId="19" xfId="0" applyNumberFormat="1" applyFont="1" applyFill="1" applyBorder="1" applyAlignment="1">
      <alignment horizontal="center" vertical="center" wrapText="1"/>
    </xf>
    <xf numFmtId="3" fontId="16" fillId="3" borderId="39" xfId="0" applyNumberFormat="1" applyFont="1" applyFill="1" applyBorder="1" applyAlignment="1">
      <alignment horizontal="center" vertical="center" wrapText="1"/>
    </xf>
    <xf numFmtId="3" fontId="16" fillId="3" borderId="46" xfId="0" applyNumberFormat="1" applyFont="1" applyFill="1" applyBorder="1" applyAlignment="1">
      <alignment horizontal="center" vertical="center" wrapText="1"/>
    </xf>
    <xf numFmtId="3" fontId="16" fillId="3" borderId="56" xfId="0" applyNumberFormat="1" applyFont="1" applyFill="1" applyBorder="1" applyAlignment="1">
      <alignment horizontal="center" vertical="center" wrapText="1"/>
    </xf>
    <xf numFmtId="3" fontId="17" fillId="3" borderId="71" xfId="0" applyNumberFormat="1" applyFont="1" applyFill="1" applyBorder="1" applyAlignment="1">
      <alignment horizontal="center" vertical="center" wrapText="1"/>
    </xf>
    <xf numFmtId="3" fontId="17" fillId="3" borderId="72" xfId="0" applyNumberFormat="1" applyFont="1" applyFill="1" applyBorder="1" applyAlignment="1">
      <alignment horizontal="center" vertical="center" wrapText="1"/>
    </xf>
    <xf numFmtId="3" fontId="17" fillId="3" borderId="85" xfId="0" applyNumberFormat="1" applyFont="1" applyFill="1" applyBorder="1" applyAlignment="1">
      <alignment horizontal="center" vertical="center" wrapText="1"/>
    </xf>
    <xf numFmtId="9" fontId="16" fillId="3" borderId="53" xfId="0" applyNumberFormat="1" applyFont="1" applyFill="1" applyBorder="1" applyAlignment="1">
      <alignment horizontal="center" vertical="center" wrapText="1"/>
    </xf>
    <xf numFmtId="9" fontId="16" fillId="3" borderId="91" xfId="0" applyNumberFormat="1" applyFont="1" applyFill="1" applyBorder="1" applyAlignment="1">
      <alignment horizontal="center" vertical="center" wrapText="1"/>
    </xf>
    <xf numFmtId="10" fontId="17" fillId="12" borderId="1"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xf>
    <xf numFmtId="164" fontId="10" fillId="3" borderId="73" xfId="0" applyNumberFormat="1" applyFont="1" applyFill="1" applyBorder="1" applyAlignment="1">
      <alignment horizontal="center" vertical="center"/>
    </xf>
    <xf numFmtId="164" fontId="10" fillId="3" borderId="15" xfId="0" applyNumberFormat="1" applyFont="1" applyFill="1" applyBorder="1" applyAlignment="1">
      <alignment horizontal="center" vertical="center"/>
    </xf>
    <xf numFmtId="3" fontId="10" fillId="3" borderId="34" xfId="0" applyNumberFormat="1" applyFont="1" applyFill="1" applyBorder="1" applyAlignment="1">
      <alignment horizontal="center" vertical="center"/>
    </xf>
    <xf numFmtId="3" fontId="11" fillId="3" borderId="14" xfId="0" applyNumberFormat="1" applyFont="1" applyFill="1" applyBorder="1" applyAlignment="1">
      <alignment horizontal="center" vertical="center"/>
    </xf>
    <xf numFmtId="3" fontId="10" fillId="3" borderId="16" xfId="0" applyNumberFormat="1" applyFont="1" applyFill="1" applyBorder="1" applyAlignment="1">
      <alignment horizontal="center" vertical="center"/>
    </xf>
    <xf numFmtId="164" fontId="10" fillId="3" borderId="11" xfId="0" applyNumberFormat="1" applyFont="1" applyFill="1" applyBorder="1" applyAlignment="1">
      <alignment horizontal="center" vertical="center"/>
    </xf>
    <xf numFmtId="164" fontId="10" fillId="3" borderId="19"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11" fillId="3" borderId="16" xfId="0" applyNumberFormat="1" applyFont="1" applyFill="1" applyBorder="1" applyAlignment="1">
      <alignment horizontal="center" vertical="center"/>
    </xf>
    <xf numFmtId="3" fontId="10" fillId="3" borderId="39" xfId="0" applyNumberFormat="1" applyFont="1" applyFill="1" applyBorder="1" applyAlignment="1">
      <alignment horizontal="center" vertical="center"/>
    </xf>
    <xf numFmtId="164" fontId="10" fillId="3" borderId="62" xfId="0" applyNumberFormat="1" applyFont="1" applyFill="1" applyBorder="1" applyAlignment="1">
      <alignment horizontal="center" vertical="center"/>
    </xf>
    <xf numFmtId="164" fontId="10" fillId="3" borderId="56" xfId="0" applyNumberFormat="1" applyFont="1" applyFill="1" applyBorder="1" applyAlignment="1">
      <alignment horizontal="center" vertical="center"/>
    </xf>
    <xf numFmtId="3" fontId="10" fillId="3" borderId="47" xfId="0" applyNumberFormat="1" applyFont="1" applyFill="1" applyBorder="1" applyAlignment="1">
      <alignment horizontal="center" vertical="center"/>
    </xf>
    <xf numFmtId="3" fontId="11" fillId="3" borderId="39" xfId="0" applyNumberFormat="1" applyFont="1" applyFill="1" applyBorder="1" applyAlignment="1">
      <alignment horizontal="center" vertical="center"/>
    </xf>
    <xf numFmtId="3" fontId="46" fillId="3" borderId="14" xfId="0" applyNumberFormat="1" applyFont="1" applyFill="1" applyBorder="1" applyAlignment="1">
      <alignment horizontal="center" vertical="center" wrapText="1"/>
    </xf>
    <xf numFmtId="164" fontId="46" fillId="3" borderId="57" xfId="0" applyNumberFormat="1" applyFont="1" applyFill="1" applyBorder="1" applyAlignment="1">
      <alignment horizontal="center" vertical="center" wrapText="1"/>
    </xf>
    <xf numFmtId="0" fontId="46" fillId="3" borderId="14" xfId="0" applyFont="1" applyFill="1" applyBorder="1" applyAlignment="1">
      <alignment horizontal="center" vertical="center" wrapText="1"/>
    </xf>
    <xf numFmtId="164" fontId="46" fillId="3" borderId="15" xfId="0" applyNumberFormat="1" applyFont="1" applyFill="1" applyBorder="1" applyAlignment="1">
      <alignment horizontal="center" vertical="center" wrapText="1"/>
    </xf>
    <xf numFmtId="3" fontId="46" fillId="3" borderId="16" xfId="0" applyNumberFormat="1" applyFont="1" applyFill="1" applyBorder="1" applyAlignment="1">
      <alignment horizontal="center" vertical="center" wrapText="1"/>
    </xf>
    <xf numFmtId="164" fontId="46" fillId="3" borderId="10" xfId="0" applyNumberFormat="1" applyFont="1" applyFill="1" applyBorder="1" applyAlignment="1">
      <alignment horizontal="center" vertical="center" wrapText="1"/>
    </xf>
    <xf numFmtId="0" fontId="46" fillId="3" borderId="16" xfId="0" applyFont="1" applyFill="1" applyBorder="1" applyAlignment="1">
      <alignment horizontal="center" vertical="center" wrapText="1"/>
    </xf>
    <xf numFmtId="164" fontId="46" fillId="3" borderId="19" xfId="0" applyNumberFormat="1" applyFont="1" applyFill="1" applyBorder="1" applyAlignment="1">
      <alignment horizontal="center" vertical="center" wrapText="1"/>
    </xf>
    <xf numFmtId="3" fontId="46" fillId="3" borderId="39" xfId="0" applyNumberFormat="1" applyFont="1" applyFill="1" applyBorder="1" applyAlignment="1">
      <alignment horizontal="center" vertical="center" wrapText="1"/>
    </xf>
    <xf numFmtId="164" fontId="46" fillId="3" borderId="46" xfId="0" applyNumberFormat="1" applyFont="1" applyFill="1" applyBorder="1" applyAlignment="1">
      <alignment horizontal="center" vertical="center" wrapText="1"/>
    </xf>
    <xf numFmtId="0" fontId="46" fillId="3" borderId="39" xfId="0" applyFont="1" applyFill="1" applyBorder="1" applyAlignment="1">
      <alignment horizontal="center" vertical="center" wrapText="1"/>
    </xf>
    <xf numFmtId="164" fontId="46" fillId="3" borderId="56" xfId="0" applyNumberFormat="1" applyFont="1" applyFill="1" applyBorder="1" applyAlignment="1">
      <alignment horizontal="center" vertical="center" wrapText="1"/>
    </xf>
    <xf numFmtId="164" fontId="16" fillId="3" borderId="57" xfId="0" applyNumberFormat="1" applyFont="1" applyFill="1" applyBorder="1" applyAlignment="1">
      <alignment horizontal="center" vertical="center" wrapText="1"/>
    </xf>
    <xf numFmtId="164" fontId="16" fillId="3" borderId="73" xfId="0" applyNumberFormat="1" applyFont="1" applyFill="1" applyBorder="1" applyAlignment="1">
      <alignment horizontal="center" vertical="center" wrapText="1"/>
    </xf>
    <xf numFmtId="164" fontId="16" fillId="3" borderId="15" xfId="0" applyNumberFormat="1" applyFont="1" applyFill="1" applyBorder="1" applyAlignment="1">
      <alignment horizontal="center" vertical="center" wrapText="1"/>
    </xf>
    <xf numFmtId="3" fontId="47" fillId="3" borderId="16" xfId="0" applyNumberFormat="1" applyFont="1" applyFill="1" applyBorder="1" applyAlignment="1">
      <alignment horizontal="center" vertical="center" wrapText="1"/>
    </xf>
    <xf numFmtId="164" fontId="16" fillId="3" borderId="10" xfId="0" applyNumberFormat="1" applyFont="1" applyFill="1" applyBorder="1" applyAlignment="1">
      <alignment horizontal="center" vertical="center" wrapText="1"/>
    </xf>
    <xf numFmtId="164" fontId="16" fillId="3" borderId="11" xfId="0" applyNumberFormat="1" applyFont="1" applyFill="1" applyBorder="1" applyAlignment="1">
      <alignment horizontal="center" vertical="center" wrapText="1"/>
    </xf>
    <xf numFmtId="164" fontId="16" fillId="3" borderId="19" xfId="0" applyNumberFormat="1" applyFont="1" applyFill="1" applyBorder="1" applyAlignment="1">
      <alignment horizontal="center" vertical="center" wrapText="1"/>
    </xf>
    <xf numFmtId="164" fontId="16" fillId="3" borderId="46" xfId="0" applyNumberFormat="1" applyFont="1" applyFill="1" applyBorder="1" applyAlignment="1">
      <alignment horizontal="center" vertical="center" wrapText="1"/>
    </xf>
    <xf numFmtId="164" fontId="16" fillId="3" borderId="62" xfId="0" applyNumberFormat="1" applyFont="1" applyFill="1" applyBorder="1" applyAlignment="1">
      <alignment horizontal="center" vertical="center" wrapText="1"/>
    </xf>
    <xf numFmtId="164" fontId="16" fillId="3" borderId="56" xfId="0" applyNumberFormat="1" applyFont="1" applyFill="1" applyBorder="1" applyAlignment="1">
      <alignment horizontal="center" vertical="center" wrapText="1"/>
    </xf>
    <xf numFmtId="3" fontId="47" fillId="3" borderId="39" xfId="0" applyNumberFormat="1" applyFont="1" applyFill="1" applyBorder="1" applyAlignment="1">
      <alignment horizontal="center" vertical="center" wrapText="1"/>
    </xf>
    <xf numFmtId="168" fontId="16" fillId="3" borderId="16" xfId="0" applyNumberFormat="1" applyFont="1" applyFill="1" applyBorder="1" applyAlignment="1">
      <alignment horizontal="center" vertical="center" wrapText="1"/>
    </xf>
    <xf numFmtId="1" fontId="16" fillId="3" borderId="10" xfId="2" applyNumberFormat="1" applyFont="1" applyFill="1" applyBorder="1" applyAlignment="1">
      <alignment horizontal="center" vertical="center" wrapText="1"/>
    </xf>
    <xf numFmtId="1" fontId="16" fillId="3" borderId="19" xfId="0" applyNumberFormat="1" applyFont="1" applyFill="1" applyBorder="1" applyAlignment="1">
      <alignment horizontal="center" vertical="center" wrapText="1"/>
    </xf>
    <xf numFmtId="168" fontId="16" fillId="3" borderId="10" xfId="0" applyNumberFormat="1" applyFont="1" applyFill="1" applyBorder="1" applyAlignment="1">
      <alignment horizontal="center" vertical="center" wrapText="1"/>
    </xf>
    <xf numFmtId="1" fontId="16" fillId="3" borderId="19" xfId="2" applyNumberFormat="1" applyFont="1" applyFill="1" applyBorder="1" applyAlignment="1">
      <alignment horizontal="center" vertical="center" wrapText="1"/>
    </xf>
    <xf numFmtId="1" fontId="16" fillId="3" borderId="16" xfId="2" applyNumberFormat="1" applyFont="1" applyFill="1" applyBorder="1" applyAlignment="1">
      <alignment horizontal="center" vertical="center" wrapText="1"/>
    </xf>
    <xf numFmtId="168" fontId="16" fillId="3" borderId="19" xfId="0" applyNumberFormat="1" applyFont="1" applyFill="1" applyBorder="1" applyAlignment="1">
      <alignment horizontal="center" vertical="center" wrapText="1"/>
    </xf>
    <xf numFmtId="168" fontId="16" fillId="3" borderId="18" xfId="0" applyNumberFormat="1" applyFont="1" applyFill="1" applyBorder="1" applyAlignment="1">
      <alignment horizontal="center" vertical="center" wrapText="1"/>
    </xf>
    <xf numFmtId="1" fontId="16" fillId="3" borderId="31" xfId="2" applyNumberFormat="1" applyFont="1" applyFill="1" applyBorder="1" applyAlignment="1">
      <alignment horizontal="center" vertical="center" wrapText="1"/>
    </xf>
    <xf numFmtId="1" fontId="16" fillId="3" borderId="20" xfId="0" applyNumberFormat="1" applyFont="1" applyFill="1" applyBorder="1" applyAlignment="1">
      <alignment horizontal="center" vertical="center" wrapText="1"/>
    </xf>
    <xf numFmtId="168" fontId="16" fillId="3" borderId="31" xfId="0" applyNumberFormat="1" applyFont="1" applyFill="1" applyBorder="1" applyAlignment="1">
      <alignment horizontal="center" vertical="center" wrapText="1"/>
    </xf>
    <xf numFmtId="1" fontId="16" fillId="3" borderId="20" xfId="2" applyNumberFormat="1" applyFont="1" applyFill="1" applyBorder="1" applyAlignment="1">
      <alignment horizontal="center" vertical="center" wrapText="1"/>
    </xf>
    <xf numFmtId="1" fontId="16" fillId="3" borderId="18" xfId="2" applyNumberFormat="1" applyFont="1" applyFill="1" applyBorder="1" applyAlignment="1">
      <alignment horizontal="center" vertical="center" wrapText="1"/>
    </xf>
    <xf numFmtId="168" fontId="16" fillId="3" borderId="20" xfId="0" applyNumberFormat="1" applyFont="1" applyFill="1" applyBorder="1" applyAlignment="1">
      <alignment horizontal="center" vertical="center" wrapText="1"/>
    </xf>
    <xf numFmtId="0" fontId="46" fillId="3" borderId="34" xfId="0" applyFont="1" applyFill="1" applyBorder="1" applyAlignment="1">
      <alignment horizontal="center" vertical="center" wrapText="1"/>
    </xf>
    <xf numFmtId="0" fontId="46" fillId="3" borderId="57" xfId="0" applyFont="1" applyFill="1" applyBorder="1" applyAlignment="1">
      <alignment horizontal="center" vertical="center" wrapText="1"/>
    </xf>
    <xf numFmtId="0" fontId="46" fillId="3" borderId="73" xfId="0"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67" xfId="0" applyFont="1" applyFill="1" applyBorder="1" applyAlignment="1">
      <alignment horizontal="center" vertical="center" wrapText="1"/>
    </xf>
    <xf numFmtId="0" fontId="46" fillId="3" borderId="60" xfId="0" applyFont="1" applyFill="1" applyBorder="1" applyAlignment="1">
      <alignment horizontal="center" vertical="center" wrapText="1"/>
    </xf>
    <xf numFmtId="0" fontId="0" fillId="3" borderId="50" xfId="0" applyFill="1" applyBorder="1" applyAlignment="1">
      <alignment horizontal="center"/>
    </xf>
    <xf numFmtId="0" fontId="0" fillId="3" borderId="42" xfId="0" applyFill="1" applyBorder="1" applyAlignment="1">
      <alignment horizontal="center"/>
    </xf>
    <xf numFmtId="0" fontId="0" fillId="3" borderId="44" xfId="0" applyFill="1" applyBorder="1" applyAlignment="1">
      <alignment horizontal="center"/>
    </xf>
    <xf numFmtId="1" fontId="16" fillId="3" borderId="16" xfId="0" applyNumberFormat="1" applyFont="1" applyFill="1" applyBorder="1" applyAlignment="1">
      <alignment horizontal="center" vertical="center" wrapText="1"/>
    </xf>
    <xf numFmtId="1" fontId="16" fillId="3" borderId="10" xfId="0" applyNumberFormat="1" applyFont="1" applyFill="1" applyBorder="1" applyAlignment="1">
      <alignment horizontal="center" vertical="center" wrapText="1"/>
    </xf>
    <xf numFmtId="0" fontId="16" fillId="3" borderId="39" xfId="0" applyFont="1" applyFill="1" applyBorder="1" applyAlignment="1">
      <alignment horizontal="center" vertical="center" wrapText="1"/>
    </xf>
    <xf numFmtId="0" fontId="16" fillId="3" borderId="46" xfId="0" applyFont="1" applyFill="1" applyBorder="1" applyAlignment="1">
      <alignment horizontal="center" vertical="center" wrapText="1"/>
    </xf>
    <xf numFmtId="3" fontId="0" fillId="3" borderId="55" xfId="0" applyNumberFormat="1" applyFont="1" applyFill="1" applyBorder="1" applyAlignment="1">
      <alignment horizontal="center" vertical="center"/>
    </xf>
    <xf numFmtId="3" fontId="5" fillId="3" borderId="69" xfId="0" applyNumberFormat="1" applyFont="1" applyFill="1" applyBorder="1" applyAlignment="1">
      <alignment horizontal="center" vertical="center"/>
    </xf>
    <xf numFmtId="3" fontId="50" fillId="3" borderId="14" xfId="3" applyNumberFormat="1" applyFont="1" applyFill="1" applyBorder="1" applyAlignment="1">
      <alignment horizontal="center" vertical="center"/>
    </xf>
    <xf numFmtId="3" fontId="50" fillId="3" borderId="57" xfId="3" applyNumberFormat="1" applyFont="1" applyFill="1" applyBorder="1" applyAlignment="1">
      <alignment horizontal="center" vertical="center"/>
    </xf>
    <xf numFmtId="3" fontId="50" fillId="3" borderId="16" xfId="3" applyNumberFormat="1" applyFont="1" applyFill="1" applyBorder="1" applyAlignment="1">
      <alignment horizontal="center" vertical="center"/>
    </xf>
    <xf numFmtId="3" fontId="50" fillId="3" borderId="10" xfId="3" applyNumberFormat="1" applyFont="1" applyFill="1" applyBorder="1" applyAlignment="1">
      <alignment horizontal="center" vertical="center"/>
    </xf>
    <xf numFmtId="3" fontId="50" fillId="3" borderId="18" xfId="3" applyNumberFormat="1" applyFont="1" applyFill="1" applyBorder="1" applyAlignment="1">
      <alignment horizontal="center" vertical="center"/>
    </xf>
    <xf numFmtId="3" fontId="50" fillId="3" borderId="31" xfId="3" applyNumberFormat="1" applyFont="1" applyFill="1" applyBorder="1" applyAlignment="1">
      <alignment horizontal="center" vertical="center"/>
    </xf>
    <xf numFmtId="3" fontId="50" fillId="3" borderId="15" xfId="3" applyNumberFormat="1" applyFont="1" applyFill="1" applyBorder="1" applyAlignment="1">
      <alignment horizontal="center" vertical="center"/>
    </xf>
    <xf numFmtId="3" fontId="50" fillId="3" borderId="19" xfId="3" applyNumberFormat="1" applyFont="1" applyFill="1" applyBorder="1" applyAlignment="1">
      <alignment horizontal="center" vertical="center"/>
    </xf>
    <xf numFmtId="3" fontId="50" fillId="3" borderId="20" xfId="3" applyNumberFormat="1" applyFont="1" applyFill="1" applyBorder="1" applyAlignment="1">
      <alignment horizontal="center" vertical="center"/>
    </xf>
    <xf numFmtId="3" fontId="5" fillId="3" borderId="14" xfId="0" applyNumberFormat="1" applyFont="1" applyFill="1" applyBorder="1" applyAlignment="1">
      <alignment horizontal="center"/>
    </xf>
    <xf numFmtId="3" fontId="5" fillId="3" borderId="57" xfId="0" applyNumberFormat="1" applyFont="1" applyFill="1" applyBorder="1" applyAlignment="1">
      <alignment horizontal="center"/>
    </xf>
    <xf numFmtId="3" fontId="48" fillId="3" borderId="16" xfId="0" applyNumberFormat="1" applyFont="1" applyFill="1" applyBorder="1" applyAlignment="1">
      <alignment horizontal="center"/>
    </xf>
    <xf numFmtId="3" fontId="48" fillId="3" borderId="10" xfId="0" applyNumberFormat="1" applyFont="1" applyFill="1" applyBorder="1" applyAlignment="1">
      <alignment horizontal="center"/>
    </xf>
    <xf numFmtId="3" fontId="8" fillId="3" borderId="18" xfId="5" applyNumberFormat="1" applyFont="1" applyFill="1" applyBorder="1" applyAlignment="1">
      <alignment horizontal="center"/>
    </xf>
    <xf numFmtId="164" fontId="50" fillId="3" borderId="14" xfId="2" applyNumberFormat="1" applyFont="1" applyFill="1" applyBorder="1" applyAlignment="1">
      <alignment horizontal="center"/>
    </xf>
    <xf numFmtId="164" fontId="50" fillId="3" borderId="57" xfId="2" applyNumberFormat="1" applyFont="1" applyFill="1" applyBorder="1" applyAlignment="1">
      <alignment horizontal="center"/>
    </xf>
    <xf numFmtId="164" fontId="50" fillId="3" borderId="18" xfId="2" applyNumberFormat="1" applyFont="1" applyFill="1" applyBorder="1" applyAlignment="1">
      <alignment horizontal="center"/>
    </xf>
    <xf numFmtId="164" fontId="50" fillId="3" borderId="31" xfId="2" applyNumberFormat="1" applyFont="1" applyFill="1" applyBorder="1" applyAlignment="1">
      <alignment horizontal="center"/>
    </xf>
    <xf numFmtId="3" fontId="7" fillId="3" borderId="14" xfId="5" applyNumberFormat="1" applyFont="1" applyFill="1" applyBorder="1" applyAlignment="1">
      <alignment horizontal="center"/>
    </xf>
    <xf numFmtId="3" fontId="7" fillId="3" borderId="57" xfId="5" applyNumberFormat="1" applyFont="1" applyFill="1" applyBorder="1" applyAlignment="1">
      <alignment horizontal="center"/>
    </xf>
    <xf numFmtId="3" fontId="7" fillId="3" borderId="16" xfId="5" applyNumberFormat="1" applyFont="1" applyFill="1" applyBorder="1" applyAlignment="1">
      <alignment horizontal="center"/>
    </xf>
    <xf numFmtId="3" fontId="7" fillId="3" borderId="10" xfId="5" applyNumberFormat="1" applyFont="1" applyFill="1" applyBorder="1" applyAlignment="1">
      <alignment horizontal="center"/>
    </xf>
    <xf numFmtId="3" fontId="7" fillId="3" borderId="39" xfId="5" applyNumberFormat="1" applyFont="1" applyFill="1" applyBorder="1" applyAlignment="1">
      <alignment horizontal="center"/>
    </xf>
    <xf numFmtId="3" fontId="7" fillId="3" borderId="46" xfId="5" applyNumberFormat="1" applyFont="1" applyFill="1" applyBorder="1" applyAlignment="1">
      <alignment horizontal="center"/>
    </xf>
    <xf numFmtId="3" fontId="8" fillId="3" borderId="43" xfId="5" applyNumberFormat="1" applyFont="1" applyFill="1" applyBorder="1" applyAlignment="1">
      <alignment horizontal="center"/>
    </xf>
    <xf numFmtId="3" fontId="8" fillId="3" borderId="84" xfId="5" applyNumberFormat="1" applyFont="1" applyFill="1" applyBorder="1" applyAlignment="1">
      <alignment horizontal="center"/>
    </xf>
    <xf numFmtId="3" fontId="8" fillId="3" borderId="54" xfId="5" applyNumberFormat="1" applyFont="1" applyFill="1" applyBorder="1" applyAlignment="1">
      <alignment horizontal="center"/>
    </xf>
    <xf numFmtId="3" fontId="50" fillId="3" borderId="39" xfId="5" applyNumberFormat="1" applyFont="1" applyFill="1" applyBorder="1" applyAlignment="1">
      <alignment horizontal="center"/>
    </xf>
    <xf numFmtId="3" fontId="50" fillId="3" borderId="46" xfId="5" applyNumberFormat="1" applyFont="1" applyFill="1" applyBorder="1" applyAlignment="1">
      <alignment horizontal="center"/>
    </xf>
    <xf numFmtId="3" fontId="48" fillId="3" borderId="43" xfId="5" applyNumberFormat="1" applyFont="1" applyFill="1" applyBorder="1" applyAlignment="1">
      <alignment horizontal="center"/>
    </xf>
    <xf numFmtId="3" fontId="48" fillId="3" borderId="84" xfId="5" applyNumberFormat="1" applyFont="1" applyFill="1" applyBorder="1" applyAlignment="1">
      <alignment horizontal="center"/>
    </xf>
    <xf numFmtId="3" fontId="4" fillId="3" borderId="14" xfId="5" applyNumberFormat="1" applyFont="1" applyFill="1" applyBorder="1" applyAlignment="1">
      <alignment horizontal="center"/>
    </xf>
    <xf numFmtId="3" fontId="4" fillId="3" borderId="57" xfId="5" applyNumberFormat="1" applyFont="1" applyFill="1" applyBorder="1" applyAlignment="1">
      <alignment horizontal="center"/>
    </xf>
    <xf numFmtId="3" fontId="4" fillId="3" borderId="15" xfId="5" applyNumberFormat="1" applyFont="1" applyFill="1" applyBorder="1" applyAlignment="1">
      <alignment horizontal="center"/>
    </xf>
    <xf numFmtId="3" fontId="5" fillId="3" borderId="52" xfId="5" applyNumberFormat="1" applyFont="1" applyFill="1" applyBorder="1" applyAlignment="1">
      <alignment horizontal="center"/>
    </xf>
    <xf numFmtId="3" fontId="50" fillId="3" borderId="16" xfId="0" applyNumberFormat="1" applyFont="1" applyFill="1" applyBorder="1" applyAlignment="1">
      <alignment horizontal="center"/>
    </xf>
    <xf numFmtId="3" fontId="50" fillId="3" borderId="10" xfId="0" applyNumberFormat="1" applyFont="1" applyFill="1" applyBorder="1" applyAlignment="1">
      <alignment horizontal="center"/>
    </xf>
    <xf numFmtId="3" fontId="50" fillId="3" borderId="19" xfId="0" applyNumberFormat="1" applyFont="1" applyFill="1" applyBorder="1" applyAlignment="1">
      <alignment horizontal="center"/>
    </xf>
    <xf numFmtId="3" fontId="5" fillId="3" borderId="17" xfId="5" applyNumberFormat="1" applyFont="1" applyFill="1" applyBorder="1" applyAlignment="1">
      <alignment horizontal="center"/>
    </xf>
    <xf numFmtId="3" fontId="4" fillId="3" borderId="39" xfId="5" applyNumberFormat="1" applyFont="1" applyFill="1" applyBorder="1" applyAlignment="1">
      <alignment horizontal="center"/>
    </xf>
    <xf numFmtId="3" fontId="4" fillId="3" borderId="46" xfId="5" applyNumberFormat="1" applyFont="1" applyFill="1" applyBorder="1" applyAlignment="1">
      <alignment horizontal="center"/>
    </xf>
    <xf numFmtId="3" fontId="4" fillId="3" borderId="56" xfId="5" applyNumberFormat="1" applyFont="1" applyFill="1" applyBorder="1" applyAlignment="1">
      <alignment horizontal="center"/>
    </xf>
    <xf numFmtId="3" fontId="5" fillId="3" borderId="40" xfId="5" applyNumberFormat="1" applyFont="1" applyFill="1" applyBorder="1" applyAlignment="1">
      <alignment horizontal="center"/>
    </xf>
    <xf numFmtId="3" fontId="50" fillId="3" borderId="43" xfId="5" applyNumberFormat="1" applyFont="1" applyFill="1" applyBorder="1" applyAlignment="1">
      <alignment horizontal="center"/>
    </xf>
    <xf numFmtId="3" fontId="50" fillId="3" borderId="84" xfId="5" applyNumberFormat="1" applyFont="1" applyFill="1" applyBorder="1" applyAlignment="1">
      <alignment horizontal="center"/>
    </xf>
    <xf numFmtId="9" fontId="0" fillId="4" borderId="4" xfId="0" applyNumberFormat="1" applyFont="1" applyFill="1" applyBorder="1" applyAlignment="1">
      <alignment horizontal="center" vertical="center"/>
    </xf>
    <xf numFmtId="0" fontId="40" fillId="4" borderId="14" xfId="0" applyFont="1" applyFill="1" applyBorder="1" applyAlignment="1">
      <alignment horizontal="center" textRotation="90" wrapText="1"/>
    </xf>
    <xf numFmtId="0" fontId="0" fillId="0" borderId="0" xfId="0" applyAlignment="1">
      <alignment horizontal="center" vertical="top"/>
    </xf>
    <xf numFmtId="0" fontId="40" fillId="14" borderId="92" xfId="0" applyFont="1" applyFill="1" applyBorder="1" applyAlignment="1">
      <alignment horizontal="left" vertical="top"/>
    </xf>
    <xf numFmtId="0" fontId="40" fillId="14" borderId="93" xfId="0" applyFont="1" applyFill="1" applyBorder="1" applyAlignment="1">
      <alignment horizontal="left" vertical="top"/>
    </xf>
    <xf numFmtId="0" fontId="40" fillId="14" borderId="93" xfId="0" applyFont="1" applyFill="1" applyBorder="1" applyAlignment="1">
      <alignment horizontal="center" vertical="top"/>
    </xf>
    <xf numFmtId="0" fontId="40" fillId="14" borderId="93" xfId="0" applyFont="1" applyFill="1" applyBorder="1"/>
    <xf numFmtId="0" fontId="0" fillId="0" borderId="94" xfId="0" applyBorder="1"/>
    <xf numFmtId="0" fontId="0" fillId="0" borderId="95" xfId="0" applyBorder="1" applyAlignment="1">
      <alignment horizontal="left" vertical="top"/>
    </xf>
    <xf numFmtId="0" fontId="0" fillId="0" borderId="96" xfId="0" applyBorder="1" applyAlignment="1">
      <alignment horizontal="left" vertical="top"/>
    </xf>
    <xf numFmtId="0" fontId="0" fillId="0" borderId="96" xfId="0" applyBorder="1" applyAlignment="1">
      <alignment horizontal="center" vertical="top"/>
    </xf>
    <xf numFmtId="0" fontId="0" fillId="0" borderId="96" xfId="0" applyBorder="1"/>
    <xf numFmtId="0" fontId="0" fillId="0" borderId="97" xfId="0" applyBorder="1"/>
    <xf numFmtId="0" fontId="0" fillId="0" borderId="96" xfId="0" applyBorder="1" applyAlignment="1">
      <alignment horizontal="left" vertical="top" wrapText="1"/>
    </xf>
    <xf numFmtId="0" fontId="0" fillId="0" borderId="98" xfId="0" applyBorder="1" applyAlignment="1">
      <alignment horizontal="left" vertical="top"/>
    </xf>
    <xf numFmtId="0" fontId="0" fillId="0" borderId="99" xfId="0" applyBorder="1" applyAlignment="1">
      <alignment horizontal="left" vertical="top"/>
    </xf>
    <xf numFmtId="0" fontId="0" fillId="0" borderId="99" xfId="0" applyBorder="1" applyAlignment="1">
      <alignment horizontal="center" vertical="top"/>
    </xf>
    <xf numFmtId="0" fontId="0" fillId="0" borderId="99" xfId="0" applyBorder="1"/>
    <xf numFmtId="0" fontId="0" fillId="0" borderId="100" xfId="0" applyBorder="1"/>
    <xf numFmtId="0" fontId="10" fillId="4" borderId="78" xfId="0" applyFont="1" applyFill="1" applyBorder="1" applyAlignment="1">
      <alignment horizontal="center" vertical="center" wrapText="1"/>
    </xf>
    <xf numFmtId="0" fontId="10" fillId="4" borderId="90" xfId="0" applyFont="1" applyFill="1" applyBorder="1" applyAlignment="1">
      <alignment horizontal="center" vertical="center" wrapText="1"/>
    </xf>
    <xf numFmtId="3" fontId="24" fillId="3" borderId="14" xfId="0" applyNumberFormat="1" applyFont="1" applyFill="1" applyBorder="1" applyAlignment="1">
      <alignment horizontal="center" vertical="center" wrapText="1"/>
    </xf>
    <xf numFmtId="3" fontId="24" fillId="3" borderId="15" xfId="0" applyNumberFormat="1" applyFont="1" applyFill="1" applyBorder="1" applyAlignment="1">
      <alignment horizontal="center" vertical="center" wrapText="1"/>
    </xf>
    <xf numFmtId="3" fontId="24" fillId="3" borderId="16" xfId="0" applyNumberFormat="1" applyFont="1" applyFill="1" applyBorder="1" applyAlignment="1">
      <alignment horizontal="center" vertical="center" wrapText="1"/>
    </xf>
    <xf numFmtId="3" fontId="24" fillId="3" borderId="17" xfId="0" applyNumberFormat="1" applyFont="1" applyFill="1" applyBorder="1" applyAlignment="1">
      <alignment horizontal="center" vertical="center" wrapText="1"/>
    </xf>
    <xf numFmtId="3" fontId="24" fillId="3" borderId="18" xfId="0" applyNumberFormat="1" applyFont="1" applyFill="1" applyBorder="1" applyAlignment="1">
      <alignment horizontal="center" vertical="center" wrapText="1"/>
    </xf>
    <xf numFmtId="3" fontId="24" fillId="3" borderId="20" xfId="0" applyNumberFormat="1" applyFont="1" applyFill="1" applyBorder="1" applyAlignment="1">
      <alignment horizontal="center" vertical="center" wrapText="1"/>
    </xf>
    <xf numFmtId="3" fontId="24" fillId="2" borderId="14" xfId="0" applyNumberFormat="1" applyFont="1" applyFill="1" applyBorder="1" applyAlignment="1">
      <alignment horizontal="center" vertical="center" wrapText="1"/>
    </xf>
    <xf numFmtId="3" fontId="24" fillId="2" borderId="15" xfId="0" applyNumberFormat="1" applyFont="1" applyFill="1" applyBorder="1" applyAlignment="1">
      <alignment horizontal="center" vertical="center" wrapText="1"/>
    </xf>
    <xf numFmtId="3" fontId="24" fillId="2" borderId="16" xfId="0" applyNumberFormat="1" applyFont="1" applyFill="1" applyBorder="1" applyAlignment="1">
      <alignment horizontal="center" vertical="center" wrapText="1"/>
    </xf>
    <xf numFmtId="3" fontId="24" fillId="2" borderId="19" xfId="0" applyNumberFormat="1" applyFont="1" applyFill="1" applyBorder="1" applyAlignment="1">
      <alignment horizontal="center" vertical="center" wrapText="1"/>
    </xf>
    <xf numFmtId="3" fontId="24" fillId="2" borderId="18" xfId="0" applyNumberFormat="1" applyFont="1" applyFill="1" applyBorder="1" applyAlignment="1">
      <alignment horizontal="center" vertical="center" wrapText="1"/>
    </xf>
    <xf numFmtId="3" fontId="24" fillId="2" borderId="20" xfId="0" applyNumberFormat="1" applyFont="1" applyFill="1" applyBorder="1" applyAlignment="1">
      <alignment horizontal="center" vertical="center" wrapText="1"/>
    </xf>
    <xf numFmtId="3" fontId="24" fillId="3" borderId="19" xfId="0" applyNumberFormat="1" applyFont="1" applyFill="1" applyBorder="1" applyAlignment="1">
      <alignment horizontal="center" vertical="center" wrapText="1"/>
    </xf>
    <xf numFmtId="3" fontId="24" fillId="2" borderId="36" xfId="0" applyNumberFormat="1" applyFont="1" applyFill="1" applyBorder="1" applyAlignment="1">
      <alignment horizontal="center" vertical="center" wrapText="1"/>
    </xf>
    <xf numFmtId="3" fontId="24" fillId="2" borderId="38" xfId="0" applyNumberFormat="1" applyFont="1" applyFill="1" applyBorder="1" applyAlignment="1">
      <alignment horizontal="center" vertical="center" wrapText="1"/>
    </xf>
    <xf numFmtId="3" fontId="24" fillId="2" borderId="39" xfId="0" applyNumberFormat="1" applyFont="1" applyFill="1" applyBorder="1" applyAlignment="1">
      <alignment horizontal="center" vertical="center" wrapText="1"/>
    </xf>
    <xf numFmtId="3" fontId="24" fillId="2" borderId="56" xfId="0" applyNumberFormat="1" applyFont="1" applyFill="1" applyBorder="1" applyAlignment="1">
      <alignment horizontal="center" vertical="center" wrapText="1"/>
    </xf>
    <xf numFmtId="3" fontId="53" fillId="0" borderId="37" xfId="0" applyNumberFormat="1" applyFont="1" applyBorder="1" applyAlignment="1">
      <alignment horizontal="center" vertical="center" wrapText="1"/>
    </xf>
    <xf numFmtId="3" fontId="53" fillId="0" borderId="17" xfId="0" applyNumberFormat="1" applyFont="1" applyBorder="1" applyAlignment="1">
      <alignment horizontal="center" vertical="center" wrapText="1"/>
    </xf>
    <xf numFmtId="3" fontId="53" fillId="0" borderId="59" xfId="0" applyNumberFormat="1" applyFont="1" applyBorder="1" applyAlignment="1">
      <alignment horizontal="center" vertical="center" wrapText="1"/>
    </xf>
    <xf numFmtId="0" fontId="8" fillId="7" borderId="1" xfId="0" applyFont="1" applyFill="1" applyBorder="1" applyAlignment="1">
      <alignment horizontal="center" textRotation="90" wrapText="1"/>
    </xf>
    <xf numFmtId="3" fontId="48" fillId="3" borderId="50" xfId="3" applyNumberFormat="1" applyFont="1" applyFill="1" applyBorder="1" applyAlignment="1">
      <alignment horizontal="center" vertical="center"/>
    </xf>
    <xf numFmtId="3" fontId="48" fillId="3" borderId="42" xfId="3" applyNumberFormat="1" applyFont="1" applyFill="1" applyBorder="1" applyAlignment="1">
      <alignment horizontal="center" vertical="center"/>
    </xf>
    <xf numFmtId="3" fontId="48" fillId="3" borderId="44" xfId="3" applyNumberFormat="1" applyFont="1" applyFill="1" applyBorder="1" applyAlignment="1">
      <alignment horizontal="center" vertical="center"/>
    </xf>
    <xf numFmtId="3" fontId="50" fillId="0" borderId="84" xfId="5" applyNumberFormat="1" applyFont="1" applyFill="1" applyBorder="1" applyAlignment="1">
      <alignment horizontal="center"/>
    </xf>
    <xf numFmtId="3" fontId="50" fillId="0" borderId="54" xfId="5" applyNumberFormat="1" applyFont="1" applyFill="1" applyBorder="1" applyAlignment="1">
      <alignment horizontal="center"/>
    </xf>
    <xf numFmtId="3" fontId="5" fillId="0" borderId="4" xfId="5" applyNumberFormat="1" applyFont="1" applyFill="1" applyBorder="1" applyAlignment="1">
      <alignment horizontal="center"/>
    </xf>
    <xf numFmtId="3" fontId="10" fillId="0" borderId="57" xfId="5" applyNumberFormat="1" applyFont="1" applyFill="1" applyBorder="1" applyAlignment="1">
      <alignment horizontal="center" vertical="center"/>
    </xf>
    <xf numFmtId="0" fontId="11" fillId="3" borderId="53" xfId="5" applyFont="1" applyFill="1" applyBorder="1" applyAlignment="1">
      <alignment horizontal="center" vertical="center" wrapText="1"/>
    </xf>
    <xf numFmtId="3" fontId="10" fillId="0" borderId="10" xfId="5" applyNumberFormat="1" applyFont="1" applyFill="1" applyBorder="1" applyAlignment="1">
      <alignment horizontal="center" vertical="center"/>
    </xf>
    <xf numFmtId="4" fontId="10" fillId="0" borderId="31" xfId="5" applyNumberFormat="1" applyFont="1" applyFill="1" applyBorder="1" applyAlignment="1">
      <alignment horizontal="center" vertical="center"/>
    </xf>
    <xf numFmtId="3" fontId="10" fillId="0" borderId="14" xfId="5" applyNumberFormat="1" applyFont="1" applyFill="1" applyBorder="1" applyAlignment="1">
      <alignment horizontal="center" vertical="center"/>
    </xf>
    <xf numFmtId="0" fontId="11" fillId="0" borderId="32" xfId="5" applyFont="1" applyFill="1" applyBorder="1" applyAlignment="1">
      <alignment horizontal="center" vertical="center" wrapText="1"/>
    </xf>
    <xf numFmtId="3" fontId="10" fillId="0" borderId="16" xfId="5" applyNumberFormat="1" applyFont="1" applyFill="1" applyBorder="1" applyAlignment="1">
      <alignment horizontal="center" vertical="center"/>
    </xf>
    <xf numFmtId="0" fontId="11" fillId="0" borderId="53" xfId="5" applyFont="1" applyFill="1" applyBorder="1" applyAlignment="1">
      <alignment horizontal="center" vertical="center" wrapText="1"/>
    </xf>
    <xf numFmtId="4" fontId="10" fillId="0" borderId="18" xfId="5" applyNumberFormat="1" applyFont="1" applyFill="1" applyBorder="1" applyAlignment="1">
      <alignment horizontal="center" vertical="center"/>
    </xf>
    <xf numFmtId="10" fontId="10" fillId="0" borderId="67" xfId="5" applyNumberFormat="1" applyFont="1" applyFill="1" applyBorder="1" applyAlignment="1">
      <alignment horizontal="center" vertical="center"/>
    </xf>
    <xf numFmtId="164" fontId="0" fillId="3" borderId="52" xfId="0" applyNumberFormat="1" applyFont="1" applyFill="1" applyBorder="1" applyAlignment="1">
      <alignment horizontal="center" vertical="center"/>
    </xf>
    <xf numFmtId="9" fontId="5" fillId="3" borderId="4" xfId="0" applyNumberFormat="1" applyFont="1" applyFill="1" applyBorder="1" applyAlignment="1">
      <alignment horizontal="center" vertical="center"/>
    </xf>
    <xf numFmtId="164" fontId="0" fillId="3" borderId="15" xfId="0" applyNumberFormat="1" applyFont="1" applyFill="1" applyBorder="1" applyAlignment="1">
      <alignment horizontal="center" vertical="center"/>
    </xf>
    <xf numFmtId="164" fontId="0" fillId="3" borderId="19" xfId="0" applyNumberFormat="1" applyFont="1" applyFill="1" applyBorder="1" applyAlignment="1">
      <alignment horizontal="center" vertical="center"/>
    </xf>
    <xf numFmtId="164" fontId="0" fillId="3" borderId="56" xfId="0" applyNumberFormat="1" applyFont="1" applyFill="1" applyBorder="1" applyAlignment="1">
      <alignment horizontal="center" vertical="center"/>
    </xf>
    <xf numFmtId="10" fontId="20" fillId="12" borderId="67" xfId="0" applyNumberFormat="1" applyFont="1" applyFill="1" applyBorder="1" applyAlignment="1">
      <alignment horizontal="center" vertical="center" wrapText="1"/>
    </xf>
    <xf numFmtId="0" fontId="48" fillId="2" borderId="27" xfId="0" applyFont="1" applyFill="1" applyBorder="1" applyAlignment="1">
      <alignment horizontal="center" textRotation="90" wrapText="1"/>
    </xf>
    <xf numFmtId="3" fontId="25" fillId="3" borderId="11" xfId="0" applyNumberFormat="1" applyFont="1" applyFill="1" applyBorder="1" applyAlignment="1">
      <alignment horizontal="center" vertical="center" shrinkToFit="1"/>
    </xf>
    <xf numFmtId="3" fontId="25" fillId="3" borderId="62" xfId="0" applyNumberFormat="1" applyFont="1" applyFill="1" applyBorder="1" applyAlignment="1">
      <alignment horizontal="center" vertical="center" shrinkToFit="1"/>
    </xf>
    <xf numFmtId="0" fontId="48" fillId="2" borderId="14" xfId="0" applyFont="1" applyFill="1" applyBorder="1" applyAlignment="1">
      <alignment horizontal="center" textRotation="90" wrapText="1"/>
    </xf>
    <xf numFmtId="3" fontId="43" fillId="3" borderId="16" xfId="0" applyNumberFormat="1" applyFont="1" applyFill="1" applyBorder="1" applyAlignment="1">
      <alignment horizontal="center" vertical="center" shrinkToFit="1"/>
    </xf>
    <xf numFmtId="3" fontId="43" fillId="3" borderId="39" xfId="0" applyNumberFormat="1" applyFont="1" applyFill="1" applyBorder="1" applyAlignment="1">
      <alignment horizontal="center" vertical="center" shrinkToFit="1"/>
    </xf>
    <xf numFmtId="3" fontId="0" fillId="0" borderId="0" xfId="0" applyNumberFormat="1"/>
    <xf numFmtId="0" fontId="7" fillId="0" borderId="0" xfId="5" applyFont="1" applyAlignment="1">
      <alignment vertical="top"/>
    </xf>
    <xf numFmtId="0" fontId="10" fillId="15" borderId="50" xfId="0" applyFont="1" applyFill="1" applyBorder="1" applyAlignment="1">
      <alignment horizontal="center" vertical="center" wrapText="1"/>
    </xf>
    <xf numFmtId="0" fontId="0" fillId="15" borderId="0" xfId="0" applyFont="1" applyFill="1"/>
    <xf numFmtId="0" fontId="0" fillId="15" borderId="0" xfId="0" applyFont="1" applyFill="1" applyBorder="1"/>
    <xf numFmtId="0" fontId="10" fillId="15" borderId="42" xfId="0" applyFont="1" applyFill="1" applyBorder="1" applyAlignment="1">
      <alignment horizontal="center" vertical="center" wrapText="1"/>
    </xf>
    <xf numFmtId="0" fontId="10" fillId="15" borderId="44" xfId="0" applyFont="1" applyFill="1" applyBorder="1" applyAlignment="1">
      <alignment horizontal="center" vertical="center" wrapText="1"/>
    </xf>
    <xf numFmtId="0" fontId="24" fillId="15" borderId="0" xfId="0" applyFont="1" applyFill="1" applyBorder="1" applyAlignment="1">
      <alignment horizontal="center" vertical="center" wrapText="1"/>
    </xf>
    <xf numFmtId="3" fontId="24" fillId="15" borderId="0" xfId="0" applyNumberFormat="1" applyFont="1" applyFill="1" applyBorder="1" applyAlignment="1">
      <alignment horizontal="center" vertical="center" wrapText="1"/>
    </xf>
    <xf numFmtId="164" fontId="0" fillId="3" borderId="2" xfId="0" applyNumberFormat="1" applyFont="1" applyFill="1" applyBorder="1" applyAlignment="1">
      <alignment horizontal="center" vertical="center"/>
    </xf>
    <xf numFmtId="0" fontId="0" fillId="0" borderId="6" xfId="0" applyBorder="1"/>
    <xf numFmtId="3" fontId="0" fillId="3" borderId="56" xfId="0" applyNumberFormat="1" applyFont="1" applyFill="1" applyBorder="1" applyAlignment="1">
      <alignment horizontal="center" vertical="center"/>
    </xf>
    <xf numFmtId="164" fontId="16" fillId="3" borderId="18" xfId="0" applyNumberFormat="1" applyFont="1" applyFill="1" applyBorder="1" applyAlignment="1">
      <alignment horizontal="center" vertical="center" wrapText="1"/>
    </xf>
    <xf numFmtId="164" fontId="16" fillId="3" borderId="31" xfId="0" applyNumberFormat="1" applyFont="1" applyFill="1" applyBorder="1" applyAlignment="1">
      <alignment horizontal="center" vertical="center" wrapText="1"/>
    </xf>
    <xf numFmtId="164" fontId="16" fillId="3" borderId="20" xfId="0" applyNumberFormat="1" applyFont="1" applyFill="1" applyBorder="1" applyAlignment="1">
      <alignment horizontal="center" vertical="center" wrapText="1"/>
    </xf>
    <xf numFmtId="9" fontId="16" fillId="3" borderId="18" xfId="0" applyNumberFormat="1" applyFont="1" applyFill="1" applyBorder="1" applyAlignment="1">
      <alignment horizontal="center" vertical="center" wrapText="1"/>
    </xf>
    <xf numFmtId="164" fontId="16" fillId="3" borderId="50" xfId="0" applyNumberFormat="1" applyFont="1" applyFill="1" applyBorder="1" applyAlignment="1">
      <alignment horizontal="center" vertical="center" wrapText="1"/>
    </xf>
    <xf numFmtId="164" fontId="16" fillId="3" borderId="63" xfId="0" applyNumberFormat="1" applyFont="1" applyFill="1" applyBorder="1" applyAlignment="1">
      <alignment horizontal="center" vertical="center" wrapText="1"/>
    </xf>
    <xf numFmtId="9" fontId="16" fillId="3" borderId="88" xfId="0" applyNumberFormat="1" applyFont="1" applyFill="1" applyBorder="1" applyAlignment="1">
      <alignment horizontal="center" vertical="center" wrapText="1"/>
    </xf>
    <xf numFmtId="3" fontId="47" fillId="3" borderId="14"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3" fontId="53" fillId="0" borderId="50" xfId="0" applyNumberFormat="1" applyFont="1" applyBorder="1" applyAlignment="1">
      <alignment horizontal="center" vertical="center" wrapText="1"/>
    </xf>
    <xf numFmtId="3" fontId="53" fillId="0" borderId="42" xfId="0" applyNumberFormat="1" applyFont="1" applyBorder="1" applyAlignment="1">
      <alignment horizontal="center" vertical="center" wrapText="1"/>
    </xf>
    <xf numFmtId="3" fontId="53" fillId="0" borderId="77" xfId="0" applyNumberFormat="1" applyFont="1" applyBorder="1" applyAlignment="1">
      <alignment horizontal="center" vertical="center" wrapText="1"/>
    </xf>
    <xf numFmtId="3" fontId="53" fillId="0" borderId="44" xfId="0" applyNumberFormat="1" applyFont="1" applyBorder="1" applyAlignment="1">
      <alignment horizontal="center" vertical="center" wrapText="1"/>
    </xf>
    <xf numFmtId="3" fontId="53" fillId="0" borderId="64" xfId="0" applyNumberFormat="1" applyFont="1" applyBorder="1" applyAlignment="1">
      <alignment horizontal="center" vertical="center" wrapText="1"/>
    </xf>
    <xf numFmtId="0" fontId="0" fillId="0" borderId="9" xfId="0" applyBorder="1"/>
    <xf numFmtId="165" fontId="48" fillId="8" borderId="5" xfId="3" applyNumberFormat="1" applyFont="1" applyFill="1" applyBorder="1" applyAlignment="1">
      <alignment horizontal="center" vertical="center"/>
    </xf>
    <xf numFmtId="3" fontId="53" fillId="0" borderId="65" xfId="0" applyNumberFormat="1" applyFont="1" applyBorder="1" applyAlignment="1">
      <alignment horizontal="center" vertical="center" wrapText="1"/>
    </xf>
    <xf numFmtId="3" fontId="53" fillId="0" borderId="102" xfId="0" applyNumberFormat="1" applyFont="1" applyBorder="1" applyAlignment="1">
      <alignment horizontal="center" vertical="center" wrapText="1"/>
    </xf>
    <xf numFmtId="164" fontId="24" fillId="15" borderId="14" xfId="0" applyNumberFormat="1" applyFont="1" applyFill="1" applyBorder="1" applyAlignment="1">
      <alignment horizontal="center" vertical="center" wrapText="1"/>
    </xf>
    <xf numFmtId="3" fontId="53" fillId="2" borderId="50" xfId="0" applyNumberFormat="1" applyFont="1" applyFill="1" applyBorder="1" applyAlignment="1">
      <alignment horizontal="center" vertical="center" wrapText="1"/>
    </xf>
    <xf numFmtId="3" fontId="53" fillId="2" borderId="42" xfId="0" applyNumberFormat="1" applyFont="1" applyFill="1" applyBorder="1" applyAlignment="1">
      <alignment horizontal="center" vertical="center" wrapText="1"/>
    </xf>
    <xf numFmtId="3" fontId="53" fillId="2" borderId="44" xfId="0" applyNumberFormat="1" applyFont="1" applyFill="1" applyBorder="1" applyAlignment="1">
      <alignment horizontal="center" vertical="center" wrapText="1"/>
    </xf>
    <xf numFmtId="3" fontId="53" fillId="2" borderId="63" xfId="0" applyNumberFormat="1" applyFont="1" applyFill="1" applyBorder="1" applyAlignment="1">
      <alignment horizontal="center" vertical="center" wrapText="1"/>
    </xf>
    <xf numFmtId="164" fontId="24" fillId="15" borderId="50" xfId="0" applyNumberFormat="1" applyFont="1" applyFill="1" applyBorder="1" applyAlignment="1">
      <alignment horizontal="center" vertical="center" wrapText="1"/>
    </xf>
    <xf numFmtId="164" fontId="24" fillId="15" borderId="57" xfId="0" applyNumberFormat="1" applyFont="1" applyFill="1" applyBorder="1" applyAlignment="1">
      <alignment horizontal="center" vertical="center" wrapText="1"/>
    </xf>
    <xf numFmtId="164" fontId="24" fillId="15" borderId="16" xfId="0" applyNumberFormat="1" applyFont="1" applyFill="1" applyBorder="1" applyAlignment="1">
      <alignment horizontal="center" vertical="center" wrapText="1"/>
    </xf>
    <xf numFmtId="164" fontId="24" fillId="15" borderId="10" xfId="0" applyNumberFormat="1" applyFont="1" applyFill="1" applyBorder="1" applyAlignment="1">
      <alignment horizontal="center" vertical="center" wrapText="1"/>
    </xf>
    <xf numFmtId="164" fontId="24" fillId="15" borderId="18" xfId="0" applyNumberFormat="1" applyFont="1" applyFill="1" applyBorder="1" applyAlignment="1">
      <alignment horizontal="center" vertical="center" wrapText="1"/>
    </xf>
    <xf numFmtId="164" fontId="24" fillId="15" borderId="31" xfId="0" applyNumberFormat="1" applyFont="1" applyFill="1" applyBorder="1" applyAlignment="1">
      <alignment horizontal="center" vertical="center" wrapText="1"/>
    </xf>
    <xf numFmtId="164" fontId="24" fillId="15" borderId="73" xfId="0" applyNumberFormat="1" applyFont="1" applyFill="1" applyBorder="1" applyAlignment="1">
      <alignment horizontal="center" vertical="center" wrapText="1"/>
    </xf>
    <xf numFmtId="164" fontId="24" fillId="15" borderId="11" xfId="0" applyNumberFormat="1" applyFont="1" applyFill="1" applyBorder="1" applyAlignment="1">
      <alignment horizontal="center" vertical="center" wrapText="1"/>
    </xf>
    <xf numFmtId="164" fontId="24" fillId="15" borderId="75" xfId="0" applyNumberFormat="1" applyFont="1" applyFill="1" applyBorder="1" applyAlignment="1">
      <alignment horizontal="center" vertical="center" wrapText="1"/>
    </xf>
    <xf numFmtId="164" fontId="24" fillId="15" borderId="42" xfId="0" applyNumberFormat="1" applyFont="1" applyFill="1" applyBorder="1" applyAlignment="1">
      <alignment horizontal="center" vertical="center" wrapText="1"/>
    </xf>
    <xf numFmtId="164" fontId="24" fillId="15" borderId="44" xfId="0" applyNumberFormat="1" applyFont="1" applyFill="1" applyBorder="1" applyAlignment="1">
      <alignment horizontal="center" vertical="center" wrapText="1"/>
    </xf>
    <xf numFmtId="3" fontId="53" fillId="0" borderId="51" xfId="0" applyNumberFormat="1" applyFont="1" applyBorder="1" applyAlignment="1">
      <alignment horizontal="center" vertical="center" wrapText="1"/>
    </xf>
    <xf numFmtId="3" fontId="53" fillId="0" borderId="32" xfId="0" applyNumberFormat="1" applyFont="1" applyBorder="1" applyAlignment="1">
      <alignment horizontal="center" vertical="center" wrapText="1"/>
    </xf>
    <xf numFmtId="3" fontId="53" fillId="0" borderId="53" xfId="0" applyNumberFormat="1" applyFont="1" applyBorder="1" applyAlignment="1">
      <alignment horizontal="center" vertical="center" wrapText="1"/>
    </xf>
    <xf numFmtId="3" fontId="53" fillId="2" borderId="51" xfId="0" applyNumberFormat="1" applyFont="1" applyFill="1" applyBorder="1" applyAlignment="1">
      <alignment horizontal="center" vertical="center" wrapText="1"/>
    </xf>
    <xf numFmtId="3" fontId="53" fillId="2" borderId="32" xfId="0" applyNumberFormat="1" applyFont="1" applyFill="1" applyBorder="1" applyAlignment="1">
      <alignment horizontal="center" vertical="center" wrapText="1"/>
    </xf>
    <xf numFmtId="3" fontId="53" fillId="2" borderId="53" xfId="0" applyNumberFormat="1" applyFont="1" applyFill="1" applyBorder="1" applyAlignment="1">
      <alignment horizontal="center" vertical="center" wrapText="1"/>
    </xf>
    <xf numFmtId="3" fontId="53" fillId="2" borderId="78" xfId="0" applyNumberFormat="1" applyFont="1" applyFill="1" applyBorder="1" applyAlignment="1">
      <alignment horizontal="center" vertical="center" wrapText="1"/>
    </xf>
    <xf numFmtId="3" fontId="53" fillId="2" borderId="55" xfId="0" applyNumberFormat="1" applyFont="1" applyFill="1" applyBorder="1" applyAlignment="1">
      <alignment horizontal="center" vertical="center" wrapText="1"/>
    </xf>
    <xf numFmtId="3" fontId="53" fillId="0" borderId="90" xfId="0" applyNumberFormat="1" applyFont="1" applyBorder="1" applyAlignment="1">
      <alignment horizontal="center" vertical="center" wrapText="1"/>
    </xf>
    <xf numFmtId="164" fontId="24" fillId="2" borderId="14" xfId="0" applyNumberFormat="1" applyFont="1" applyFill="1" applyBorder="1" applyAlignment="1">
      <alignment horizontal="center" vertical="center" wrapText="1"/>
    </xf>
    <xf numFmtId="164" fontId="24" fillId="2" borderId="16" xfId="0" applyNumberFormat="1" applyFont="1" applyFill="1" applyBorder="1" applyAlignment="1">
      <alignment horizontal="center" vertical="center" wrapText="1"/>
    </xf>
    <xf numFmtId="164" fontId="24" fillId="2" borderId="18" xfId="0" applyNumberFormat="1" applyFont="1" applyFill="1" applyBorder="1" applyAlignment="1">
      <alignment horizontal="center" vertical="center" wrapText="1"/>
    </xf>
    <xf numFmtId="164" fontId="24" fillId="2" borderId="76" xfId="0" applyNumberFormat="1"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164" fontId="24" fillId="2" borderId="77"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wrapText="1"/>
    </xf>
    <xf numFmtId="164" fontId="24" fillId="2" borderId="42" xfId="0" applyNumberFormat="1" applyFont="1" applyFill="1" applyBorder="1" applyAlignment="1">
      <alignment horizontal="center" vertical="center" wrapText="1"/>
    </xf>
    <xf numFmtId="164" fontId="24" fillId="2" borderId="44" xfId="0" applyNumberFormat="1" applyFont="1" applyFill="1" applyBorder="1" applyAlignment="1">
      <alignment horizontal="center" vertical="center" wrapText="1"/>
    </xf>
    <xf numFmtId="164" fontId="24" fillId="0" borderId="50" xfId="0" applyNumberFormat="1" applyFont="1" applyFill="1" applyBorder="1" applyAlignment="1">
      <alignment horizontal="center" vertical="center" wrapText="1"/>
    </xf>
    <xf numFmtId="164" fontId="24" fillId="0" borderId="42" xfId="0" applyNumberFormat="1" applyFont="1" applyFill="1" applyBorder="1" applyAlignment="1">
      <alignment horizontal="center" vertical="center" wrapText="1"/>
    </xf>
    <xf numFmtId="164" fontId="24" fillId="0" borderId="44" xfId="0" applyNumberFormat="1" applyFont="1" applyFill="1" applyBorder="1" applyAlignment="1">
      <alignment horizontal="center" vertical="center" wrapText="1"/>
    </xf>
    <xf numFmtId="164" fontId="53" fillId="0" borderId="42" xfId="0" applyNumberFormat="1" applyFont="1" applyFill="1" applyBorder="1" applyAlignment="1">
      <alignment horizontal="center" vertical="center" wrapText="1"/>
    </xf>
    <xf numFmtId="164" fontId="24" fillId="0" borderId="14" xfId="0" applyNumberFormat="1" applyFont="1" applyFill="1" applyBorder="1" applyAlignment="1">
      <alignment horizontal="center" vertical="center" wrapText="1"/>
    </xf>
    <xf numFmtId="164" fontId="24" fillId="0" borderId="57" xfId="0" applyNumberFormat="1" applyFont="1" applyFill="1" applyBorder="1" applyAlignment="1">
      <alignment horizontal="center" vertical="center" wrapText="1"/>
    </xf>
    <xf numFmtId="164" fontId="24" fillId="0" borderId="73" xfId="0" applyNumberFormat="1" applyFont="1" applyFill="1" applyBorder="1" applyAlignment="1">
      <alignment horizontal="center" vertical="center" wrapText="1"/>
    </xf>
    <xf numFmtId="164" fontId="24" fillId="0" borderId="16" xfId="0" applyNumberFormat="1" applyFont="1" applyFill="1" applyBorder="1" applyAlignment="1">
      <alignment horizontal="center" vertical="center" wrapText="1"/>
    </xf>
    <xf numFmtId="164" fontId="24" fillId="0" borderId="10" xfId="0" applyNumberFormat="1"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0" fontId="28" fillId="0" borderId="0" xfId="0" applyFont="1" applyFill="1" applyBorder="1" applyAlignment="1">
      <alignment horizontal="left" vertical="top"/>
    </xf>
    <xf numFmtId="164" fontId="24" fillId="0" borderId="82" xfId="0" applyNumberFormat="1" applyFont="1" applyFill="1" applyBorder="1" applyAlignment="1">
      <alignment horizontal="center" vertical="center" wrapText="1"/>
    </xf>
    <xf numFmtId="0" fontId="41" fillId="8" borderId="15" xfId="0" applyFont="1" applyFill="1" applyBorder="1" applyAlignment="1">
      <alignment horizontal="center" wrapText="1"/>
    </xf>
    <xf numFmtId="0" fontId="0" fillId="8" borderId="20" xfId="0" applyFont="1" applyFill="1" applyBorder="1"/>
    <xf numFmtId="164" fontId="24" fillId="2" borderId="63" xfId="0" applyNumberFormat="1" applyFont="1" applyFill="1" applyBorder="1" applyAlignment="1">
      <alignment horizontal="center" vertical="center" wrapText="1"/>
    </xf>
    <xf numFmtId="164" fontId="24" fillId="2" borderId="64" xfId="0" applyNumberFormat="1" applyFont="1" applyFill="1" applyBorder="1" applyAlignment="1">
      <alignment horizontal="center" vertical="center" wrapText="1"/>
    </xf>
    <xf numFmtId="164" fontId="24" fillId="2" borderId="82" xfId="0" applyNumberFormat="1" applyFont="1" applyFill="1" applyBorder="1" applyAlignment="1">
      <alignment horizontal="center" vertical="center" wrapText="1"/>
    </xf>
    <xf numFmtId="164" fontId="24" fillId="0" borderId="18" xfId="0" applyNumberFormat="1" applyFont="1" applyFill="1" applyBorder="1" applyAlignment="1">
      <alignment horizontal="center" vertical="center" wrapText="1"/>
    </xf>
    <xf numFmtId="164" fontId="24" fillId="0" borderId="31" xfId="0" applyNumberFormat="1" applyFont="1" applyFill="1" applyBorder="1" applyAlignment="1">
      <alignment horizontal="center" vertical="center" wrapText="1"/>
    </xf>
    <xf numFmtId="164" fontId="24" fillId="0" borderId="75" xfId="0" applyNumberFormat="1" applyFont="1" applyFill="1" applyBorder="1" applyAlignment="1">
      <alignment horizontal="center" vertical="center" wrapText="1"/>
    </xf>
    <xf numFmtId="164" fontId="53" fillId="0" borderId="64" xfId="0" applyNumberFormat="1" applyFont="1" applyFill="1" applyBorder="1" applyAlignment="1">
      <alignment horizontal="center" vertical="center" wrapText="1"/>
    </xf>
    <xf numFmtId="0" fontId="13" fillId="3" borderId="8" xfId="0" applyFont="1" applyFill="1" applyBorder="1" applyAlignment="1">
      <alignment horizontal="right" vertical="center" wrapText="1"/>
    </xf>
    <xf numFmtId="9" fontId="17" fillId="3" borderId="8" xfId="0" applyNumberFormat="1" applyFont="1" applyFill="1" applyBorder="1" applyAlignment="1">
      <alignment horizontal="center" vertical="center" wrapText="1"/>
    </xf>
    <xf numFmtId="0" fontId="17" fillId="2" borderId="25" xfId="0" applyFont="1" applyFill="1" applyBorder="1" applyAlignment="1">
      <alignment horizontal="right" vertical="center" wrapText="1"/>
    </xf>
    <xf numFmtId="3" fontId="17" fillId="2" borderId="55" xfId="0" applyNumberFormat="1" applyFont="1" applyFill="1" applyBorder="1" applyAlignment="1">
      <alignment horizontal="right" vertical="center" wrapText="1"/>
    </xf>
    <xf numFmtId="0" fontId="9" fillId="4" borderId="25" xfId="0" applyFont="1" applyFill="1" applyBorder="1" applyAlignment="1">
      <alignment horizontal="center" textRotation="90" wrapText="1"/>
    </xf>
    <xf numFmtId="0" fontId="8" fillId="2" borderId="67" xfId="0" applyFont="1" applyFill="1" applyBorder="1" applyAlignment="1">
      <alignment horizontal="center" textRotation="90" wrapText="1"/>
    </xf>
    <xf numFmtId="0" fontId="11" fillId="2" borderId="67" xfId="0" applyFont="1" applyFill="1" applyBorder="1" applyAlignment="1">
      <alignment horizontal="center" textRotation="90" wrapText="1"/>
    </xf>
    <xf numFmtId="0" fontId="11" fillId="2" borderId="60" xfId="0" applyFont="1" applyFill="1" applyBorder="1" applyAlignment="1">
      <alignment horizontal="center" textRotation="90" wrapText="1"/>
    </xf>
    <xf numFmtId="0" fontId="11" fillId="2" borderId="61" xfId="0" applyFont="1" applyFill="1" applyBorder="1" applyAlignment="1">
      <alignment horizontal="center" textRotation="90" wrapText="1"/>
    </xf>
    <xf numFmtId="0" fontId="11" fillId="2" borderId="101" xfId="0" applyFont="1" applyFill="1" applyBorder="1" applyAlignment="1">
      <alignment horizontal="center" textRotation="90" wrapText="1"/>
    </xf>
    <xf numFmtId="0" fontId="16" fillId="3" borderId="73" xfId="0" applyFont="1" applyFill="1" applyBorder="1" applyAlignment="1">
      <alignment horizontal="center" vertical="center" wrapText="1"/>
    </xf>
    <xf numFmtId="0" fontId="16" fillId="3" borderId="11" xfId="0" applyFont="1" applyFill="1" applyBorder="1" applyAlignment="1">
      <alignment horizontal="center" vertical="center" wrapText="1"/>
    </xf>
    <xf numFmtId="1" fontId="16" fillId="3" borderId="11" xfId="0" applyNumberFormat="1" applyFont="1" applyFill="1" applyBorder="1" applyAlignment="1">
      <alignment horizontal="center" vertical="center" wrapText="1"/>
    </xf>
    <xf numFmtId="0" fontId="16" fillId="3" borderId="62" xfId="0" applyFont="1" applyFill="1" applyBorder="1" applyAlignment="1">
      <alignment horizontal="center" vertical="center" wrapText="1"/>
    </xf>
    <xf numFmtId="3" fontId="17" fillId="0" borderId="27" xfId="0" applyNumberFormat="1" applyFont="1" applyBorder="1" applyAlignment="1">
      <alignment horizontal="center" vertical="center" wrapText="1"/>
    </xf>
    <xf numFmtId="164" fontId="16" fillId="0" borderId="75" xfId="0" applyNumberFormat="1" applyFont="1" applyBorder="1" applyAlignment="1">
      <alignment horizontal="center" vertical="center" wrapText="1"/>
    </xf>
    <xf numFmtId="0" fontId="11" fillId="2" borderId="2" xfId="0" applyFont="1" applyFill="1" applyBorder="1" applyAlignment="1">
      <alignment horizontal="center" textRotation="90" wrapText="1"/>
    </xf>
    <xf numFmtId="164" fontId="16" fillId="0" borderId="52" xfId="0" applyNumberFormat="1" applyFont="1" applyBorder="1" applyAlignment="1">
      <alignment horizontal="center" vertical="center" wrapText="1"/>
    </xf>
    <xf numFmtId="164" fontId="16" fillId="0" borderId="17" xfId="0" applyNumberFormat="1" applyFont="1" applyBorder="1" applyAlignment="1">
      <alignment horizontal="center" vertical="center" wrapText="1"/>
    </xf>
    <xf numFmtId="164" fontId="16" fillId="0" borderId="40" xfId="0" applyNumberFormat="1" applyFont="1" applyBorder="1" applyAlignment="1">
      <alignment horizontal="center" vertical="center" wrapText="1"/>
    </xf>
    <xf numFmtId="10" fontId="20" fillId="12" borderId="2" xfId="0" applyNumberFormat="1" applyFont="1" applyFill="1" applyBorder="1" applyAlignment="1">
      <alignment horizontal="center" vertical="center" wrapText="1"/>
    </xf>
    <xf numFmtId="3" fontId="17" fillId="0" borderId="50" xfId="0" applyNumberFormat="1" applyFont="1" applyBorder="1" applyAlignment="1">
      <alignment horizontal="center" vertical="center" wrapText="1"/>
    </xf>
    <xf numFmtId="3" fontId="17" fillId="0" borderId="42" xfId="0" applyNumberFormat="1" applyFont="1" applyBorder="1" applyAlignment="1">
      <alignment horizontal="center" vertical="center" wrapText="1"/>
    </xf>
    <xf numFmtId="3" fontId="17" fillId="0" borderId="63" xfId="0" applyNumberFormat="1" applyFont="1" applyBorder="1" applyAlignment="1">
      <alignment horizontal="center" vertical="center" wrapText="1"/>
    </xf>
    <xf numFmtId="3" fontId="17" fillId="0" borderId="64" xfId="0" applyNumberFormat="1" applyFont="1" applyBorder="1" applyAlignment="1">
      <alignment horizontal="center" vertical="center" wrapText="1"/>
    </xf>
    <xf numFmtId="9" fontId="16" fillId="0" borderId="44" xfId="0" applyNumberFormat="1" applyFont="1" applyBorder="1" applyAlignment="1">
      <alignment horizontal="center" vertical="center" wrapText="1"/>
    </xf>
    <xf numFmtId="3" fontId="17" fillId="2" borderId="82" xfId="0" applyNumberFormat="1" applyFont="1" applyFill="1" applyBorder="1" applyAlignment="1">
      <alignment horizontal="right" vertical="center" wrapText="1"/>
    </xf>
    <xf numFmtId="164" fontId="0" fillId="3" borderId="37" xfId="0" applyNumberFormat="1" applyFont="1" applyFill="1" applyBorder="1" applyAlignment="1">
      <alignment horizontal="center" vertical="center"/>
    </xf>
    <xf numFmtId="9" fontId="5" fillId="3" borderId="5" xfId="0" applyNumberFormat="1" applyFont="1" applyFill="1" applyBorder="1" applyAlignment="1">
      <alignment horizontal="center" vertical="center"/>
    </xf>
    <xf numFmtId="9" fontId="5" fillId="0" borderId="5" xfId="0" applyNumberFormat="1" applyFont="1" applyBorder="1" applyAlignment="1">
      <alignment horizontal="center" vertical="center"/>
    </xf>
    <xf numFmtId="10" fontId="20" fillId="12" borderId="103" xfId="0" applyNumberFormat="1" applyFont="1" applyFill="1" applyBorder="1" applyAlignment="1">
      <alignment horizontal="center" vertical="center" wrapText="1"/>
    </xf>
    <xf numFmtId="9" fontId="5" fillId="0" borderId="80" xfId="0" applyNumberFormat="1" applyFont="1" applyBorder="1" applyAlignment="1">
      <alignment horizontal="center" vertical="center"/>
    </xf>
    <xf numFmtId="164" fontId="0" fillId="0" borderId="38" xfId="0" applyNumberFormat="1" applyFont="1" applyBorder="1" applyAlignment="1">
      <alignment horizontal="center" vertical="center"/>
    </xf>
    <xf numFmtId="10" fontId="20" fillId="12" borderId="29" xfId="0" applyNumberFormat="1" applyFont="1" applyFill="1" applyBorder="1" applyAlignment="1">
      <alignment horizontal="center" vertical="center" wrapText="1"/>
    </xf>
    <xf numFmtId="164" fontId="0" fillId="0" borderId="27" xfId="0" applyNumberFormat="1" applyFont="1" applyBorder="1" applyAlignment="1">
      <alignment horizontal="center" vertical="center"/>
    </xf>
    <xf numFmtId="0" fontId="17" fillId="2" borderId="58" xfId="0" applyFont="1" applyFill="1" applyBorder="1" applyAlignment="1">
      <alignment horizontal="right" vertical="center" wrapText="1"/>
    </xf>
    <xf numFmtId="3" fontId="7" fillId="3" borderId="11" xfId="5" applyNumberFormat="1" applyFont="1" applyFill="1" applyBorder="1" applyAlignment="1">
      <alignment horizontal="center"/>
    </xf>
    <xf numFmtId="3" fontId="50" fillId="3" borderId="62" xfId="5" applyNumberFormat="1" applyFont="1" applyFill="1" applyBorder="1" applyAlignment="1">
      <alignment horizontal="center"/>
    </xf>
    <xf numFmtId="3" fontId="48" fillId="3" borderId="86" xfId="5" applyNumberFormat="1" applyFont="1" applyFill="1" applyBorder="1" applyAlignment="1">
      <alignment horizontal="center"/>
    </xf>
    <xf numFmtId="3" fontId="48" fillId="3" borderId="50" xfId="5" applyNumberFormat="1" applyFont="1" applyFill="1" applyBorder="1" applyAlignment="1">
      <alignment horizontal="center"/>
    </xf>
    <xf numFmtId="3" fontId="48" fillId="3" borderId="42" xfId="5" applyNumberFormat="1" applyFont="1" applyFill="1" applyBorder="1" applyAlignment="1">
      <alignment horizontal="center"/>
    </xf>
    <xf numFmtId="3" fontId="48" fillId="3" borderId="63" xfId="5" applyNumberFormat="1" applyFont="1" applyFill="1" applyBorder="1" applyAlignment="1">
      <alignment horizontal="center"/>
    </xf>
    <xf numFmtId="3" fontId="48" fillId="3" borderId="3" xfId="5" applyNumberFormat="1" applyFont="1" applyFill="1" applyBorder="1" applyAlignment="1">
      <alignment horizontal="center"/>
    </xf>
    <xf numFmtId="3" fontId="7" fillId="3" borderId="73" xfId="5" applyNumberFormat="1" applyFont="1" applyFill="1" applyBorder="1" applyAlignment="1">
      <alignment horizontal="center"/>
    </xf>
    <xf numFmtId="3" fontId="7" fillId="3" borderId="62" xfId="5" applyNumberFormat="1" applyFont="1" applyFill="1" applyBorder="1" applyAlignment="1">
      <alignment horizontal="center"/>
    </xf>
    <xf numFmtId="3" fontId="48" fillId="3" borderId="64" xfId="5" applyNumberFormat="1" applyFont="1" applyFill="1" applyBorder="1" applyAlignment="1">
      <alignment horizontal="center"/>
    </xf>
    <xf numFmtId="0" fontId="48" fillId="2" borderId="80" xfId="0" applyFont="1" applyFill="1" applyBorder="1" applyAlignment="1">
      <alignment horizontal="center"/>
    </xf>
    <xf numFmtId="164" fontId="50" fillId="3" borderId="73" xfId="2" applyNumberFormat="1" applyFont="1" applyFill="1" applyBorder="1" applyAlignment="1">
      <alignment horizontal="center"/>
    </xf>
    <xf numFmtId="164" fontId="50" fillId="3" borderId="75" xfId="2" applyNumberFormat="1" applyFont="1" applyFill="1" applyBorder="1" applyAlignment="1">
      <alignment horizontal="center"/>
    </xf>
    <xf numFmtId="0" fontId="48" fillId="2" borderId="6" xfId="5" applyFont="1" applyFill="1" applyBorder="1" applyAlignment="1">
      <alignment horizontal="center"/>
    </xf>
    <xf numFmtId="164" fontId="50" fillId="3" borderId="50" xfId="2" applyNumberFormat="1" applyFont="1" applyFill="1" applyBorder="1" applyAlignment="1">
      <alignment horizontal="center"/>
    </xf>
    <xf numFmtId="164" fontId="50" fillId="3" borderId="44" xfId="2" applyNumberFormat="1" applyFont="1" applyFill="1" applyBorder="1" applyAlignment="1">
      <alignment horizontal="center"/>
    </xf>
    <xf numFmtId="0" fontId="48" fillId="2" borderId="86" xfId="0" applyFont="1" applyFill="1" applyBorder="1" applyAlignment="1">
      <alignment horizontal="center"/>
    </xf>
    <xf numFmtId="3" fontId="5" fillId="3" borderId="73" xfId="0" applyNumberFormat="1" applyFont="1" applyFill="1" applyBorder="1" applyAlignment="1">
      <alignment horizontal="center"/>
    </xf>
    <xf numFmtId="3" fontId="48" fillId="3" borderId="11" xfId="0" applyNumberFormat="1" applyFont="1" applyFill="1" applyBorder="1" applyAlignment="1">
      <alignment horizontal="center"/>
    </xf>
    <xf numFmtId="3" fontId="8" fillId="0" borderId="75" xfId="5" applyNumberFormat="1" applyFont="1" applyFill="1" applyBorder="1" applyAlignment="1">
      <alignment horizontal="center"/>
    </xf>
    <xf numFmtId="0" fontId="48" fillId="2" borderId="1" xfId="5" applyFont="1" applyFill="1" applyBorder="1" applyAlignment="1">
      <alignment horizontal="center"/>
    </xf>
    <xf numFmtId="3" fontId="5" fillId="3" borderId="50" xfId="5" applyNumberFormat="1" applyFont="1" applyFill="1" applyBorder="1" applyAlignment="1">
      <alignment horizontal="center"/>
    </xf>
    <xf numFmtId="3" fontId="8" fillId="0" borderId="44" xfId="5" applyNumberFormat="1" applyFont="1" applyFill="1" applyBorder="1" applyAlignment="1">
      <alignment horizontal="center"/>
    </xf>
    <xf numFmtId="0" fontId="48" fillId="2" borderId="87" xfId="0" applyFont="1" applyFill="1" applyBorder="1" applyAlignment="1">
      <alignment horizontal="center" vertical="center" wrapText="1"/>
    </xf>
    <xf numFmtId="0" fontId="13" fillId="2" borderId="67" xfId="0" applyFont="1" applyFill="1" applyBorder="1" applyAlignment="1">
      <alignment horizontal="center" textRotation="90" wrapText="1"/>
    </xf>
    <xf numFmtId="0" fontId="13" fillId="2" borderId="60" xfId="0" applyFont="1" applyFill="1" applyBorder="1" applyAlignment="1">
      <alignment horizontal="center" textRotation="90" wrapText="1"/>
    </xf>
    <xf numFmtId="0" fontId="13" fillId="2" borderId="61" xfId="0" applyFont="1" applyFill="1" applyBorder="1" applyAlignment="1">
      <alignment horizontal="center" textRotation="90" wrapText="1"/>
    </xf>
    <xf numFmtId="9" fontId="17" fillId="4" borderId="44" xfId="2" applyFont="1" applyFill="1" applyBorder="1" applyAlignment="1">
      <alignment horizontal="center" vertical="center" wrapText="1"/>
    </xf>
    <xf numFmtId="164" fontId="16" fillId="3" borderId="43" xfId="0" applyNumberFormat="1" applyFont="1" applyFill="1" applyBorder="1" applyAlignment="1">
      <alignment horizontal="center" vertical="center" wrapText="1"/>
    </xf>
    <xf numFmtId="164" fontId="16" fillId="3" borderId="84" xfId="0" applyNumberFormat="1" applyFont="1" applyFill="1" applyBorder="1" applyAlignment="1">
      <alignment horizontal="center" vertical="center" wrapText="1"/>
    </xf>
    <xf numFmtId="164" fontId="16" fillId="3" borderId="54" xfId="0" applyNumberFormat="1" applyFont="1" applyFill="1" applyBorder="1" applyAlignment="1">
      <alignment horizontal="center" vertical="center" wrapText="1"/>
    </xf>
    <xf numFmtId="0" fontId="13" fillId="3" borderId="24" xfId="0" applyFont="1" applyFill="1" applyBorder="1" applyAlignment="1">
      <alignment horizontal="right" vertical="center" wrapText="1"/>
    </xf>
    <xf numFmtId="10" fontId="16" fillId="3" borderId="24" xfId="0" applyNumberFormat="1" applyFont="1" applyFill="1" applyBorder="1" applyAlignment="1">
      <alignment horizontal="center" vertical="center" wrapText="1"/>
    </xf>
    <xf numFmtId="9" fontId="17" fillId="3" borderId="24" xfId="0" applyNumberFormat="1" applyFont="1" applyFill="1" applyBorder="1" applyAlignment="1">
      <alignment horizontal="center" vertical="center" wrapText="1"/>
    </xf>
    <xf numFmtId="0" fontId="0" fillId="0" borderId="7" xfId="0" applyBorder="1"/>
    <xf numFmtId="164" fontId="53" fillId="0" borderId="88" xfId="0" applyNumberFormat="1" applyFont="1" applyFill="1" applyBorder="1" applyAlignment="1">
      <alignment horizontal="center" vertical="center" wrapText="1"/>
    </xf>
    <xf numFmtId="0" fontId="11" fillId="2" borderId="1" xfId="0" applyFont="1" applyFill="1" applyBorder="1" applyAlignment="1">
      <alignment vertical="center" wrapText="1"/>
    </xf>
    <xf numFmtId="10" fontId="20" fillId="12" borderId="14" xfId="0" applyNumberFormat="1" applyFont="1" applyFill="1" applyBorder="1" applyAlignment="1">
      <alignment horizontal="center" vertical="center" wrapText="1"/>
    </xf>
    <xf numFmtId="10" fontId="20" fillId="12" borderId="16" xfId="0" applyNumberFormat="1" applyFont="1" applyFill="1" applyBorder="1" applyAlignment="1">
      <alignment horizontal="center" vertical="center" wrapText="1"/>
    </xf>
    <xf numFmtId="10" fontId="20" fillId="12" borderId="19" xfId="0" applyNumberFormat="1" applyFont="1" applyFill="1" applyBorder="1" applyAlignment="1">
      <alignment horizontal="center" vertical="center" wrapText="1"/>
    </xf>
    <xf numFmtId="10" fontId="20" fillId="12" borderId="18" xfId="0" applyNumberFormat="1" applyFont="1" applyFill="1" applyBorder="1" applyAlignment="1">
      <alignment horizontal="center" vertical="center" wrapText="1"/>
    </xf>
    <xf numFmtId="10" fontId="20" fillId="12" borderId="20" xfId="0" applyNumberFormat="1" applyFont="1" applyFill="1" applyBorder="1" applyAlignment="1">
      <alignment horizontal="center" vertical="center" wrapText="1"/>
    </xf>
    <xf numFmtId="164" fontId="24" fillId="0" borderId="15" xfId="0" applyNumberFormat="1" applyFont="1" applyFill="1" applyBorder="1" applyAlignment="1">
      <alignment horizontal="center" vertical="center" wrapText="1"/>
    </xf>
    <xf numFmtId="164" fontId="24" fillId="0" borderId="19" xfId="0" applyNumberFormat="1" applyFont="1" applyFill="1" applyBorder="1" applyAlignment="1">
      <alignment horizontal="center" vertical="center" wrapText="1"/>
    </xf>
    <xf numFmtId="164" fontId="24" fillId="0" borderId="20" xfId="0" applyNumberFormat="1" applyFont="1" applyFill="1" applyBorder="1" applyAlignment="1">
      <alignment horizontal="center" vertical="center" wrapText="1"/>
    </xf>
    <xf numFmtId="164" fontId="0" fillId="4" borderId="56" xfId="0" applyNumberFormat="1" applyFont="1" applyFill="1" applyBorder="1" applyAlignment="1">
      <alignment horizontal="center" vertical="center"/>
    </xf>
    <xf numFmtId="164" fontId="0" fillId="4" borderId="15" xfId="0" applyNumberFormat="1" applyFont="1" applyFill="1" applyBorder="1" applyAlignment="1">
      <alignment horizontal="center" vertical="center"/>
    </xf>
    <xf numFmtId="164" fontId="0" fillId="4" borderId="19" xfId="0" applyNumberFormat="1" applyFont="1" applyFill="1" applyBorder="1" applyAlignment="1">
      <alignment horizontal="center" vertical="center"/>
    </xf>
    <xf numFmtId="10" fontId="20" fillId="12" borderId="28" xfId="0" applyNumberFormat="1" applyFont="1" applyFill="1" applyBorder="1" applyAlignment="1">
      <alignment horizontal="center" vertical="center" wrapText="1"/>
    </xf>
    <xf numFmtId="10" fontId="20" fillId="12" borderId="12" xfId="0" applyNumberFormat="1" applyFont="1" applyFill="1" applyBorder="1" applyAlignment="1">
      <alignment horizontal="center" vertical="center" wrapText="1"/>
    </xf>
    <xf numFmtId="10" fontId="20" fillId="12" borderId="26" xfId="0" applyNumberFormat="1" applyFont="1" applyFill="1" applyBorder="1" applyAlignment="1">
      <alignment horizontal="center" vertical="center" wrapText="1"/>
    </xf>
    <xf numFmtId="9" fontId="5" fillId="0" borderId="104" xfId="0" applyNumberFormat="1" applyFont="1" applyBorder="1" applyAlignment="1">
      <alignment horizontal="center" vertical="center"/>
    </xf>
    <xf numFmtId="0" fontId="55" fillId="5" borderId="0" xfId="0" applyFont="1" applyFill="1" applyBorder="1" applyAlignment="1">
      <alignment horizontal="center" vertical="center" wrapText="1"/>
    </xf>
    <xf numFmtId="0" fontId="0" fillId="0" borderId="0" xfId="0" applyAlignment="1">
      <alignment horizontal="left" vertical="top" wrapText="1"/>
    </xf>
    <xf numFmtId="0" fontId="52" fillId="5" borderId="24" xfId="5" applyFont="1" applyFill="1" applyBorder="1" applyAlignment="1"/>
    <xf numFmtId="3" fontId="21" fillId="0" borderId="58" xfId="0" applyNumberFormat="1" applyFont="1" applyBorder="1" applyAlignment="1">
      <alignment horizontal="center" vertical="center" wrapText="1"/>
    </xf>
    <xf numFmtId="0" fontId="0" fillId="3" borderId="0" xfId="0" applyFont="1" applyFill="1"/>
    <xf numFmtId="0" fontId="47" fillId="2" borderId="82" xfId="0" applyFont="1" applyFill="1" applyBorder="1" applyAlignment="1">
      <alignment horizontal="right" vertical="center" wrapText="1"/>
    </xf>
    <xf numFmtId="0" fontId="47" fillId="2" borderId="63" xfId="0" applyFont="1" applyFill="1" applyBorder="1" applyAlignment="1">
      <alignment horizontal="right" vertical="center" wrapText="1"/>
    </xf>
    <xf numFmtId="3" fontId="0" fillId="3" borderId="14" xfId="0" applyNumberFormat="1" applyFont="1" applyFill="1" applyBorder="1" applyAlignment="1">
      <alignment horizontal="center"/>
    </xf>
    <xf numFmtId="3" fontId="0" fillId="3" borderId="57" xfId="0" applyNumberFormat="1" applyFont="1" applyFill="1" applyBorder="1" applyAlignment="1">
      <alignment horizontal="center"/>
    </xf>
    <xf numFmtId="3" fontId="0" fillId="3" borderId="73" xfId="0" applyNumberFormat="1" applyFont="1" applyFill="1" applyBorder="1" applyAlignment="1">
      <alignment horizontal="center"/>
    </xf>
    <xf numFmtId="3" fontId="50" fillId="3" borderId="11" xfId="0" applyNumberFormat="1" applyFont="1" applyFill="1" applyBorder="1" applyAlignment="1">
      <alignment horizontal="center"/>
    </xf>
    <xf numFmtId="3" fontId="7" fillId="3" borderId="18" xfId="5" applyNumberFormat="1" applyFont="1" applyFill="1" applyBorder="1" applyAlignment="1">
      <alignment horizontal="center"/>
    </xf>
    <xf numFmtId="3" fontId="7" fillId="3" borderId="31" xfId="5" applyNumberFormat="1" applyFont="1" applyFill="1" applyBorder="1" applyAlignment="1">
      <alignment horizontal="center"/>
    </xf>
    <xf numFmtId="3" fontId="7" fillId="0" borderId="75" xfId="5" applyNumberFormat="1" applyFont="1" applyFill="1" applyBorder="1" applyAlignment="1">
      <alignment horizontal="center"/>
    </xf>
    <xf numFmtId="164" fontId="48" fillId="3" borderId="50" xfId="2" applyNumberFormat="1" applyFont="1" applyFill="1" applyBorder="1" applyAlignment="1">
      <alignment horizontal="center"/>
    </xf>
    <xf numFmtId="3" fontId="48" fillId="0" borderId="84" xfId="5" applyNumberFormat="1" applyFont="1" applyFill="1" applyBorder="1" applyAlignment="1">
      <alignment horizontal="center"/>
    </xf>
    <xf numFmtId="3" fontId="48" fillId="0" borderId="54" xfId="5" applyNumberFormat="1" applyFont="1" applyFill="1" applyBorder="1" applyAlignment="1">
      <alignment horizontal="center"/>
    </xf>
    <xf numFmtId="0" fontId="24" fillId="0" borderId="14"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8" xfId="0" applyFont="1" applyBorder="1" applyAlignment="1">
      <alignment horizontal="center" vertical="center" wrapText="1"/>
    </xf>
    <xf numFmtId="3" fontId="4" fillId="3" borderId="55" xfId="5" applyNumberFormat="1" applyFont="1" applyFill="1" applyBorder="1" applyAlignment="1">
      <alignment horizontal="center"/>
    </xf>
    <xf numFmtId="3" fontId="4" fillId="3" borderId="47" xfId="5" applyNumberFormat="1" applyFont="1" applyFill="1" applyBorder="1" applyAlignment="1">
      <alignment horizontal="center"/>
    </xf>
    <xf numFmtId="3" fontId="4" fillId="3" borderId="62" xfId="5" applyNumberFormat="1" applyFont="1" applyFill="1" applyBorder="1" applyAlignment="1">
      <alignment horizontal="center"/>
    </xf>
    <xf numFmtId="3" fontId="50" fillId="3" borderId="10" xfId="5" applyNumberFormat="1" applyFont="1" applyFill="1" applyBorder="1" applyAlignment="1">
      <alignment horizontal="center"/>
    </xf>
    <xf numFmtId="3" fontId="50" fillId="3" borderId="11" xfId="5" applyNumberFormat="1" applyFont="1" applyFill="1" applyBorder="1" applyAlignment="1">
      <alignment horizontal="center"/>
    </xf>
    <xf numFmtId="3" fontId="50" fillId="3" borderId="14" xfId="5" applyNumberFormat="1" applyFont="1" applyFill="1" applyBorder="1" applyAlignment="1">
      <alignment horizontal="center"/>
    </xf>
    <xf numFmtId="3" fontId="50" fillId="3" borderId="57" xfId="5" applyNumberFormat="1" applyFont="1" applyFill="1" applyBorder="1" applyAlignment="1">
      <alignment horizontal="center"/>
    </xf>
    <xf numFmtId="3" fontId="50" fillId="3" borderId="73" xfId="5" applyNumberFormat="1" applyFont="1" applyFill="1" applyBorder="1" applyAlignment="1">
      <alignment horizontal="center"/>
    </xf>
    <xf numFmtId="3" fontId="50" fillId="3" borderId="16" xfId="5" applyNumberFormat="1" applyFont="1" applyFill="1" applyBorder="1" applyAlignment="1">
      <alignment horizontal="center"/>
    </xf>
    <xf numFmtId="0" fontId="48" fillId="2" borderId="78" xfId="3" applyFont="1" applyFill="1" applyBorder="1" applyAlignment="1">
      <alignment horizontal="right" vertical="center"/>
    </xf>
    <xf numFmtId="3" fontId="48" fillId="0" borderId="37" xfId="3" applyNumberFormat="1" applyFont="1" applyFill="1" applyBorder="1" applyAlignment="1">
      <alignment horizontal="center" vertical="center"/>
    </xf>
    <xf numFmtId="166" fontId="0" fillId="8" borderId="25" xfId="0" applyNumberFormat="1" applyFont="1" applyFill="1" applyBorder="1" applyAlignment="1">
      <alignment horizontal="center" vertical="center" textRotation="90"/>
    </xf>
    <xf numFmtId="0" fontId="50" fillId="8" borderId="24" xfId="3" applyFont="1" applyFill="1" applyBorder="1" applyAlignment="1">
      <alignment horizontal="right" vertical="center"/>
    </xf>
    <xf numFmtId="165" fontId="50" fillId="8" borderId="25" xfId="3" applyNumberFormat="1" applyFont="1" applyFill="1" applyBorder="1" applyAlignment="1">
      <alignment horizontal="center" vertical="center"/>
    </xf>
    <xf numFmtId="165" fontId="50" fillId="8" borderId="24" xfId="3" applyNumberFormat="1" applyFont="1" applyFill="1" applyBorder="1" applyAlignment="1">
      <alignment horizontal="center" vertical="center"/>
    </xf>
    <xf numFmtId="165" fontId="50" fillId="8" borderId="2" xfId="3" applyNumberFormat="1" applyFont="1" applyFill="1" applyBorder="1" applyAlignment="1">
      <alignment horizontal="center" vertical="center"/>
    </xf>
    <xf numFmtId="165" fontId="48" fillId="8" borderId="2" xfId="3" applyNumberFormat="1" applyFont="1" applyFill="1" applyBorder="1" applyAlignment="1">
      <alignment horizontal="center" vertical="center"/>
    </xf>
    <xf numFmtId="164" fontId="10" fillId="0" borderId="86" xfId="0" applyNumberFormat="1" applyFont="1" applyBorder="1" applyAlignment="1">
      <alignment horizontal="center" vertical="center"/>
    </xf>
    <xf numFmtId="3" fontId="50" fillId="0" borderId="10" xfId="5" applyNumberFormat="1" applyFont="1" applyBorder="1" applyAlignment="1">
      <alignment horizontal="center" vertical="center"/>
    </xf>
    <xf numFmtId="164" fontId="20" fillId="0" borderId="52" xfId="0" applyNumberFormat="1" applyFont="1" applyBorder="1" applyAlignment="1">
      <alignment horizontal="center" vertical="center" wrapText="1"/>
    </xf>
    <xf numFmtId="164" fontId="20" fillId="0" borderId="17" xfId="0" applyNumberFormat="1" applyFont="1" applyBorder="1" applyAlignment="1">
      <alignment horizontal="center" vertical="center" wrapText="1"/>
    </xf>
    <xf numFmtId="164" fontId="20" fillId="0" borderId="40" xfId="0" applyNumberFormat="1" applyFont="1" applyBorder="1" applyAlignment="1">
      <alignment horizontal="center" vertical="center" wrapText="1"/>
    </xf>
    <xf numFmtId="3" fontId="21" fillId="0" borderId="64" xfId="0" applyNumberFormat="1" applyFont="1" applyBorder="1" applyAlignment="1">
      <alignment horizontal="center" vertical="center" wrapText="1"/>
    </xf>
    <xf numFmtId="9" fontId="20" fillId="0" borderId="37" xfId="0" applyNumberFormat="1" applyFont="1" applyBorder="1" applyAlignment="1">
      <alignment horizontal="center" vertical="center" wrapText="1"/>
    </xf>
    <xf numFmtId="164" fontId="20" fillId="0" borderId="18" xfId="0" applyNumberFormat="1" applyFont="1" applyBorder="1" applyAlignment="1">
      <alignment horizontal="center" vertical="center" wrapText="1"/>
    </xf>
    <xf numFmtId="164" fontId="20" fillId="0" borderId="31" xfId="0" applyNumberFormat="1" applyFont="1" applyBorder="1" applyAlignment="1">
      <alignment horizontal="center" vertical="center" wrapText="1"/>
    </xf>
    <xf numFmtId="164" fontId="20" fillId="0" borderId="75" xfId="0" applyNumberFormat="1" applyFont="1" applyBorder="1" applyAlignment="1">
      <alignment horizontal="center" vertical="center" wrapText="1"/>
    </xf>
    <xf numFmtId="9" fontId="20" fillId="0" borderId="44" xfId="0" applyNumberFormat="1" applyFont="1" applyBorder="1" applyAlignment="1">
      <alignment horizontal="center" vertical="center" wrapText="1"/>
    </xf>
    <xf numFmtId="3" fontId="50" fillId="0" borderId="103" xfId="5" applyNumberFormat="1" applyFont="1" applyBorder="1" applyAlignment="1">
      <alignment horizontal="center" vertical="center"/>
    </xf>
    <xf numFmtId="3" fontId="21" fillId="0" borderId="85" xfId="0" applyNumberFormat="1" applyFont="1" applyBorder="1" applyAlignment="1">
      <alignment horizontal="center" vertical="center" wrapText="1"/>
    </xf>
    <xf numFmtId="0" fontId="20" fillId="3" borderId="14" xfId="0" applyFont="1" applyFill="1" applyBorder="1" applyAlignment="1">
      <alignment horizontal="center" vertical="center" wrapText="1"/>
    </xf>
    <xf numFmtId="3" fontId="21" fillId="4" borderId="50" xfId="0" applyNumberFormat="1" applyFont="1" applyFill="1" applyBorder="1" applyAlignment="1">
      <alignment horizontal="center" vertical="center" wrapText="1"/>
    </xf>
    <xf numFmtId="0" fontId="20" fillId="3" borderId="36" xfId="0" applyFont="1" applyFill="1" applyBorder="1" applyAlignment="1">
      <alignment horizontal="center" vertical="center" wrapText="1"/>
    </xf>
    <xf numFmtId="0" fontId="20" fillId="3" borderId="29" xfId="0" applyFont="1" applyFill="1" applyBorder="1" applyAlignment="1">
      <alignment horizontal="center" vertical="center" wrapText="1"/>
    </xf>
    <xf numFmtId="3" fontId="20" fillId="3" borderId="29" xfId="0" applyNumberFormat="1" applyFont="1" applyFill="1" applyBorder="1" applyAlignment="1">
      <alignment horizontal="center" vertical="center" wrapText="1"/>
    </xf>
    <xf numFmtId="0" fontId="20" fillId="3" borderId="38" xfId="0" applyFont="1" applyFill="1" applyBorder="1" applyAlignment="1">
      <alignment horizontal="center" vertical="center" wrapText="1"/>
    </xf>
    <xf numFmtId="3" fontId="21" fillId="4" borderId="42" xfId="0" applyNumberFormat="1" applyFont="1" applyFill="1" applyBorder="1" applyAlignment="1">
      <alignment horizontal="center" vertical="center" wrapText="1"/>
    </xf>
    <xf numFmtId="164" fontId="20" fillId="0" borderId="20" xfId="0" applyNumberFormat="1" applyFont="1" applyBorder="1" applyAlignment="1">
      <alignment horizontal="center" vertical="center" wrapText="1"/>
    </xf>
    <xf numFmtId="164" fontId="21" fillId="4" borderId="44" xfId="0" applyNumberFormat="1" applyFont="1" applyFill="1" applyBorder="1" applyAlignment="1">
      <alignment horizontal="center" vertical="center" wrapText="1"/>
    </xf>
    <xf numFmtId="164" fontId="20" fillId="3" borderId="18" xfId="2" applyNumberFormat="1" applyFont="1" applyFill="1" applyBorder="1" applyAlignment="1">
      <alignment horizontal="center" vertical="center" wrapText="1"/>
    </xf>
    <xf numFmtId="164" fontId="20" fillId="3" borderId="31" xfId="2" applyNumberFormat="1" applyFont="1" applyFill="1" applyBorder="1" applyAlignment="1">
      <alignment horizontal="center" vertical="center" wrapText="1"/>
    </xf>
    <xf numFmtId="164" fontId="20" fillId="3" borderId="20" xfId="2" applyNumberFormat="1" applyFont="1" applyFill="1" applyBorder="1" applyAlignment="1">
      <alignment horizontal="center" vertical="center" wrapText="1"/>
    </xf>
    <xf numFmtId="9" fontId="21" fillId="4" borderId="44" xfId="2" applyFont="1" applyFill="1" applyBorder="1" applyAlignment="1">
      <alignment horizontal="center" vertical="center" wrapText="1"/>
    </xf>
    <xf numFmtId="164" fontId="20" fillId="3" borderId="43" xfId="2" applyNumberFormat="1" applyFont="1" applyFill="1" applyBorder="1" applyAlignment="1">
      <alignment horizontal="center" vertical="center" wrapText="1"/>
    </xf>
    <xf numFmtId="164" fontId="20" fillId="3" borderId="84" xfId="2" applyNumberFormat="1" applyFont="1" applyFill="1" applyBorder="1" applyAlignment="1">
      <alignment horizontal="center" vertical="center" wrapText="1"/>
    </xf>
    <xf numFmtId="164" fontId="20" fillId="3" borderId="54" xfId="2" applyNumberFormat="1" applyFont="1" applyFill="1" applyBorder="1" applyAlignment="1">
      <alignment horizontal="center" vertical="center" wrapText="1"/>
    </xf>
    <xf numFmtId="3" fontId="53" fillId="3" borderId="4" xfId="0" applyNumberFormat="1" applyFont="1" applyFill="1" applyBorder="1" applyAlignment="1">
      <alignment horizontal="center" vertical="center" wrapText="1"/>
    </xf>
    <xf numFmtId="0" fontId="36" fillId="2" borderId="1" xfId="0" applyFont="1" applyFill="1" applyBorder="1" applyAlignment="1">
      <alignment vertical="center" wrapText="1"/>
    </xf>
    <xf numFmtId="164" fontId="24" fillId="0" borderId="64" xfId="0" applyNumberFormat="1" applyFont="1" applyFill="1" applyBorder="1" applyAlignment="1">
      <alignment horizontal="center" vertical="center" wrapText="1"/>
    </xf>
    <xf numFmtId="9" fontId="20" fillId="0" borderId="18" xfId="0" applyNumberFormat="1" applyFont="1" applyBorder="1" applyAlignment="1">
      <alignment horizontal="center" vertical="center" wrapText="1"/>
    </xf>
    <xf numFmtId="9" fontId="20" fillId="0" borderId="53" xfId="0" applyNumberFormat="1" applyFont="1" applyBorder="1" applyAlignment="1">
      <alignment horizontal="center" vertical="center" wrapText="1"/>
    </xf>
    <xf numFmtId="3" fontId="50" fillId="13" borderId="14" xfId="3" applyNumberFormat="1" applyFont="1" applyFill="1" applyBorder="1" applyAlignment="1">
      <alignment horizontal="center" vertical="center"/>
    </xf>
    <xf numFmtId="3" fontId="50" fillId="13" borderId="18" xfId="3" applyNumberFormat="1" applyFont="1" applyFill="1" applyBorder="1" applyAlignment="1">
      <alignment horizontal="center" vertical="center"/>
    </xf>
    <xf numFmtId="0" fontId="46" fillId="3" borderId="101" xfId="0" applyFont="1" applyFill="1" applyBorder="1" applyAlignment="1">
      <alignment horizontal="center" vertical="center" wrapText="1"/>
    </xf>
    <xf numFmtId="3" fontId="47" fillId="0" borderId="67" xfId="0" applyNumberFormat="1" applyFont="1" applyBorder="1" applyAlignment="1">
      <alignment horizontal="center" vertical="center" wrapText="1"/>
    </xf>
    <xf numFmtId="0" fontId="50" fillId="3" borderId="16" xfId="0" applyFont="1" applyFill="1" applyBorder="1" applyAlignment="1">
      <alignment horizontal="center" vertical="center" wrapText="1"/>
    </xf>
    <xf numFmtId="164" fontId="24" fillId="0" borderId="3" xfId="0" applyNumberFormat="1" applyFont="1" applyFill="1" applyBorder="1" applyAlignment="1">
      <alignment horizontal="center" vertical="center" wrapText="1"/>
    </xf>
    <xf numFmtId="0" fontId="0" fillId="3" borderId="0" xfId="0" applyFont="1" applyFill="1" applyBorder="1"/>
    <xf numFmtId="164" fontId="24" fillId="0" borderId="88" xfId="0" applyNumberFormat="1" applyFont="1" applyFill="1" applyBorder="1" applyAlignment="1">
      <alignment horizontal="center" vertical="center" wrapText="1"/>
    </xf>
    <xf numFmtId="0" fontId="43" fillId="2" borderId="29" xfId="0" applyFont="1" applyFill="1" applyBorder="1" applyAlignment="1">
      <alignment horizontal="right" vertical="center" wrapText="1"/>
    </xf>
    <xf numFmtId="0" fontId="43" fillId="2" borderId="10" xfId="0" applyFont="1" applyFill="1" applyBorder="1" applyAlignment="1">
      <alignment horizontal="right" vertical="center" wrapText="1"/>
    </xf>
    <xf numFmtId="0" fontId="43" fillId="2" borderId="46" xfId="0" applyFont="1" applyFill="1" applyBorder="1" applyAlignment="1">
      <alignment horizontal="right" vertical="center" wrapText="1"/>
    </xf>
    <xf numFmtId="3" fontId="50" fillId="13" borderId="76" xfId="3" applyNumberFormat="1" applyFont="1" applyFill="1" applyBorder="1" applyAlignment="1">
      <alignment horizontal="center" vertical="center"/>
    </xf>
    <xf numFmtId="0" fontId="48" fillId="2" borderId="68" xfId="3" applyFont="1" applyFill="1" applyBorder="1" applyAlignment="1">
      <alignment horizontal="center" wrapText="1"/>
    </xf>
    <xf numFmtId="0" fontId="48" fillId="2" borderId="49" xfId="3" applyFont="1" applyFill="1" applyBorder="1" applyAlignment="1">
      <alignment horizontal="center" wrapText="1"/>
    </xf>
    <xf numFmtId="164" fontId="0" fillId="3" borderId="104" xfId="0" applyNumberFormat="1" applyFont="1" applyFill="1" applyBorder="1" applyAlignment="1">
      <alignment horizontal="center" vertical="center"/>
    </xf>
    <xf numFmtId="3" fontId="0" fillId="3" borderId="41" xfId="0" applyNumberFormat="1" applyFont="1" applyFill="1" applyBorder="1" applyAlignment="1">
      <alignment horizontal="center" vertical="center"/>
    </xf>
    <xf numFmtId="10" fontId="20" fillId="12" borderId="23" xfId="0" applyNumberFormat="1" applyFont="1" applyFill="1" applyBorder="1" applyAlignment="1">
      <alignment horizontal="center" vertical="center" wrapText="1"/>
    </xf>
    <xf numFmtId="3" fontId="0" fillId="3" borderId="105" xfId="0" applyNumberFormat="1" applyFont="1" applyFill="1" applyBorder="1" applyAlignment="1">
      <alignment horizontal="center" vertical="center"/>
    </xf>
    <xf numFmtId="3" fontId="0" fillId="3" borderId="107" xfId="0" applyNumberFormat="1" applyFont="1" applyFill="1" applyBorder="1" applyAlignment="1">
      <alignment horizontal="center" vertical="center"/>
    </xf>
    <xf numFmtId="3" fontId="0" fillId="3" borderId="81" xfId="0" applyNumberFormat="1" applyFont="1" applyFill="1" applyBorder="1" applyAlignment="1">
      <alignment horizontal="center" vertical="center"/>
    </xf>
    <xf numFmtId="3" fontId="0" fillId="3" borderId="28" xfId="0" applyNumberFormat="1" applyFont="1" applyFill="1" applyBorder="1" applyAlignment="1">
      <alignment horizontal="center" vertical="center"/>
    </xf>
    <xf numFmtId="0" fontId="0" fillId="0" borderId="58" xfId="0" applyBorder="1"/>
    <xf numFmtId="3" fontId="0" fillId="3" borderId="47" xfId="0" applyNumberFormat="1" applyFont="1" applyFill="1" applyBorder="1" applyAlignment="1">
      <alignment horizontal="center" vertical="center"/>
    </xf>
    <xf numFmtId="3" fontId="0" fillId="3" borderId="106" xfId="0" applyNumberFormat="1" applyFont="1" applyFill="1" applyBorder="1" applyAlignment="1">
      <alignment horizontal="center" vertical="center"/>
    </xf>
    <xf numFmtId="0" fontId="17" fillId="2" borderId="22"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8" fillId="2" borderId="50" xfId="0" applyFont="1" applyFill="1" applyBorder="1" applyAlignment="1">
      <alignment horizontal="left" vertical="center" wrapText="1"/>
    </xf>
    <xf numFmtId="10" fontId="100" fillId="12" borderId="22" xfId="0" applyNumberFormat="1" applyFont="1" applyFill="1" applyBorder="1" applyAlignment="1">
      <alignment horizontal="center" vertical="center" wrapText="1"/>
    </xf>
    <xf numFmtId="0" fontId="98" fillId="2" borderId="63" xfId="0" applyFont="1" applyFill="1" applyBorder="1" applyAlignment="1">
      <alignment horizontal="left" vertical="center" wrapText="1"/>
    </xf>
    <xf numFmtId="10" fontId="100" fillId="12" borderId="109" xfId="0" applyNumberFormat="1" applyFont="1" applyFill="1" applyBorder="1" applyAlignment="1">
      <alignment horizontal="center" vertical="center" wrapText="1"/>
    </xf>
    <xf numFmtId="3" fontId="20" fillId="3" borderId="0" xfId="0" applyNumberFormat="1" applyFont="1" applyFill="1" applyBorder="1" applyAlignment="1">
      <alignment horizontal="center" vertical="center" wrapText="1"/>
    </xf>
    <xf numFmtId="3" fontId="50" fillId="0" borderId="4" xfId="0" applyNumberFormat="1" applyFont="1" applyFill="1" applyBorder="1" applyAlignment="1">
      <alignment horizontal="center" vertical="center" wrapText="1"/>
    </xf>
    <xf numFmtId="3" fontId="50" fillId="0" borderId="14" xfId="3" applyNumberFormat="1" applyFont="1" applyFill="1" applyBorder="1" applyAlignment="1">
      <alignment horizontal="center" vertical="center"/>
    </xf>
    <xf numFmtId="3" fontId="50" fillId="0" borderId="57" xfId="3" applyNumberFormat="1" applyFont="1" applyFill="1" applyBorder="1" applyAlignment="1">
      <alignment horizontal="center" vertical="center"/>
    </xf>
    <xf numFmtId="3" fontId="50" fillId="0" borderId="16" xfId="3" applyNumberFormat="1" applyFont="1" applyFill="1" applyBorder="1" applyAlignment="1">
      <alignment horizontal="center" vertical="center"/>
    </xf>
    <xf numFmtId="3" fontId="50" fillId="0" borderId="10" xfId="3" applyNumberFormat="1" applyFont="1" applyFill="1" applyBorder="1" applyAlignment="1">
      <alignment horizontal="center" vertical="center"/>
    </xf>
    <xf numFmtId="3" fontId="50" fillId="0" borderId="15" xfId="3" applyNumberFormat="1" applyFont="1" applyFill="1" applyBorder="1" applyAlignment="1">
      <alignment horizontal="center" vertical="center"/>
    </xf>
    <xf numFmtId="3" fontId="50" fillId="0" borderId="19" xfId="3" applyNumberFormat="1" applyFont="1" applyFill="1" applyBorder="1" applyAlignment="1">
      <alignment horizontal="center" vertical="center"/>
    </xf>
    <xf numFmtId="0" fontId="17" fillId="2" borderId="24" xfId="0" applyFont="1" applyFill="1" applyBorder="1" applyAlignment="1">
      <alignment horizontal="center" vertical="center" wrapText="1"/>
    </xf>
    <xf numFmtId="0" fontId="17" fillId="2" borderId="6" xfId="0" applyFont="1" applyFill="1" applyBorder="1" applyAlignment="1">
      <alignment horizontal="center" vertical="center" wrapText="1"/>
    </xf>
    <xf numFmtId="37" fontId="20" fillId="0" borderId="4" xfId="14" applyNumberFormat="1" applyFont="1" applyFill="1" applyBorder="1" applyAlignment="1">
      <alignment horizontal="center" vertical="center"/>
    </xf>
    <xf numFmtId="3" fontId="5" fillId="3" borderId="110" xfId="0" applyNumberFormat="1" applyFont="1" applyFill="1" applyBorder="1" applyAlignment="1">
      <alignment horizontal="center" vertical="center"/>
    </xf>
    <xf numFmtId="3" fontId="20" fillId="0" borderId="14" xfId="0" applyNumberFormat="1" applyFont="1" applyFill="1" applyBorder="1" applyAlignment="1">
      <alignment horizontal="center" vertical="center" wrapText="1"/>
    </xf>
    <xf numFmtId="164" fontId="20" fillId="0" borderId="20" xfId="0" applyNumberFormat="1" applyFont="1" applyFill="1" applyBorder="1" applyAlignment="1">
      <alignment horizontal="center" vertical="center" wrapText="1"/>
    </xf>
    <xf numFmtId="3" fontId="50" fillId="0" borderId="5" xfId="0" applyNumberFormat="1" applyFont="1" applyFill="1" applyBorder="1" applyAlignment="1">
      <alignment horizontal="center" vertical="center" wrapText="1"/>
    </xf>
    <xf numFmtId="164" fontId="50" fillId="0" borderId="4" xfId="0" applyNumberFormat="1" applyFont="1" applyFill="1" applyBorder="1" applyAlignment="1">
      <alignment horizontal="center" vertical="center" wrapText="1"/>
    </xf>
    <xf numFmtId="164" fontId="48" fillId="18" borderId="44" xfId="2" applyNumberFormat="1" applyFont="1" applyFill="1" applyBorder="1" applyAlignment="1">
      <alignment horizontal="center"/>
    </xf>
    <xf numFmtId="3" fontId="5" fillId="0" borderId="3" xfId="0" applyNumberFormat="1" applyFont="1" applyFill="1" applyBorder="1" applyAlignment="1">
      <alignment horizontal="center" vertical="center"/>
    </xf>
    <xf numFmtId="3" fontId="50" fillId="13" borderId="75" xfId="3" applyNumberFormat="1" applyFont="1" applyFill="1" applyBorder="1" applyAlignment="1">
      <alignment horizontal="center" vertical="center"/>
    </xf>
    <xf numFmtId="3" fontId="48" fillId="0" borderId="44" xfId="3" applyNumberFormat="1" applyFont="1" applyFill="1" applyBorder="1" applyAlignment="1">
      <alignment horizontal="center" vertical="center"/>
    </xf>
    <xf numFmtId="0" fontId="50" fillId="0" borderId="7" xfId="5" applyFont="1" applyBorder="1" applyAlignment="1">
      <alignment horizontal="right"/>
    </xf>
    <xf numFmtId="0" fontId="7" fillId="0" borderId="7" xfId="5" applyFont="1" applyBorder="1"/>
    <xf numFmtId="0" fontId="0" fillId="0" borderId="0" xfId="0" applyFont="1" applyBorder="1" applyAlignment="1">
      <alignment horizontal="left" vertical="top"/>
    </xf>
    <xf numFmtId="10" fontId="20" fillId="3" borderId="8" xfId="0" applyNumberFormat="1" applyFont="1" applyFill="1" applyBorder="1" applyAlignment="1">
      <alignment horizontal="center" vertical="center" wrapText="1"/>
    </xf>
    <xf numFmtId="3" fontId="20" fillId="0" borderId="0" xfId="0" applyNumberFormat="1" applyFont="1" applyFill="1" applyBorder="1" applyAlignment="1">
      <alignment horizontal="left" vertical="top" wrapText="1"/>
    </xf>
    <xf numFmtId="0" fontId="97" fillId="0" borderId="0" xfId="0" applyFont="1" applyFill="1" applyBorder="1" applyAlignment="1">
      <alignment vertical="top" wrapText="1"/>
    </xf>
    <xf numFmtId="3" fontId="16" fillId="15" borderId="57" xfId="0" applyNumberFormat="1" applyFont="1" applyFill="1" applyBorder="1" applyAlignment="1">
      <alignment horizontal="center" vertical="center" wrapText="1"/>
    </xf>
    <xf numFmtId="3" fontId="16" fillId="15" borderId="14" xfId="0" applyNumberFormat="1" applyFont="1" applyFill="1" applyBorder="1" applyAlignment="1">
      <alignment horizontal="center" vertical="center" wrapText="1"/>
    </xf>
    <xf numFmtId="3" fontId="16" fillId="15" borderId="15" xfId="0" applyNumberFormat="1" applyFont="1" applyFill="1" applyBorder="1" applyAlignment="1">
      <alignment horizontal="center" vertical="center" wrapText="1"/>
    </xf>
    <xf numFmtId="3" fontId="16" fillId="15" borderId="16" xfId="0" applyNumberFormat="1" applyFont="1" applyFill="1" applyBorder="1" applyAlignment="1">
      <alignment horizontal="center" vertical="center" wrapText="1"/>
    </xf>
    <xf numFmtId="3" fontId="16" fillId="15" borderId="10" xfId="0" applyNumberFormat="1" applyFont="1" applyFill="1" applyBorder="1" applyAlignment="1">
      <alignment horizontal="center" vertical="center" wrapText="1"/>
    </xf>
    <xf numFmtId="3" fontId="16" fillId="15" borderId="19" xfId="0" applyNumberFormat="1" applyFont="1" applyFill="1" applyBorder="1" applyAlignment="1">
      <alignment horizontal="center" vertical="center" wrapText="1"/>
    </xf>
    <xf numFmtId="3" fontId="16" fillId="15" borderId="39" xfId="0" applyNumberFormat="1" applyFont="1" applyFill="1" applyBorder="1" applyAlignment="1">
      <alignment horizontal="center" vertical="center" wrapText="1"/>
    </xf>
    <xf numFmtId="3" fontId="16" fillId="15" borderId="46" xfId="0" applyNumberFormat="1" applyFont="1" applyFill="1" applyBorder="1" applyAlignment="1">
      <alignment horizontal="center" vertical="center" wrapText="1"/>
    </xf>
    <xf numFmtId="3" fontId="16" fillId="15" borderId="56" xfId="0" applyNumberFormat="1" applyFont="1" applyFill="1" applyBorder="1" applyAlignment="1">
      <alignment horizontal="center" vertical="center" wrapText="1"/>
    </xf>
    <xf numFmtId="3" fontId="4" fillId="3" borderId="18" xfId="5" applyNumberFormat="1" applyFont="1" applyFill="1" applyBorder="1" applyAlignment="1">
      <alignment horizontal="center"/>
    </xf>
    <xf numFmtId="3" fontId="4" fillId="3" borderId="31" xfId="5" applyNumberFormat="1" applyFont="1" applyFill="1" applyBorder="1" applyAlignment="1">
      <alignment horizontal="center"/>
    </xf>
    <xf numFmtId="3" fontId="4" fillId="3" borderId="20" xfId="5" applyNumberFormat="1" applyFont="1" applyFill="1" applyBorder="1" applyAlignment="1">
      <alignment horizontal="center"/>
    </xf>
    <xf numFmtId="0" fontId="50" fillId="2" borderId="55" xfId="5" applyFont="1" applyFill="1" applyBorder="1" applyAlignment="1">
      <alignment horizontal="right"/>
    </xf>
    <xf numFmtId="3" fontId="11" fillId="0" borderId="43" xfId="0" applyNumberFormat="1" applyFont="1" applyBorder="1" applyAlignment="1">
      <alignment horizontal="center" vertical="center" wrapText="1"/>
    </xf>
    <xf numFmtId="9" fontId="10" fillId="0" borderId="86" xfId="0" applyNumberFormat="1" applyFont="1" applyBorder="1" applyAlignment="1">
      <alignment horizontal="center" vertical="center" wrapText="1"/>
    </xf>
    <xf numFmtId="3" fontId="11" fillId="3" borderId="14" xfId="0" applyNumberFormat="1" applyFont="1" applyFill="1" applyBorder="1" applyAlignment="1">
      <alignment horizontal="center" vertical="center" wrapText="1"/>
    </xf>
    <xf numFmtId="3" fontId="11" fillId="3" borderId="16" xfId="0" applyNumberFormat="1" applyFont="1" applyFill="1" applyBorder="1" applyAlignment="1">
      <alignment horizontal="center" vertical="center" wrapText="1"/>
    </xf>
    <xf numFmtId="3" fontId="11" fillId="3" borderId="39"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164" fontId="10" fillId="3" borderId="73" xfId="0" applyNumberFormat="1" applyFont="1" applyFill="1" applyBorder="1" applyAlignment="1">
      <alignment horizontal="center" vertical="center" wrapText="1"/>
    </xf>
    <xf numFmtId="3" fontId="10" fillId="3" borderId="16" xfId="0" applyNumberFormat="1" applyFont="1" applyFill="1" applyBorder="1" applyAlignment="1">
      <alignment horizontal="center" vertical="center" wrapText="1"/>
    </xf>
    <xf numFmtId="164" fontId="10" fillId="3" borderId="11" xfId="0" applyNumberFormat="1" applyFont="1" applyFill="1" applyBorder="1" applyAlignment="1">
      <alignment horizontal="center" vertical="center" wrapText="1"/>
    </xf>
    <xf numFmtId="3" fontId="10" fillId="3" borderId="39" xfId="0" applyNumberFormat="1" applyFont="1" applyFill="1" applyBorder="1" applyAlignment="1">
      <alignment horizontal="center" vertical="center" wrapText="1"/>
    </xf>
    <xf numFmtId="164" fontId="10" fillId="3" borderId="62" xfId="0" applyNumberFormat="1" applyFont="1" applyFill="1" applyBorder="1" applyAlignment="1">
      <alignment horizontal="center" vertical="center" wrapText="1"/>
    </xf>
    <xf numFmtId="3" fontId="11" fillId="0" borderId="69" xfId="0" applyNumberFormat="1" applyFont="1" applyFill="1" applyBorder="1" applyAlignment="1">
      <alignment horizontal="center" vertical="center"/>
    </xf>
    <xf numFmtId="37" fontId="21" fillId="0" borderId="8" xfId="14" applyNumberFormat="1" applyFont="1" applyFill="1" applyBorder="1" applyAlignment="1">
      <alignment horizontal="center" vertical="center"/>
    </xf>
    <xf numFmtId="3" fontId="10" fillId="6" borderId="57" xfId="5" applyNumberFormat="1" applyFont="1" applyFill="1" applyBorder="1" applyAlignment="1">
      <alignment horizontal="center" vertical="center"/>
    </xf>
    <xf numFmtId="3" fontId="10" fillId="6" borderId="31" xfId="5" applyNumberFormat="1" applyFont="1" applyFill="1" applyBorder="1" applyAlignment="1">
      <alignment horizontal="center" vertical="center"/>
    </xf>
    <xf numFmtId="0" fontId="11" fillId="6" borderId="53" xfId="5" applyFont="1" applyFill="1" applyBorder="1" applyAlignment="1">
      <alignment horizontal="center" vertical="center" wrapText="1"/>
    </xf>
    <xf numFmtId="164" fontId="24" fillId="3" borderId="44" xfId="0" applyNumberFormat="1" applyFont="1" applyFill="1" applyBorder="1" applyAlignment="1">
      <alignment horizontal="center" vertical="center" wrapText="1"/>
    </xf>
    <xf numFmtId="3" fontId="99" fillId="0" borderId="111" xfId="0" applyNumberFormat="1" applyFont="1" applyFill="1" applyBorder="1" applyAlignment="1">
      <alignment horizontal="center" vertical="center"/>
    </xf>
    <xf numFmtId="3" fontId="99" fillId="0" borderId="113" xfId="0" applyNumberFormat="1" applyFont="1" applyFill="1" applyBorder="1" applyAlignment="1">
      <alignment horizontal="center" vertical="center"/>
    </xf>
    <xf numFmtId="10" fontId="100" fillId="12" borderId="30" xfId="0" applyNumberFormat="1" applyFont="1" applyFill="1" applyBorder="1" applyAlignment="1">
      <alignment horizontal="center" vertical="center" wrapText="1"/>
    </xf>
    <xf numFmtId="10" fontId="100" fillId="12" borderId="102" xfId="0" applyNumberFormat="1" applyFont="1" applyFill="1" applyBorder="1" applyAlignment="1">
      <alignment horizontal="center" vertical="center" wrapText="1"/>
    </xf>
    <xf numFmtId="37" fontId="21" fillId="0" borderId="1" xfId="14" applyNumberFormat="1" applyFont="1" applyFill="1" applyBorder="1" applyAlignment="1">
      <alignment horizontal="center" vertical="center"/>
    </xf>
    <xf numFmtId="3" fontId="0" fillId="0" borderId="16" xfId="0" applyNumberFormat="1" applyFont="1" applyFill="1" applyBorder="1" applyAlignment="1">
      <alignment horizontal="center" vertical="center"/>
    </xf>
    <xf numFmtId="164" fontId="0" fillId="0" borderId="17" xfId="0" applyNumberFormat="1" applyFont="1" applyFill="1" applyBorder="1" applyAlignment="1">
      <alignment horizontal="center" vertical="center"/>
    </xf>
    <xf numFmtId="3" fontId="0" fillId="0" borderId="39" xfId="0" applyNumberFormat="1" applyFont="1" applyFill="1" applyBorder="1" applyAlignment="1">
      <alignment horizontal="center" vertical="center"/>
    </xf>
    <xf numFmtId="164" fontId="0" fillId="0" borderId="40" xfId="0" applyNumberFormat="1" applyFont="1" applyFill="1" applyBorder="1" applyAlignment="1">
      <alignment horizontal="center" vertical="center"/>
    </xf>
    <xf numFmtId="3" fontId="5" fillId="0" borderId="43" xfId="0" applyNumberFormat="1" applyFont="1" applyFill="1" applyBorder="1" applyAlignment="1">
      <alignment horizontal="center" vertical="center"/>
    </xf>
    <xf numFmtId="9" fontId="0" fillId="0" borderId="4" xfId="0" applyNumberFormat="1" applyFont="1" applyFill="1" applyBorder="1" applyAlignment="1">
      <alignment horizontal="center" vertical="center"/>
    </xf>
    <xf numFmtId="3" fontId="0" fillId="0" borderId="16" xfId="0" applyNumberFormat="1" applyFont="1" applyFill="1" applyBorder="1" applyAlignment="1">
      <alignment horizontal="center" vertical="center" wrapText="1"/>
    </xf>
    <xf numFmtId="0" fontId="0" fillId="0" borderId="39" xfId="0" applyFont="1" applyFill="1" applyBorder="1" applyAlignment="1">
      <alignment horizontal="center" vertical="center" wrapText="1"/>
    </xf>
    <xf numFmtId="3" fontId="5" fillId="0" borderId="43" xfId="0" applyNumberFormat="1" applyFont="1" applyFill="1" applyBorder="1" applyAlignment="1">
      <alignment horizontal="center" vertical="center" wrapText="1"/>
    </xf>
    <xf numFmtId="164" fontId="0" fillId="0" borderId="19" xfId="0" applyNumberFormat="1" applyFont="1" applyFill="1" applyBorder="1" applyAlignment="1">
      <alignment horizontal="center" vertical="center" wrapText="1"/>
    </xf>
    <xf numFmtId="3" fontId="0" fillId="0" borderId="39" xfId="0" applyNumberFormat="1" applyFont="1" applyFill="1" applyBorder="1" applyAlignment="1">
      <alignment horizontal="center" vertical="center" wrapText="1"/>
    </xf>
    <xf numFmtId="164" fontId="0" fillId="0" borderId="56" xfId="0" applyNumberFormat="1" applyFont="1" applyFill="1" applyBorder="1" applyAlignment="1">
      <alignment horizontal="center" vertical="center" wrapText="1"/>
    </xf>
    <xf numFmtId="9" fontId="0" fillId="0" borderId="54" xfId="0" applyNumberFormat="1" applyFont="1" applyFill="1" applyBorder="1" applyAlignment="1">
      <alignment horizontal="center" vertical="center" wrapText="1"/>
    </xf>
    <xf numFmtId="3" fontId="43" fillId="0" borderId="27" xfId="0" applyNumberFormat="1" applyFont="1" applyBorder="1" applyAlignment="1">
      <alignment horizontal="center" vertical="center" shrinkToFit="1"/>
    </xf>
    <xf numFmtId="3" fontId="43" fillId="0" borderId="71" xfId="0" applyNumberFormat="1" applyFont="1" applyBorder="1" applyAlignment="1">
      <alignment horizontal="center" vertical="center" shrinkToFit="1"/>
    </xf>
    <xf numFmtId="164" fontId="25" fillId="0" borderId="18" xfId="0" applyNumberFormat="1" applyFont="1" applyBorder="1" applyAlignment="1">
      <alignment horizontal="center" vertical="center" shrinkToFit="1"/>
    </xf>
    <xf numFmtId="0" fontId="50" fillId="0" borderId="4" xfId="0" applyFont="1" applyFill="1" applyBorder="1" applyAlignment="1">
      <alignment horizontal="center" vertical="center" wrapText="1"/>
    </xf>
    <xf numFmtId="0" fontId="43" fillId="2" borderId="27" xfId="0" applyFont="1" applyFill="1" applyBorder="1" applyAlignment="1">
      <alignment horizontal="right" vertical="center" wrapText="1"/>
    </xf>
    <xf numFmtId="0" fontId="48" fillId="2" borderId="81" xfId="0" applyFont="1" applyFill="1" applyBorder="1" applyAlignment="1">
      <alignment horizontal="center" textRotation="90" wrapText="1"/>
    </xf>
    <xf numFmtId="0" fontId="48" fillId="2" borderId="89" xfId="0" applyFont="1" applyFill="1" applyBorder="1" applyAlignment="1">
      <alignment horizontal="center" textRotation="90" wrapText="1"/>
    </xf>
    <xf numFmtId="0" fontId="48" fillId="2" borderId="80" xfId="0" applyFont="1" applyFill="1" applyBorder="1" applyAlignment="1">
      <alignment horizontal="center" textRotation="90" wrapText="1"/>
    </xf>
    <xf numFmtId="0" fontId="48" fillId="2" borderId="48" xfId="0" applyFont="1" applyFill="1" applyBorder="1" applyAlignment="1">
      <alignment horizontal="center" textRotation="90" wrapText="1"/>
    </xf>
    <xf numFmtId="164" fontId="25" fillId="0" borderId="15" xfId="0" applyNumberFormat="1" applyFont="1" applyBorder="1" applyAlignment="1">
      <alignment horizontal="center" vertical="center" shrinkToFit="1"/>
    </xf>
    <xf numFmtId="164" fontId="25" fillId="0" borderId="19" xfId="0" applyNumberFormat="1" applyFont="1" applyBorder="1" applyAlignment="1">
      <alignment horizontal="center" vertical="center" shrinkToFit="1"/>
    </xf>
    <xf numFmtId="164" fontId="25" fillId="0" borderId="56" xfId="0" applyNumberFormat="1" applyFont="1" applyBorder="1" applyAlignment="1">
      <alignment horizontal="center" vertical="center" shrinkToFit="1"/>
    </xf>
    <xf numFmtId="3" fontId="43" fillId="0" borderId="36" xfId="0" applyNumberFormat="1" applyFont="1" applyBorder="1" applyAlignment="1">
      <alignment horizontal="center" vertical="center" shrinkToFit="1"/>
    </xf>
    <xf numFmtId="164" fontId="43" fillId="0" borderId="38" xfId="0" applyNumberFormat="1" applyFont="1" applyBorder="1" applyAlignment="1">
      <alignment horizontal="center" vertical="center" shrinkToFit="1"/>
    </xf>
    <xf numFmtId="164" fontId="25" fillId="0" borderId="31" xfId="0" applyNumberFormat="1" applyFont="1" applyBorder="1" applyAlignment="1">
      <alignment horizontal="center" vertical="center" shrinkToFit="1"/>
    </xf>
    <xf numFmtId="164" fontId="25" fillId="0" borderId="75" xfId="0" applyNumberFormat="1" applyFont="1" applyBorder="1" applyAlignment="1">
      <alignment horizontal="center" vertical="center" shrinkToFit="1"/>
    </xf>
    <xf numFmtId="164" fontId="7" fillId="11" borderId="20" xfId="0" applyNumberFormat="1" applyFont="1" applyFill="1" applyBorder="1" applyAlignment="1">
      <alignment horizontal="center" vertical="center" wrapText="1"/>
    </xf>
    <xf numFmtId="173" fontId="20" fillId="0" borderId="114" xfId="0" applyNumberFormat="1" applyFont="1" applyFill="1" applyBorder="1" applyAlignment="1">
      <alignment horizontal="center" vertical="top" wrapText="1" readingOrder="1"/>
    </xf>
    <xf numFmtId="173" fontId="20" fillId="0" borderId="115" xfId="0" applyNumberFormat="1" applyFont="1" applyFill="1" applyBorder="1" applyAlignment="1">
      <alignment horizontal="center" vertical="top" wrapText="1" readingOrder="1"/>
    </xf>
    <xf numFmtId="173" fontId="20" fillId="0" borderId="115" xfId="0" applyNumberFormat="1" applyFont="1" applyFill="1" applyBorder="1" applyAlignment="1">
      <alignment vertical="top" wrapText="1" readingOrder="1"/>
    </xf>
    <xf numFmtId="173" fontId="20" fillId="0" borderId="116" xfId="0" applyNumberFormat="1" applyFont="1" applyFill="1" applyBorder="1" applyAlignment="1">
      <alignment horizontal="center" vertical="top" wrapText="1" readingOrder="1"/>
    </xf>
    <xf numFmtId="173" fontId="20" fillId="0" borderId="16" xfId="0" applyNumberFormat="1" applyFont="1" applyFill="1" applyBorder="1" applyAlignment="1">
      <alignment horizontal="center" vertical="top" wrapText="1" readingOrder="1"/>
    </xf>
    <xf numFmtId="173" fontId="20" fillId="0" borderId="10" xfId="0" applyNumberFormat="1" applyFont="1" applyFill="1" applyBorder="1" applyAlignment="1">
      <alignment horizontal="center" vertical="top" wrapText="1" readingOrder="1"/>
    </xf>
    <xf numFmtId="173" fontId="20" fillId="0" borderId="10" xfId="0" applyNumberFormat="1" applyFont="1" applyFill="1" applyBorder="1" applyAlignment="1">
      <alignment vertical="top" wrapText="1" readingOrder="1"/>
    </xf>
    <xf numFmtId="173" fontId="20" fillId="0" borderId="19" xfId="0" applyNumberFormat="1" applyFont="1" applyFill="1" applyBorder="1" applyAlignment="1">
      <alignment horizontal="center" vertical="top" wrapText="1" readingOrder="1"/>
    </xf>
    <xf numFmtId="173" fontId="20" fillId="2" borderId="16" xfId="0" applyNumberFormat="1" applyFont="1" applyFill="1" applyBorder="1" applyAlignment="1">
      <alignment horizontal="center" vertical="top" wrapText="1" readingOrder="1"/>
    </xf>
    <xf numFmtId="173" fontId="20" fillId="2" borderId="10" xfId="0" applyNumberFormat="1" applyFont="1" applyFill="1" applyBorder="1" applyAlignment="1">
      <alignment horizontal="center" vertical="top" wrapText="1" readingOrder="1"/>
    </xf>
    <xf numFmtId="173" fontId="20" fillId="2" borderId="10" xfId="0" applyNumberFormat="1" applyFont="1" applyFill="1" applyBorder="1" applyAlignment="1">
      <alignment vertical="top" wrapText="1" readingOrder="1"/>
    </xf>
    <xf numFmtId="173" fontId="20" fillId="2" borderId="19" xfId="0" applyNumberFormat="1" applyFont="1" applyFill="1" applyBorder="1" applyAlignment="1">
      <alignment horizontal="center" vertical="top" wrapText="1" readingOrder="1"/>
    </xf>
    <xf numFmtId="173" fontId="20" fillId="2" borderId="39" xfId="0" applyNumberFormat="1" applyFont="1" applyFill="1" applyBorder="1" applyAlignment="1">
      <alignment horizontal="center" vertical="top" wrapText="1" readingOrder="1"/>
    </xf>
    <xf numFmtId="173" fontId="20" fillId="2" borderId="46" xfId="0" applyNumberFormat="1" applyFont="1" applyFill="1" applyBorder="1" applyAlignment="1">
      <alignment horizontal="center" vertical="top" wrapText="1" readingOrder="1"/>
    </xf>
    <xf numFmtId="173" fontId="20" fillId="2" borderId="46" xfId="0" applyNumberFormat="1" applyFont="1" applyFill="1" applyBorder="1" applyAlignment="1">
      <alignment vertical="top" wrapText="1" readingOrder="1"/>
    </xf>
    <xf numFmtId="173" fontId="20" fillId="2" borderId="56" xfId="0" applyNumberFormat="1" applyFont="1" applyFill="1" applyBorder="1" applyAlignment="1">
      <alignment horizontal="center" vertical="top" wrapText="1" readingOrder="1"/>
    </xf>
    <xf numFmtId="173" fontId="20" fillId="2" borderId="65" xfId="0" applyNumberFormat="1" applyFont="1" applyFill="1" applyBorder="1" applyAlignment="1">
      <alignment horizontal="center" vertical="top" wrapText="1" readingOrder="1"/>
    </xf>
    <xf numFmtId="173" fontId="20" fillId="2" borderId="103" xfId="0" applyNumberFormat="1" applyFont="1" applyFill="1" applyBorder="1" applyAlignment="1">
      <alignment horizontal="center" vertical="top" wrapText="1" readingOrder="1"/>
    </xf>
    <xf numFmtId="173" fontId="20" fillId="2" borderId="103" xfId="0" applyNumberFormat="1" applyFont="1" applyFill="1" applyBorder="1" applyAlignment="1">
      <alignment vertical="top" wrapText="1" readingOrder="1"/>
    </xf>
    <xf numFmtId="173" fontId="20" fillId="2" borderId="66" xfId="0" applyNumberFormat="1" applyFont="1" applyFill="1" applyBorder="1" applyAlignment="1">
      <alignment horizontal="center" vertical="top" wrapText="1" readingOrder="1"/>
    </xf>
    <xf numFmtId="173" fontId="20" fillId="2" borderId="36" xfId="0" applyNumberFormat="1" applyFont="1" applyFill="1" applyBorder="1" applyAlignment="1">
      <alignment horizontal="center" vertical="top" wrapText="1" readingOrder="1"/>
    </xf>
    <xf numFmtId="173" fontId="20" fillId="2" borderId="29" xfId="0" applyNumberFormat="1" applyFont="1" applyFill="1" applyBorder="1" applyAlignment="1">
      <alignment horizontal="center" vertical="top" wrapText="1" readingOrder="1"/>
    </xf>
    <xf numFmtId="173" fontId="20" fillId="2" borderId="29" xfId="0" applyNumberFormat="1" applyFont="1" applyFill="1" applyBorder="1" applyAlignment="1">
      <alignment vertical="top" wrapText="1" readingOrder="1"/>
    </xf>
    <xf numFmtId="173" fontId="20" fillId="2" borderId="38" xfId="0" applyNumberFormat="1" applyFont="1" applyFill="1" applyBorder="1" applyAlignment="1">
      <alignment horizontal="center" vertical="top" wrapText="1" readingOrder="1"/>
    </xf>
    <xf numFmtId="173" fontId="20" fillId="0" borderId="14" xfId="0" applyNumberFormat="1" applyFont="1" applyFill="1" applyBorder="1" applyAlignment="1">
      <alignment horizontal="center" vertical="top" wrapText="1" readingOrder="1"/>
    </xf>
    <xf numFmtId="173" fontId="20" fillId="0" borderId="57" xfId="0" applyNumberFormat="1" applyFont="1" applyFill="1" applyBorder="1" applyAlignment="1">
      <alignment horizontal="center" vertical="top" wrapText="1" readingOrder="1"/>
    </xf>
    <xf numFmtId="173" fontId="20" fillId="0" borderId="57" xfId="0" applyNumberFormat="1" applyFont="1" applyFill="1" applyBorder="1" applyAlignment="1">
      <alignment vertical="top" wrapText="1" readingOrder="1"/>
    </xf>
    <xf numFmtId="173" fontId="20" fillId="0" borderId="15" xfId="0" applyNumberFormat="1" applyFont="1" applyFill="1" applyBorder="1" applyAlignment="1">
      <alignment horizontal="center" vertical="top" wrapText="1" readingOrder="1"/>
    </xf>
    <xf numFmtId="173" fontId="20" fillId="0" borderId="18" xfId="0" applyNumberFormat="1" applyFont="1" applyFill="1" applyBorder="1" applyAlignment="1">
      <alignment horizontal="center" vertical="top" wrapText="1" readingOrder="1"/>
    </xf>
    <xf numFmtId="173" fontId="20" fillId="0" borderId="31" xfId="0" applyNumberFormat="1" applyFont="1" applyFill="1" applyBorder="1" applyAlignment="1">
      <alignment horizontal="center" vertical="top" wrapText="1" readingOrder="1"/>
    </xf>
    <xf numFmtId="173" fontId="20" fillId="0" borderId="31" xfId="0" applyNumberFormat="1" applyFont="1" applyFill="1" applyBorder="1" applyAlignment="1">
      <alignment vertical="top" wrapText="1" readingOrder="1"/>
    </xf>
    <xf numFmtId="173" fontId="20" fillId="0" borderId="20" xfId="0" applyNumberFormat="1" applyFont="1" applyFill="1" applyBorder="1" applyAlignment="1">
      <alignment horizontal="center" vertical="top" wrapText="1" readingOrder="1"/>
    </xf>
    <xf numFmtId="3" fontId="21" fillId="0" borderId="36" xfId="0" applyNumberFormat="1" applyFont="1" applyBorder="1" applyAlignment="1">
      <alignment horizontal="center" vertical="center" wrapText="1"/>
    </xf>
    <xf numFmtId="3" fontId="21" fillId="0" borderId="29" xfId="0" applyNumberFormat="1" applyFont="1" applyBorder="1" applyAlignment="1">
      <alignment horizontal="center" vertical="center" wrapText="1"/>
    </xf>
    <xf numFmtId="3" fontId="21" fillId="0" borderId="27" xfId="0" applyNumberFormat="1" applyFont="1" applyBorder="1" applyAlignment="1">
      <alignment horizontal="center" vertical="center" wrapText="1"/>
    </xf>
    <xf numFmtId="9" fontId="21" fillId="0" borderId="53" xfId="0" applyNumberFormat="1" applyFont="1" applyBorder="1" applyAlignment="1">
      <alignment horizontal="center" vertical="center" wrapText="1"/>
    </xf>
    <xf numFmtId="9" fontId="21" fillId="0" borderId="37" xfId="0" applyNumberFormat="1" applyFont="1" applyBorder="1" applyAlignment="1">
      <alignment horizontal="center" vertical="center" wrapText="1"/>
    </xf>
    <xf numFmtId="0" fontId="18" fillId="2" borderId="50" xfId="0" applyFont="1" applyFill="1" applyBorder="1" applyAlignment="1">
      <alignment horizontal="right" vertical="center" wrapText="1"/>
    </xf>
    <xf numFmtId="0" fontId="18" fillId="2" borderId="42" xfId="0" applyFont="1" applyFill="1" applyBorder="1" applyAlignment="1">
      <alignment horizontal="right" vertical="center" wrapText="1"/>
    </xf>
    <xf numFmtId="0" fontId="18" fillId="2" borderId="63" xfId="0" applyFont="1" applyFill="1" applyBorder="1" applyAlignment="1">
      <alignment horizontal="right" vertical="center" wrapText="1"/>
    </xf>
    <xf numFmtId="0" fontId="18" fillId="2" borderId="70" xfId="0" applyFont="1" applyFill="1" applyBorder="1" applyAlignment="1">
      <alignment horizontal="right" vertical="center" wrapText="1"/>
    </xf>
    <xf numFmtId="0" fontId="18" fillId="2" borderId="53" xfId="0" applyFont="1" applyFill="1" applyBorder="1" applyAlignment="1">
      <alignment horizontal="right" vertical="center" wrapText="1"/>
    </xf>
    <xf numFmtId="0" fontId="5" fillId="2" borderId="67" xfId="0" applyFont="1" applyFill="1" applyBorder="1" applyAlignment="1">
      <alignment horizontal="center" textRotation="90" wrapText="1"/>
    </xf>
    <xf numFmtId="0" fontId="5" fillId="2" borderId="60" xfId="0" applyFont="1" applyFill="1" applyBorder="1" applyAlignment="1">
      <alignment horizontal="center" textRotation="90" wrapText="1"/>
    </xf>
    <xf numFmtId="0" fontId="5" fillId="2" borderId="101" xfId="0" applyFont="1" applyFill="1" applyBorder="1" applyAlignment="1">
      <alignment horizontal="center" textRotation="90" wrapText="1"/>
    </xf>
    <xf numFmtId="0" fontId="5" fillId="2" borderId="1" xfId="0" applyFont="1" applyFill="1" applyBorder="1" applyAlignment="1">
      <alignment horizontal="center" textRotation="90" wrapText="1"/>
    </xf>
    <xf numFmtId="0" fontId="5" fillId="4" borderId="1" xfId="0" applyFont="1" applyFill="1" applyBorder="1" applyAlignment="1">
      <alignment horizontal="center" textRotation="90" wrapText="1"/>
    </xf>
    <xf numFmtId="3" fontId="21" fillId="3" borderId="58" xfId="0" applyNumberFormat="1" applyFont="1" applyFill="1" applyBorder="1" applyAlignment="1">
      <alignment horizontal="center" vertical="center" wrapText="1"/>
    </xf>
    <xf numFmtId="9" fontId="21" fillId="0" borderId="18" xfId="0" applyNumberFormat="1" applyFont="1" applyBorder="1" applyAlignment="1">
      <alignment horizontal="center" vertical="center" wrapText="1"/>
    </xf>
    <xf numFmtId="9" fontId="0" fillId="0" borderId="0" xfId="2" applyFont="1"/>
    <xf numFmtId="0" fontId="44" fillId="4" borderId="9" xfId="0" applyFont="1" applyFill="1" applyBorder="1" applyAlignment="1">
      <alignment horizontal="center"/>
    </xf>
    <xf numFmtId="0" fontId="44" fillId="4" borderId="81" xfId="0" applyFont="1" applyFill="1" applyBorder="1" applyAlignment="1">
      <alignment horizontal="center"/>
    </xf>
    <xf numFmtId="0" fontId="49" fillId="2" borderId="89" xfId="0" applyFont="1" applyFill="1" applyBorder="1" applyAlignment="1">
      <alignment horizontal="center" wrapText="1"/>
    </xf>
    <xf numFmtId="0" fontId="41" fillId="8" borderId="89" xfId="0" applyFont="1" applyFill="1" applyBorder="1" applyAlignment="1">
      <alignment horizontal="center" wrapText="1"/>
    </xf>
    <xf numFmtId="0" fontId="41" fillId="8" borderId="104" xfId="0" applyFont="1" applyFill="1" applyBorder="1" applyAlignment="1">
      <alignment horizontal="center" wrapText="1"/>
    </xf>
    <xf numFmtId="1" fontId="49" fillId="2" borderId="80" xfId="0" applyNumberFormat="1" applyFont="1" applyFill="1" applyBorder="1" applyAlignment="1">
      <alignment horizontal="center" wrapText="1"/>
    </xf>
    <xf numFmtId="3" fontId="48" fillId="0" borderId="18" xfId="3" applyNumberFormat="1" applyFont="1" applyFill="1" applyBorder="1" applyAlignment="1">
      <alignment horizontal="center" vertical="center"/>
    </xf>
    <xf numFmtId="3" fontId="48" fillId="0" borderId="31" xfId="3" applyNumberFormat="1" applyFont="1" applyFill="1" applyBorder="1" applyAlignment="1">
      <alignment horizontal="center" vertical="center"/>
    </xf>
    <xf numFmtId="3" fontId="48" fillId="0" borderId="20" xfId="3" applyNumberFormat="1" applyFont="1" applyFill="1" applyBorder="1" applyAlignment="1">
      <alignment horizontal="center" vertical="center"/>
    </xf>
    <xf numFmtId="3" fontId="21" fillId="0" borderId="72" xfId="0" applyNumberFormat="1" applyFont="1" applyFill="1" applyBorder="1" applyAlignment="1">
      <alignment horizontal="center" vertical="center" wrapText="1"/>
    </xf>
    <xf numFmtId="165" fontId="48" fillId="8" borderId="9" xfId="3" applyNumberFormat="1" applyFont="1" applyFill="1" applyBorder="1" applyAlignment="1">
      <alignment horizontal="center" vertical="center"/>
    </xf>
    <xf numFmtId="9" fontId="50" fillId="0" borderId="4" xfId="0" applyNumberFormat="1" applyFont="1" applyFill="1" applyBorder="1" applyAlignment="1">
      <alignment horizontal="center" vertical="center" wrapText="1"/>
    </xf>
    <xf numFmtId="164" fontId="50" fillId="0" borderId="3" xfId="0" applyNumberFormat="1"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0" fontId="0" fillId="0" borderId="75" xfId="2" applyNumberFormat="1" applyFont="1" applyFill="1" applyBorder="1" applyAlignment="1">
      <alignment horizontal="center" vertical="center"/>
    </xf>
    <xf numFmtId="3" fontId="25" fillId="0" borderId="14" xfId="0" applyNumberFormat="1" applyFont="1" applyFill="1" applyBorder="1" applyAlignment="1">
      <alignment horizontal="center" vertical="center" shrinkToFit="1"/>
    </xf>
    <xf numFmtId="3" fontId="25" fillId="0" borderId="57" xfId="0" applyNumberFormat="1" applyFont="1" applyFill="1" applyBorder="1" applyAlignment="1">
      <alignment horizontal="center" vertical="center" shrinkToFit="1"/>
    </xf>
    <xf numFmtId="3" fontId="25" fillId="0" borderId="73" xfId="0" applyNumberFormat="1" applyFont="1" applyFill="1" applyBorder="1" applyAlignment="1">
      <alignment horizontal="center" vertical="center" shrinkToFit="1"/>
    </xf>
    <xf numFmtId="3" fontId="25" fillId="0" borderId="16" xfId="0" applyNumberFormat="1" applyFont="1" applyFill="1" applyBorder="1" applyAlignment="1">
      <alignment horizontal="center" vertical="center" shrinkToFit="1"/>
    </xf>
    <xf numFmtId="3" fontId="25" fillId="0" borderId="10" xfId="0" applyNumberFormat="1" applyFont="1" applyFill="1" applyBorder="1" applyAlignment="1">
      <alignment horizontal="center" vertical="center" shrinkToFit="1"/>
    </xf>
    <xf numFmtId="3" fontId="25" fillId="0" borderId="11" xfId="0" applyNumberFormat="1" applyFont="1" applyFill="1" applyBorder="1" applyAlignment="1">
      <alignment horizontal="center" vertical="center" shrinkToFit="1"/>
    </xf>
    <xf numFmtId="3" fontId="25" fillId="0" borderId="39" xfId="0" applyNumberFormat="1" applyFont="1" applyFill="1" applyBorder="1" applyAlignment="1">
      <alignment horizontal="center" vertical="center" shrinkToFit="1"/>
    </xf>
    <xf numFmtId="3" fontId="25" fillId="0" borderId="46" xfId="0" applyNumberFormat="1" applyFont="1" applyFill="1" applyBorder="1" applyAlignment="1">
      <alignment horizontal="center" vertical="center" shrinkToFit="1"/>
    </xf>
    <xf numFmtId="3" fontId="25" fillId="0" borderId="62" xfId="0" applyNumberFormat="1" applyFont="1" applyFill="1" applyBorder="1" applyAlignment="1">
      <alignment horizontal="center" vertical="center" shrinkToFit="1"/>
    </xf>
    <xf numFmtId="3" fontId="43" fillId="0" borderId="14" xfId="0" applyNumberFormat="1" applyFont="1" applyFill="1" applyBorder="1" applyAlignment="1">
      <alignment horizontal="center" vertical="center" shrinkToFit="1"/>
    </xf>
    <xf numFmtId="3" fontId="43" fillId="0" borderId="16" xfId="0" applyNumberFormat="1" applyFont="1" applyFill="1" applyBorder="1" applyAlignment="1">
      <alignment horizontal="center" vertical="center" shrinkToFit="1"/>
    </xf>
    <xf numFmtId="3" fontId="43" fillId="0" borderId="39" xfId="0" applyNumberFormat="1" applyFont="1" applyFill="1" applyBorder="1" applyAlignment="1">
      <alignment horizontal="center" vertical="center" shrinkToFit="1"/>
    </xf>
    <xf numFmtId="3" fontId="20" fillId="0" borderId="57" xfId="0" applyNumberFormat="1" applyFont="1" applyFill="1" applyBorder="1" applyAlignment="1">
      <alignment horizontal="center" vertical="center" wrapText="1"/>
    </xf>
    <xf numFmtId="3" fontId="20" fillId="0" borderId="73" xfId="0" applyNumberFormat="1" applyFont="1" applyFill="1" applyBorder="1" applyAlignment="1">
      <alignment horizontal="center" vertical="center" wrapText="1"/>
    </xf>
    <xf numFmtId="3" fontId="20" fillId="0" borderId="16" xfId="0" applyNumberFormat="1" applyFont="1" applyFill="1" applyBorder="1" applyAlignment="1">
      <alignment horizontal="center" vertical="center" wrapText="1"/>
    </xf>
    <xf numFmtId="3" fontId="20" fillId="0" borderId="10" xfId="0" applyNumberFormat="1" applyFont="1" applyFill="1" applyBorder="1" applyAlignment="1">
      <alignment horizontal="center" vertical="center" wrapText="1"/>
    </xf>
    <xf numFmtId="3" fontId="20" fillId="0" borderId="11" xfId="0" applyNumberFormat="1" applyFont="1" applyFill="1" applyBorder="1" applyAlignment="1">
      <alignment horizontal="center" vertical="center" wrapText="1"/>
    </xf>
    <xf numFmtId="3" fontId="20" fillId="0" borderId="39" xfId="0" applyNumberFormat="1" applyFont="1" applyFill="1" applyBorder="1" applyAlignment="1">
      <alignment horizontal="center" vertical="center" wrapText="1"/>
    </xf>
    <xf numFmtId="3" fontId="20" fillId="0" borderId="46" xfId="0" applyNumberFormat="1" applyFont="1" applyFill="1" applyBorder="1" applyAlignment="1">
      <alignment horizontal="center" vertical="center" wrapText="1"/>
    </xf>
    <xf numFmtId="3" fontId="20" fillId="0" borderId="62" xfId="0" applyNumberFormat="1" applyFont="1" applyFill="1" applyBorder="1" applyAlignment="1">
      <alignment horizontal="center" vertical="center" wrapText="1"/>
    </xf>
    <xf numFmtId="3" fontId="21" fillId="0" borderId="71" xfId="0" applyNumberFormat="1" applyFont="1" applyFill="1" applyBorder="1" applyAlignment="1">
      <alignment horizontal="center" vertical="center" wrapText="1"/>
    </xf>
    <xf numFmtId="3" fontId="21" fillId="0" borderId="74" xfId="0" applyNumberFormat="1" applyFont="1" applyFill="1" applyBorder="1" applyAlignment="1">
      <alignment horizontal="center" vertical="center" wrapText="1"/>
    </xf>
    <xf numFmtId="3" fontId="21" fillId="0" borderId="50" xfId="0" applyNumberFormat="1" applyFont="1" applyFill="1" applyBorder="1" applyAlignment="1">
      <alignment horizontal="center" vertical="center" wrapText="1"/>
    </xf>
    <xf numFmtId="3" fontId="21" fillId="0" borderId="42" xfId="0" applyNumberFormat="1" applyFont="1" applyFill="1" applyBorder="1" applyAlignment="1">
      <alignment horizontal="center" vertical="center" wrapText="1"/>
    </xf>
    <xf numFmtId="3" fontId="21" fillId="0" borderId="63" xfId="0" applyNumberFormat="1" applyFont="1" applyFill="1" applyBorder="1" applyAlignment="1">
      <alignment horizontal="center" vertical="center" wrapText="1"/>
    </xf>
    <xf numFmtId="3" fontId="21" fillId="0" borderId="85" xfId="0" applyNumberFormat="1" applyFont="1" applyFill="1" applyBorder="1" applyAlignment="1">
      <alignment horizontal="center" vertical="center" wrapText="1"/>
    </xf>
    <xf numFmtId="3" fontId="21" fillId="0" borderId="58" xfId="0" applyNumberFormat="1" applyFont="1" applyFill="1" applyBorder="1" applyAlignment="1">
      <alignment horizontal="center" vertical="center" wrapText="1"/>
    </xf>
    <xf numFmtId="164" fontId="20" fillId="0" borderId="18" xfId="2" applyNumberFormat="1" applyFont="1" applyFill="1" applyBorder="1" applyAlignment="1">
      <alignment horizontal="center" vertical="center" wrapText="1"/>
    </xf>
    <xf numFmtId="164" fontId="20" fillId="0" borderId="31" xfId="2" applyNumberFormat="1" applyFont="1" applyFill="1" applyBorder="1" applyAlignment="1">
      <alignment horizontal="center" vertical="center" wrapText="1"/>
    </xf>
    <xf numFmtId="164" fontId="20" fillId="0" borderId="20" xfId="2" applyNumberFormat="1" applyFont="1" applyFill="1" applyBorder="1" applyAlignment="1">
      <alignment horizontal="center" vertical="center" wrapText="1"/>
    </xf>
    <xf numFmtId="9" fontId="21" fillId="0" borderId="18" xfId="0" applyNumberFormat="1" applyFont="1" applyFill="1" applyBorder="1" applyAlignment="1">
      <alignment horizontal="center" vertical="center" wrapText="1"/>
    </xf>
    <xf numFmtId="164" fontId="20" fillId="0" borderId="50" xfId="0" applyNumberFormat="1" applyFont="1" applyFill="1" applyBorder="1" applyAlignment="1">
      <alignment horizontal="center" vertical="center" wrapText="1"/>
    </xf>
    <xf numFmtId="164" fontId="20" fillId="0" borderId="42" xfId="0" applyNumberFormat="1" applyFont="1" applyFill="1" applyBorder="1" applyAlignment="1">
      <alignment horizontal="center" vertical="center" wrapText="1"/>
    </xf>
    <xf numFmtId="164" fontId="20" fillId="0" borderId="63" xfId="0" applyNumberFormat="1" applyFont="1" applyFill="1" applyBorder="1" applyAlignment="1">
      <alignment horizontal="center" vertical="center" wrapText="1"/>
    </xf>
    <xf numFmtId="9" fontId="21" fillId="0" borderId="37" xfId="0" applyNumberFormat="1"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57" xfId="0" applyFont="1" applyFill="1" applyBorder="1" applyAlignment="1">
      <alignment horizontal="center" vertical="center" wrapText="1"/>
    </xf>
    <xf numFmtId="3" fontId="16" fillId="0" borderId="57" xfId="0" applyNumberFormat="1"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29" xfId="0" applyFont="1" applyFill="1" applyBorder="1" applyAlignment="1">
      <alignment horizontal="center" vertical="center" wrapText="1"/>
    </xf>
    <xf numFmtId="3" fontId="16" fillId="0" borderId="29" xfId="0" applyNumberFormat="1" applyFont="1" applyFill="1" applyBorder="1" applyAlignment="1">
      <alignment horizontal="center" vertical="center" wrapText="1"/>
    </xf>
    <xf numFmtId="0" fontId="16" fillId="0" borderId="38" xfId="0" applyFont="1" applyFill="1" applyBorder="1" applyAlignment="1">
      <alignment horizontal="center" vertical="center" wrapText="1"/>
    </xf>
    <xf numFmtId="3" fontId="0" fillId="0" borderId="14" xfId="0" applyNumberFormat="1" applyFont="1" applyFill="1" applyBorder="1" applyAlignment="1">
      <alignment horizontal="center" vertical="center"/>
    </xf>
    <xf numFmtId="164" fontId="0" fillId="0" borderId="52" xfId="0" applyNumberFormat="1" applyFont="1" applyFill="1" applyBorder="1" applyAlignment="1">
      <alignment horizontal="center" vertical="center"/>
    </xf>
    <xf numFmtId="9" fontId="5" fillId="0" borderId="4" xfId="0" applyNumberFormat="1" applyFont="1" applyFill="1" applyBorder="1" applyAlignment="1">
      <alignment horizontal="center" vertical="center"/>
    </xf>
    <xf numFmtId="3" fontId="0" fillId="0" borderId="67" xfId="0" applyNumberFormat="1" applyFont="1" applyFill="1" applyBorder="1" applyAlignment="1">
      <alignment horizontal="center" vertical="center"/>
    </xf>
    <xf numFmtId="3" fontId="20" fillId="0" borderId="18" xfId="0" applyNumberFormat="1" applyFont="1" applyFill="1" applyBorder="1" applyAlignment="1">
      <alignment horizontal="center" vertical="center" wrapText="1"/>
    </xf>
    <xf numFmtId="164" fontId="20" fillId="0" borderId="67" xfId="2" applyNumberFormat="1" applyFont="1" applyFill="1" applyBorder="1" applyAlignment="1">
      <alignment horizontal="center" vertical="center" wrapText="1"/>
    </xf>
    <xf numFmtId="164" fontId="20" fillId="0" borderId="19" xfId="0" applyNumberFormat="1" applyFont="1" applyFill="1" applyBorder="1" applyAlignment="1">
      <alignment horizontal="center" vertical="center" wrapText="1"/>
    </xf>
    <xf numFmtId="3" fontId="16" fillId="0" borderId="14" xfId="0" applyNumberFormat="1" applyFont="1" applyFill="1" applyBorder="1" applyAlignment="1">
      <alignment horizontal="center" vertical="center" wrapText="1"/>
    </xf>
    <xf numFmtId="3" fontId="16" fillId="0" borderId="15" xfId="0" applyNumberFormat="1" applyFont="1" applyFill="1" applyBorder="1" applyAlignment="1">
      <alignment horizontal="center" vertical="center" wrapText="1"/>
    </xf>
    <xf numFmtId="3" fontId="16" fillId="0" borderId="16" xfId="0" applyNumberFormat="1" applyFont="1" applyFill="1" applyBorder="1" applyAlignment="1">
      <alignment horizontal="center" vertical="center" wrapText="1"/>
    </xf>
    <xf numFmtId="3" fontId="16" fillId="0" borderId="10" xfId="0" applyNumberFormat="1" applyFont="1" applyFill="1" applyBorder="1" applyAlignment="1">
      <alignment horizontal="center" vertical="center" wrapText="1"/>
    </xf>
    <xf numFmtId="3" fontId="16" fillId="0" borderId="19" xfId="0" applyNumberFormat="1" applyFont="1" applyFill="1" applyBorder="1" applyAlignment="1">
      <alignment horizontal="center" vertical="center" wrapText="1"/>
    </xf>
    <xf numFmtId="3" fontId="16" fillId="0" borderId="39" xfId="0" applyNumberFormat="1" applyFont="1" applyFill="1" applyBorder="1" applyAlignment="1">
      <alignment horizontal="center" vertical="center" wrapText="1"/>
    </xf>
    <xf numFmtId="3" fontId="16" fillId="0" borderId="46" xfId="0" applyNumberFormat="1" applyFont="1" applyFill="1" applyBorder="1" applyAlignment="1">
      <alignment horizontal="center" vertical="center" wrapText="1"/>
    </xf>
    <xf numFmtId="3" fontId="16" fillId="0" borderId="56" xfId="0" applyNumberFormat="1" applyFont="1" applyFill="1" applyBorder="1" applyAlignment="1">
      <alignment horizontal="center" vertical="center" wrapText="1"/>
    </xf>
    <xf numFmtId="0" fontId="46" fillId="0" borderId="34" xfId="0" applyFont="1" applyFill="1" applyBorder="1" applyAlignment="1">
      <alignment horizontal="center" vertical="center" wrapText="1"/>
    </xf>
    <xf numFmtId="0" fontId="46" fillId="0" borderId="57" xfId="0" applyFont="1" applyFill="1" applyBorder="1" applyAlignment="1">
      <alignment horizontal="center" vertical="center" wrapText="1"/>
    </xf>
    <xf numFmtId="0" fontId="46" fillId="0" borderId="73" xfId="0" applyFont="1" applyFill="1" applyBorder="1" applyAlignment="1">
      <alignment horizontal="center" vertical="center" wrapText="1"/>
    </xf>
    <xf numFmtId="0" fontId="46" fillId="0" borderId="12" xfId="0" applyFont="1" applyFill="1" applyBorder="1" applyAlignment="1">
      <alignment horizontal="center" vertical="center" wrapText="1"/>
    </xf>
    <xf numFmtId="0" fontId="46" fillId="0" borderId="10" xfId="0" applyFont="1" applyFill="1" applyBorder="1" applyAlignment="1">
      <alignment horizontal="center" vertical="center" wrapText="1"/>
    </xf>
    <xf numFmtId="0" fontId="46" fillId="0" borderId="11" xfId="0" applyFont="1" applyFill="1" applyBorder="1" applyAlignment="1">
      <alignment horizontal="center" vertical="center" wrapText="1"/>
    </xf>
    <xf numFmtId="0" fontId="46" fillId="0" borderId="67" xfId="0" applyFont="1" applyFill="1" applyBorder="1" applyAlignment="1">
      <alignment horizontal="center" vertical="center" wrapText="1"/>
    </xf>
    <xf numFmtId="0" fontId="46" fillId="0" borderId="60" xfId="0" applyFont="1" applyFill="1" applyBorder="1" applyAlignment="1">
      <alignment horizontal="center" vertical="center" wrapText="1"/>
    </xf>
    <xf numFmtId="3" fontId="47" fillId="0" borderId="60" xfId="0" applyNumberFormat="1" applyFont="1" applyFill="1" applyBorder="1" applyAlignment="1">
      <alignment horizontal="center" vertical="center" wrapText="1"/>
    </xf>
    <xf numFmtId="164" fontId="46" fillId="0" borderId="61" xfId="0" applyNumberFormat="1" applyFont="1" applyFill="1" applyBorder="1" applyAlignment="1">
      <alignment horizontal="center" vertical="center" wrapText="1"/>
    </xf>
    <xf numFmtId="0" fontId="46" fillId="0" borderId="42" xfId="0" applyFont="1" applyFill="1" applyBorder="1" applyAlignment="1">
      <alignment horizontal="center" vertical="center" wrapText="1"/>
    </xf>
    <xf numFmtId="3" fontId="46" fillId="0" borderId="16" xfId="0" applyNumberFormat="1" applyFont="1" applyFill="1" applyBorder="1" applyAlignment="1">
      <alignment horizontal="center" vertical="center" wrapText="1"/>
    </xf>
    <xf numFmtId="3" fontId="46" fillId="0" borderId="39" xfId="0" applyNumberFormat="1" applyFont="1" applyFill="1" applyBorder="1" applyAlignment="1">
      <alignment horizontal="center" vertical="center" wrapText="1"/>
    </xf>
    <xf numFmtId="3" fontId="46" fillId="0" borderId="14" xfId="0" applyNumberFormat="1" applyFont="1" applyFill="1" applyBorder="1" applyAlignment="1">
      <alignment horizontal="center" vertical="center" wrapText="1"/>
    </xf>
    <xf numFmtId="3" fontId="10" fillId="0" borderId="16" xfId="0" applyNumberFormat="1" applyFont="1" applyFill="1" applyBorder="1" applyAlignment="1">
      <alignment horizontal="center" vertical="center" wrapText="1"/>
    </xf>
    <xf numFmtId="0" fontId="20" fillId="0" borderId="73" xfId="0" applyFont="1" applyFill="1" applyBorder="1" applyAlignment="1">
      <alignment horizontal="center" vertical="center" wrapText="1"/>
    </xf>
    <xf numFmtId="0" fontId="20" fillId="0" borderId="11" xfId="0" applyFont="1" applyFill="1" applyBorder="1" applyAlignment="1">
      <alignment horizontal="center" vertical="center" wrapText="1"/>
    </xf>
    <xf numFmtId="1" fontId="20" fillId="0" borderId="16" xfId="0" applyNumberFormat="1" applyFont="1" applyFill="1" applyBorder="1" applyAlignment="1">
      <alignment horizontal="center" vertical="center" wrapText="1"/>
    </xf>
    <xf numFmtId="1" fontId="20" fillId="0" borderId="10" xfId="0" applyNumberFormat="1" applyFont="1" applyFill="1" applyBorder="1" applyAlignment="1">
      <alignment horizontal="center" vertical="center" wrapText="1"/>
    </xf>
    <xf numFmtId="1" fontId="20" fillId="0" borderId="11" xfId="0" applyNumberFormat="1" applyFont="1" applyFill="1" applyBorder="1" applyAlignment="1">
      <alignment horizontal="center" vertical="center" wrapText="1"/>
    </xf>
    <xf numFmtId="0" fontId="20" fillId="0" borderId="39"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62" xfId="0" applyFont="1" applyFill="1" applyBorder="1" applyAlignment="1">
      <alignment horizontal="center" vertical="center" wrapText="1"/>
    </xf>
    <xf numFmtId="3" fontId="0" fillId="0" borderId="36" xfId="0" applyNumberFormat="1" applyFont="1" applyFill="1" applyBorder="1" applyAlignment="1">
      <alignment horizontal="center" vertical="center"/>
    </xf>
    <xf numFmtId="0" fontId="42" fillId="2" borderId="63" xfId="0" applyFont="1" applyFill="1" applyBorder="1" applyAlignment="1">
      <alignment horizontal="right" vertical="top" wrapText="1"/>
    </xf>
    <xf numFmtId="0" fontId="46" fillId="0" borderId="44" xfId="0" applyFont="1" applyFill="1" applyBorder="1" applyAlignment="1">
      <alignment horizontal="center" vertical="center" wrapText="1"/>
    </xf>
    <xf numFmtId="3" fontId="0" fillId="0" borderId="55" xfId="0" applyNumberFormat="1" applyFont="1" applyFill="1" applyBorder="1" applyAlignment="1">
      <alignment horizontal="center" vertical="center"/>
    </xf>
    <xf numFmtId="3" fontId="5" fillId="0" borderId="14" xfId="0" applyNumberFormat="1" applyFont="1" applyFill="1" applyBorder="1" applyAlignment="1">
      <alignment horizontal="center"/>
    </xf>
    <xf numFmtId="3" fontId="5" fillId="0" borderId="57" xfId="0" applyNumberFormat="1" applyFont="1" applyFill="1" applyBorder="1" applyAlignment="1">
      <alignment horizontal="center"/>
    </xf>
    <xf numFmtId="3" fontId="5" fillId="0" borderId="73" xfId="0" applyNumberFormat="1" applyFont="1" applyFill="1" applyBorder="1" applyAlignment="1">
      <alignment horizontal="center"/>
    </xf>
    <xf numFmtId="3" fontId="48" fillId="0" borderId="16" xfId="0" applyNumberFormat="1" applyFont="1" applyFill="1" applyBorder="1" applyAlignment="1">
      <alignment horizontal="center"/>
    </xf>
    <xf numFmtId="3" fontId="48" fillId="0" borderId="10" xfId="0" applyNumberFormat="1" applyFont="1" applyFill="1" applyBorder="1" applyAlignment="1">
      <alignment horizontal="center"/>
    </xf>
    <xf numFmtId="3" fontId="48" fillId="0" borderId="11" xfId="0" applyNumberFormat="1" applyFont="1" applyFill="1" applyBorder="1" applyAlignment="1">
      <alignment horizontal="center"/>
    </xf>
    <xf numFmtId="3" fontId="8" fillId="0" borderId="18" xfId="5" applyNumberFormat="1" applyFont="1" applyFill="1" applyBorder="1" applyAlignment="1">
      <alignment horizontal="center"/>
    </xf>
    <xf numFmtId="3" fontId="8" fillId="0" borderId="31" xfId="5" applyNumberFormat="1" applyFont="1" applyFill="1" applyBorder="1" applyAlignment="1">
      <alignment horizontal="center"/>
    </xf>
    <xf numFmtId="164" fontId="50" fillId="0" borderId="14" xfId="2" applyNumberFormat="1" applyFont="1" applyFill="1" applyBorder="1" applyAlignment="1">
      <alignment horizontal="center"/>
    </xf>
    <xf numFmtId="164" fontId="50" fillId="0" borderId="57" xfId="2" applyNumberFormat="1" applyFont="1" applyFill="1" applyBorder="1" applyAlignment="1">
      <alignment horizontal="center"/>
    </xf>
    <xf numFmtId="164" fontId="50" fillId="0" borderId="73" xfId="2" applyNumberFormat="1" applyFont="1" applyFill="1" applyBorder="1" applyAlignment="1">
      <alignment horizontal="center"/>
    </xf>
    <xf numFmtId="164" fontId="50" fillId="0" borderId="50" xfId="2" applyNumberFormat="1" applyFont="1" applyFill="1" applyBorder="1" applyAlignment="1">
      <alignment horizontal="center"/>
    </xf>
    <xf numFmtId="164" fontId="50" fillId="0" borderId="18" xfId="2" applyNumberFormat="1" applyFont="1" applyFill="1" applyBorder="1" applyAlignment="1">
      <alignment horizontal="center"/>
    </xf>
    <xf numFmtId="164" fontId="50" fillId="0" borderId="31" xfId="2" applyNumberFormat="1" applyFont="1" applyFill="1" applyBorder="1" applyAlignment="1">
      <alignment horizontal="center"/>
    </xf>
    <xf numFmtId="164" fontId="50" fillId="0" borderId="75" xfId="2" applyNumberFormat="1" applyFont="1" applyFill="1" applyBorder="1" applyAlignment="1">
      <alignment horizontal="center"/>
    </xf>
    <xf numFmtId="164" fontId="50" fillId="0" borderId="44" xfId="2" applyNumberFormat="1" applyFont="1" applyFill="1" applyBorder="1" applyAlignment="1">
      <alignment horizontal="center"/>
    </xf>
    <xf numFmtId="3" fontId="50" fillId="0" borderId="14" xfId="5" applyNumberFormat="1" applyFont="1" applyFill="1" applyBorder="1" applyAlignment="1">
      <alignment horizontal="center"/>
    </xf>
    <xf numFmtId="3" fontId="50" fillId="0" borderId="57" xfId="5" applyNumberFormat="1" applyFont="1" applyFill="1" applyBorder="1" applyAlignment="1">
      <alignment horizontal="center"/>
    </xf>
    <xf numFmtId="3" fontId="50" fillId="0" borderId="73" xfId="5" applyNumberFormat="1" applyFont="1" applyFill="1" applyBorder="1" applyAlignment="1">
      <alignment horizontal="center"/>
    </xf>
    <xf numFmtId="3" fontId="48" fillId="0" borderId="50" xfId="5" applyNumberFormat="1" applyFont="1" applyFill="1" applyBorder="1" applyAlignment="1">
      <alignment horizontal="center"/>
    </xf>
    <xf numFmtId="3" fontId="50" fillId="0" borderId="16" xfId="5" applyNumberFormat="1" applyFont="1" applyFill="1" applyBorder="1" applyAlignment="1">
      <alignment horizontal="center"/>
    </xf>
    <xf numFmtId="3" fontId="50" fillId="0" borderId="10" xfId="5" applyNumberFormat="1" applyFont="1" applyFill="1" applyBorder="1" applyAlignment="1">
      <alignment horizontal="center"/>
    </xf>
    <xf numFmtId="3" fontId="50" fillId="0" borderId="11" xfId="5" applyNumberFormat="1" applyFont="1" applyFill="1" applyBorder="1" applyAlignment="1">
      <alignment horizontal="center"/>
    </xf>
    <xf numFmtId="3" fontId="48" fillId="0" borderId="64" xfId="5" applyNumberFormat="1" applyFont="1" applyFill="1" applyBorder="1" applyAlignment="1">
      <alignment horizontal="center"/>
    </xf>
    <xf numFmtId="3" fontId="50" fillId="0" borderId="39" xfId="5" applyNumberFormat="1" applyFont="1" applyFill="1" applyBorder="1" applyAlignment="1">
      <alignment horizontal="center"/>
    </xf>
    <xf numFmtId="3" fontId="50" fillId="0" borderId="46" xfId="5" applyNumberFormat="1" applyFont="1" applyFill="1" applyBorder="1" applyAlignment="1">
      <alignment horizontal="center"/>
    </xf>
    <xf numFmtId="3" fontId="50" fillId="0" borderId="62" xfId="5" applyNumberFormat="1" applyFont="1" applyFill="1" applyBorder="1" applyAlignment="1">
      <alignment horizontal="center"/>
    </xf>
    <xf numFmtId="3" fontId="48" fillId="0" borderId="63" xfId="5" applyNumberFormat="1" applyFont="1" applyFill="1" applyBorder="1" applyAlignment="1">
      <alignment horizontal="center"/>
    </xf>
    <xf numFmtId="3" fontId="8" fillId="0" borderId="43" xfId="5" applyNumberFormat="1" applyFont="1" applyFill="1" applyBorder="1" applyAlignment="1">
      <alignment horizontal="center"/>
    </xf>
    <xf numFmtId="3" fontId="8" fillId="0" borderId="84" xfId="5" applyNumberFormat="1" applyFont="1" applyFill="1" applyBorder="1" applyAlignment="1">
      <alignment horizontal="center"/>
    </xf>
    <xf numFmtId="3" fontId="48" fillId="0" borderId="42" xfId="5" applyNumberFormat="1" applyFont="1" applyFill="1" applyBorder="1" applyAlignment="1">
      <alignment horizontal="center"/>
    </xf>
    <xf numFmtId="3" fontId="48" fillId="0" borderId="43" xfId="5" applyNumberFormat="1" applyFont="1" applyFill="1" applyBorder="1" applyAlignment="1">
      <alignment horizontal="center"/>
    </xf>
    <xf numFmtId="3" fontId="48" fillId="0" borderId="86" xfId="5" applyNumberFormat="1" applyFont="1" applyFill="1" applyBorder="1" applyAlignment="1">
      <alignment horizontal="center"/>
    </xf>
    <xf numFmtId="3" fontId="48" fillId="0" borderId="3" xfId="5" applyNumberFormat="1" applyFont="1" applyFill="1" applyBorder="1" applyAlignment="1">
      <alignment horizontal="center"/>
    </xf>
    <xf numFmtId="3" fontId="8" fillId="0" borderId="117" xfId="5" applyNumberFormat="1" applyFont="1" applyFill="1" applyBorder="1" applyAlignment="1">
      <alignment horizontal="center"/>
    </xf>
    <xf numFmtId="3" fontId="8" fillId="0" borderId="112" xfId="5" applyNumberFormat="1" applyFont="1" applyFill="1" applyBorder="1" applyAlignment="1">
      <alignment horizontal="center"/>
    </xf>
    <xf numFmtId="3" fontId="4" fillId="0" borderId="14" xfId="5" applyNumberFormat="1" applyFont="1" applyFill="1" applyBorder="1" applyAlignment="1">
      <alignment horizontal="center"/>
    </xf>
    <xf numFmtId="3" fontId="4" fillId="0" borderId="57" xfId="5" applyNumberFormat="1" applyFont="1" applyFill="1" applyBorder="1" applyAlignment="1">
      <alignment horizontal="center"/>
    </xf>
    <xf numFmtId="3" fontId="4" fillId="0" borderId="15" xfId="5" applyNumberFormat="1" applyFont="1" applyFill="1" applyBorder="1" applyAlignment="1">
      <alignment horizontal="center"/>
    </xf>
    <xf numFmtId="3" fontId="50" fillId="0" borderId="16"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3" fontId="4" fillId="0" borderId="39" xfId="5" applyNumberFormat="1" applyFont="1" applyFill="1" applyBorder="1" applyAlignment="1">
      <alignment horizontal="center"/>
    </xf>
    <xf numFmtId="3" fontId="4" fillId="0" borderId="46" xfId="5" applyNumberFormat="1" applyFont="1" applyFill="1" applyBorder="1" applyAlignment="1">
      <alignment horizontal="center"/>
    </xf>
    <xf numFmtId="3" fontId="4" fillId="0" borderId="56" xfId="5" applyNumberFormat="1" applyFont="1" applyFill="1" applyBorder="1" applyAlignment="1">
      <alignment horizontal="center"/>
    </xf>
    <xf numFmtId="3" fontId="50" fillId="0" borderId="43" xfId="5" applyNumberFormat="1" applyFont="1" applyFill="1" applyBorder="1" applyAlignment="1">
      <alignment horizontal="center"/>
    </xf>
    <xf numFmtId="0" fontId="106" fillId="0" borderId="0" xfId="0" applyFont="1" applyAlignment="1">
      <alignment horizontal="center" vertical="center"/>
    </xf>
    <xf numFmtId="164" fontId="53" fillId="0" borderId="50" xfId="0" applyNumberFormat="1" applyFont="1" applyFill="1" applyBorder="1" applyAlignment="1">
      <alignment horizontal="center" vertical="center" wrapText="1"/>
    </xf>
    <xf numFmtId="164" fontId="53" fillId="0" borderId="44" xfId="0" applyNumberFormat="1" applyFont="1" applyFill="1" applyBorder="1" applyAlignment="1">
      <alignment horizontal="center" vertical="center" wrapText="1"/>
    </xf>
    <xf numFmtId="3" fontId="50" fillId="13" borderId="66" xfId="3" applyNumberFormat="1" applyFont="1" applyFill="1" applyBorder="1" applyAlignment="1">
      <alignment horizontal="center" vertical="center"/>
    </xf>
    <xf numFmtId="0" fontId="53" fillId="0" borderId="71" xfId="0" applyFont="1" applyBorder="1" applyAlignment="1">
      <alignment horizontal="center" vertical="center" wrapText="1"/>
    </xf>
    <xf numFmtId="0" fontId="53" fillId="0" borderId="72" xfId="0" applyFont="1" applyBorder="1" applyAlignment="1">
      <alignment horizontal="center" vertical="center" wrapText="1"/>
    </xf>
    <xf numFmtId="0" fontId="53" fillId="0" borderId="85" xfId="0" applyFont="1" applyBorder="1" applyAlignment="1">
      <alignment horizontal="center" vertical="center" wrapText="1"/>
    </xf>
    <xf numFmtId="164" fontId="24" fillId="0" borderId="18" xfId="0" applyNumberFormat="1" applyFont="1" applyBorder="1" applyAlignment="1">
      <alignment horizontal="center" vertical="center" wrapText="1"/>
    </xf>
    <xf numFmtId="164" fontId="24" fillId="0" borderId="61" xfId="0" applyNumberFormat="1" applyFont="1" applyFill="1" applyBorder="1" applyAlignment="1">
      <alignment horizontal="center" vertical="center" wrapText="1"/>
    </xf>
    <xf numFmtId="164" fontId="24" fillId="0" borderId="31" xfId="0" applyNumberFormat="1" applyFont="1" applyBorder="1" applyAlignment="1">
      <alignment horizontal="center" vertical="center" wrapText="1"/>
    </xf>
    <xf numFmtId="164" fontId="24" fillId="0" borderId="20" xfId="0" applyNumberFormat="1" applyFont="1" applyBorder="1" applyAlignment="1">
      <alignment horizontal="center" vertical="center" wrapText="1"/>
    </xf>
    <xf numFmtId="0" fontId="7" fillId="0" borderId="0" xfId="0" applyFont="1" applyFill="1" applyBorder="1"/>
    <xf numFmtId="0" fontId="12" fillId="0" borderId="0" xfId="0" applyFont="1" applyFill="1" applyBorder="1"/>
    <xf numFmtId="0" fontId="7" fillId="0" borderId="0" xfId="0" applyFont="1" applyFill="1" applyBorder="1" applyAlignment="1">
      <alignment horizontal="right" wrapText="1"/>
    </xf>
    <xf numFmtId="164" fontId="8" fillId="0" borderId="0" xfId="2" applyNumberFormat="1" applyFont="1" applyFill="1" applyBorder="1" applyAlignment="1">
      <alignment horizontal="center"/>
    </xf>
    <xf numFmtId="167" fontId="8" fillId="0" borderId="0" xfId="2" applyNumberFormat="1" applyFont="1" applyFill="1" applyBorder="1" applyAlignment="1">
      <alignment horizontal="center"/>
    </xf>
    <xf numFmtId="164" fontId="7" fillId="0" borderId="0" xfId="2" applyNumberFormat="1" applyFont="1" applyFill="1" applyBorder="1" applyAlignment="1">
      <alignment horizontal="center"/>
    </xf>
    <xf numFmtId="3" fontId="10" fillId="0" borderId="18" xfId="5" applyNumberFormat="1" applyFont="1" applyFill="1" applyBorder="1" applyAlignment="1">
      <alignment horizontal="center" vertical="center"/>
    </xf>
    <xf numFmtId="3" fontId="10" fillId="0" borderId="31" xfId="5" applyNumberFormat="1" applyFont="1" applyFill="1" applyBorder="1" applyAlignment="1">
      <alignment horizontal="center" vertical="center"/>
    </xf>
    <xf numFmtId="0" fontId="48" fillId="2" borderId="48" xfId="0" applyFont="1" applyFill="1" applyBorder="1" applyAlignment="1">
      <alignment horizontal="center" vertical="center" wrapText="1"/>
    </xf>
    <xf numFmtId="0" fontId="48" fillId="2" borderId="68" xfId="0" applyFont="1" applyFill="1" applyBorder="1" applyAlignment="1">
      <alignment horizontal="center" vertical="center" wrapText="1"/>
    </xf>
    <xf numFmtId="3" fontId="50" fillId="13" borderId="65" xfId="3" applyNumberFormat="1" applyFont="1" applyFill="1" applyBorder="1" applyAlignment="1">
      <alignment horizontal="center" vertical="center"/>
    </xf>
    <xf numFmtId="3" fontId="50" fillId="13" borderId="103" xfId="3" applyNumberFormat="1" applyFont="1" applyFill="1" applyBorder="1" applyAlignment="1">
      <alignment horizontal="center" vertical="center"/>
    </xf>
    <xf numFmtId="3" fontId="99" fillId="0" borderId="118" xfId="0" applyNumberFormat="1" applyFont="1" applyFill="1" applyBorder="1" applyAlignment="1">
      <alignment horizontal="center" vertical="center"/>
    </xf>
    <xf numFmtId="3" fontId="5" fillId="3" borderId="8" xfId="0" applyNumberFormat="1" applyFont="1" applyFill="1" applyBorder="1" applyAlignment="1">
      <alignment horizontal="center" vertical="center"/>
    </xf>
    <xf numFmtId="3" fontId="5" fillId="3" borderId="4" xfId="0" applyNumberFormat="1" applyFont="1" applyFill="1" applyBorder="1" applyAlignment="1">
      <alignment horizontal="center" vertical="center"/>
    </xf>
    <xf numFmtId="3" fontId="0" fillId="0" borderId="56" xfId="0" applyNumberFormat="1" applyFont="1" applyFill="1" applyBorder="1" applyAlignment="1">
      <alignment horizontal="center" vertical="center"/>
    </xf>
    <xf numFmtId="3" fontId="5" fillId="0" borderId="23" xfId="0" applyNumberFormat="1" applyFont="1" applyFill="1" applyBorder="1" applyAlignment="1">
      <alignment horizontal="center" vertical="center"/>
    </xf>
    <xf numFmtId="3" fontId="99" fillId="0" borderId="22" xfId="0" applyNumberFormat="1" applyFont="1" applyFill="1" applyBorder="1" applyAlignment="1">
      <alignment horizontal="center" vertical="center"/>
    </xf>
    <xf numFmtId="3" fontId="99" fillId="0" borderId="55" xfId="0" applyNumberFormat="1" applyFont="1" applyFill="1" applyBorder="1" applyAlignment="1">
      <alignment horizontal="center" vertical="center"/>
    </xf>
    <xf numFmtId="3" fontId="5" fillId="0" borderId="70" xfId="0" applyNumberFormat="1" applyFont="1" applyFill="1" applyBorder="1" applyAlignment="1">
      <alignment horizontal="center" vertical="center"/>
    </xf>
    <xf numFmtId="10" fontId="100" fillId="12" borderId="49" xfId="0" applyNumberFormat="1" applyFont="1" applyFill="1" applyBorder="1" applyAlignment="1">
      <alignment horizontal="center" vertical="center" wrapText="1"/>
    </xf>
    <xf numFmtId="10" fontId="100" fillId="12" borderId="119" xfId="0" applyNumberFormat="1" applyFont="1" applyFill="1" applyBorder="1" applyAlignment="1">
      <alignment horizontal="center" vertical="center" wrapText="1"/>
    </xf>
    <xf numFmtId="3" fontId="5" fillId="0" borderId="85" xfId="0" applyNumberFormat="1" applyFont="1" applyFill="1" applyBorder="1" applyAlignment="1">
      <alignment horizontal="center" vertical="center"/>
    </xf>
    <xf numFmtId="3" fontId="5" fillId="0" borderId="117" xfId="0" applyNumberFormat="1" applyFont="1" applyFill="1" applyBorder="1" applyAlignment="1">
      <alignment horizontal="center" vertical="center"/>
    </xf>
    <xf numFmtId="0" fontId="0" fillId="0" borderId="0" xfId="0" applyBorder="1" applyAlignment="1">
      <alignment horizontal="left" vertical="top"/>
    </xf>
    <xf numFmtId="0" fontId="109" fillId="0" borderId="0" xfId="0" applyFont="1" applyBorder="1" applyAlignment="1">
      <alignment vertical="center"/>
    </xf>
    <xf numFmtId="0" fontId="109" fillId="0" borderId="0" xfId="0" applyFont="1" applyBorder="1" applyAlignment="1">
      <alignment horizontal="right" vertical="center"/>
    </xf>
    <xf numFmtId="3" fontId="0" fillId="0" borderId="55" xfId="0" applyNumberFormat="1" applyFont="1" applyFill="1" applyBorder="1" applyAlignment="1">
      <alignment horizontal="center" vertical="center" wrapText="1"/>
    </xf>
    <xf numFmtId="3" fontId="0" fillId="0" borderId="56" xfId="0" applyNumberFormat="1" applyFont="1" applyFill="1" applyBorder="1" applyAlignment="1">
      <alignment horizontal="center" vertical="center" wrapText="1"/>
    </xf>
    <xf numFmtId="0" fontId="17" fillId="2" borderId="67" xfId="0" applyFont="1" applyFill="1" applyBorder="1" applyAlignment="1">
      <alignment horizontal="center" vertical="center" wrapText="1"/>
    </xf>
    <xf numFmtId="0" fontId="17" fillId="2" borderId="61" xfId="0" applyFont="1" applyFill="1" applyBorder="1" applyAlignment="1">
      <alignment horizontal="center" vertical="center" wrapText="1"/>
    </xf>
    <xf numFmtId="10" fontId="20" fillId="12" borderId="61" xfId="0" applyNumberFormat="1"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67" xfId="0" applyFont="1" applyFill="1" applyBorder="1" applyAlignment="1">
      <alignment horizontal="center" vertical="center" wrapText="1"/>
    </xf>
    <xf numFmtId="0" fontId="24" fillId="0" borderId="60" xfId="0" applyFont="1" applyFill="1" applyBorder="1" applyAlignment="1">
      <alignment horizontal="center" vertical="center" wrapText="1"/>
    </xf>
    <xf numFmtId="3" fontId="53" fillId="0" borderId="60" xfId="0" applyNumberFormat="1"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8" fillId="2" borderId="22" xfId="0" applyFont="1" applyFill="1" applyBorder="1" applyAlignment="1">
      <alignment horizontal="center" textRotation="90" wrapText="1"/>
    </xf>
    <xf numFmtId="0" fontId="53" fillId="0" borderId="51" xfId="0" applyFont="1" applyBorder="1" applyAlignment="1">
      <alignment horizontal="center" vertical="center" wrapText="1"/>
    </xf>
    <xf numFmtId="0" fontId="53" fillId="0" borderId="32" xfId="0" applyFont="1" applyBorder="1" applyAlignment="1">
      <alignment horizontal="center" vertical="center" wrapText="1"/>
    </xf>
    <xf numFmtId="0" fontId="53" fillId="0" borderId="70" xfId="0" applyFont="1" applyBorder="1" applyAlignment="1">
      <alignment horizontal="center" vertical="center" wrapText="1"/>
    </xf>
    <xf numFmtId="9" fontId="53" fillId="0" borderId="53" xfId="0" applyNumberFormat="1" applyFont="1" applyBorder="1" applyAlignment="1">
      <alignment horizontal="center" vertical="center" wrapText="1"/>
    </xf>
    <xf numFmtId="164" fontId="24" fillId="0" borderId="50" xfId="0" applyNumberFormat="1" applyFont="1" applyBorder="1" applyAlignment="1">
      <alignment horizontal="center" vertical="center" wrapText="1"/>
    </xf>
    <xf numFmtId="164" fontId="24" fillId="0" borderId="42" xfId="0" applyNumberFormat="1" applyFont="1" applyBorder="1" applyAlignment="1">
      <alignment horizontal="center" vertical="center" wrapText="1"/>
    </xf>
    <xf numFmtId="164" fontId="24" fillId="0" borderId="63" xfId="0" applyNumberFormat="1" applyFont="1" applyBorder="1" applyAlignment="1">
      <alignment horizontal="center" vertical="center" wrapText="1"/>
    </xf>
    <xf numFmtId="9" fontId="53" fillId="0" borderId="64" xfId="0" applyNumberFormat="1" applyFont="1" applyBorder="1" applyAlignment="1">
      <alignment horizontal="center" vertical="center" wrapText="1"/>
    </xf>
    <xf numFmtId="3" fontId="50" fillId="0" borderId="18" xfId="3" applyNumberFormat="1" applyFont="1" applyFill="1" applyBorder="1" applyAlignment="1">
      <alignment horizontal="center" vertical="center"/>
    </xf>
    <xf numFmtId="3" fontId="50" fillId="0" borderId="31" xfId="3" applyNumberFormat="1" applyFont="1" applyFill="1" applyBorder="1" applyAlignment="1">
      <alignment horizontal="center" vertical="center"/>
    </xf>
    <xf numFmtId="3" fontId="50" fillId="0" borderId="20" xfId="3" applyNumberFormat="1" applyFont="1" applyFill="1" applyBorder="1" applyAlignment="1">
      <alignment horizontal="center" vertical="center"/>
    </xf>
    <xf numFmtId="3" fontId="50" fillId="0" borderId="103" xfId="3" applyNumberFormat="1" applyFont="1" applyFill="1" applyBorder="1" applyAlignment="1">
      <alignment horizontal="center" vertical="center"/>
    </xf>
    <xf numFmtId="3" fontId="50" fillId="0" borderId="68" xfId="3" applyNumberFormat="1" applyFont="1" applyFill="1" applyBorder="1" applyAlignment="1">
      <alignment horizontal="center" vertical="center"/>
    </xf>
    <xf numFmtId="0" fontId="48" fillId="2" borderId="84" xfId="0" applyFont="1" applyFill="1" applyBorder="1" applyAlignment="1">
      <alignment horizontal="center" wrapText="1"/>
    </xf>
    <xf numFmtId="0" fontId="48" fillId="2" borderId="43" xfId="0" applyFont="1" applyFill="1" applyBorder="1" applyAlignment="1">
      <alignment horizontal="center" wrapText="1"/>
    </xf>
    <xf numFmtId="0" fontId="48" fillId="2" borderId="1" xfId="3" applyFont="1" applyFill="1" applyBorder="1" applyAlignment="1">
      <alignment horizontal="center" wrapText="1"/>
    </xf>
    <xf numFmtId="3" fontId="5" fillId="0" borderId="52" xfId="5" applyNumberFormat="1" applyFont="1" applyFill="1" applyBorder="1" applyAlignment="1">
      <alignment horizontal="center"/>
    </xf>
    <xf numFmtId="3" fontId="5" fillId="0" borderId="17" xfId="5" applyNumberFormat="1" applyFont="1" applyFill="1" applyBorder="1" applyAlignment="1">
      <alignment horizontal="center"/>
    </xf>
    <xf numFmtId="3" fontId="5" fillId="0" borderId="39" xfId="5" applyNumberFormat="1" applyFont="1" applyFill="1" applyBorder="1" applyAlignment="1">
      <alignment horizontal="center"/>
    </xf>
    <xf numFmtId="3" fontId="5" fillId="0" borderId="46" xfId="5" applyNumberFormat="1" applyFont="1" applyFill="1" applyBorder="1" applyAlignment="1">
      <alignment horizontal="center"/>
    </xf>
    <xf numFmtId="3" fontId="5" fillId="0" borderId="56" xfId="5" applyNumberFormat="1" applyFont="1" applyFill="1" applyBorder="1" applyAlignment="1">
      <alignment horizontal="center"/>
    </xf>
    <xf numFmtId="3" fontId="5" fillId="0" borderId="40" xfId="5" applyNumberFormat="1" applyFont="1" applyFill="1" applyBorder="1" applyAlignment="1">
      <alignment horizontal="center"/>
    </xf>
    <xf numFmtId="3" fontId="7" fillId="0" borderId="10" xfId="5" applyNumberFormat="1" applyFont="1" applyFill="1" applyBorder="1" applyAlignment="1">
      <alignment horizontal="center"/>
    </xf>
    <xf numFmtId="3" fontId="7" fillId="0" borderId="11" xfId="5" applyNumberFormat="1" applyFont="1" applyFill="1" applyBorder="1" applyAlignment="1">
      <alignment horizontal="center"/>
    </xf>
    <xf numFmtId="3" fontId="7" fillId="0" borderId="14" xfId="5" applyNumberFormat="1" applyFont="1" applyFill="1" applyBorder="1" applyAlignment="1">
      <alignment horizontal="center"/>
    </xf>
    <xf numFmtId="3" fontId="7" fillId="0" borderId="57" xfId="5" applyNumberFormat="1" applyFont="1" applyFill="1" applyBorder="1" applyAlignment="1">
      <alignment horizontal="center"/>
    </xf>
    <xf numFmtId="3" fontId="7" fillId="0" borderId="73" xfId="5" applyNumberFormat="1" applyFont="1" applyFill="1" applyBorder="1" applyAlignment="1">
      <alignment horizontal="center"/>
    </xf>
    <xf numFmtId="3" fontId="7" fillId="0" borderId="16" xfId="5" applyNumberFormat="1" applyFont="1" applyFill="1" applyBorder="1" applyAlignment="1">
      <alignment horizontal="center"/>
    </xf>
    <xf numFmtId="3" fontId="7" fillId="0" borderId="39" xfId="5" applyNumberFormat="1" applyFont="1" applyFill="1" applyBorder="1" applyAlignment="1">
      <alignment horizontal="center"/>
    </xf>
    <xf numFmtId="3" fontId="7" fillId="0" borderId="46" xfId="5" applyNumberFormat="1" applyFont="1" applyFill="1" applyBorder="1" applyAlignment="1">
      <alignment horizontal="center"/>
    </xf>
    <xf numFmtId="3" fontId="7" fillId="0" borderId="62" xfId="5" applyNumberFormat="1" applyFont="1" applyFill="1" applyBorder="1" applyAlignment="1">
      <alignment horizontal="center"/>
    </xf>
    <xf numFmtId="3" fontId="8" fillId="0" borderId="86" xfId="5" applyNumberFormat="1" applyFont="1" applyFill="1" applyBorder="1" applyAlignment="1">
      <alignment horizontal="center"/>
    </xf>
    <xf numFmtId="3" fontId="8" fillId="0" borderId="3" xfId="5" applyNumberFormat="1" applyFont="1" applyFill="1" applyBorder="1" applyAlignment="1">
      <alignment horizontal="center"/>
    </xf>
    <xf numFmtId="164" fontId="48" fillId="0" borderId="50" xfId="2" applyNumberFormat="1" applyFont="1" applyFill="1" applyBorder="1" applyAlignment="1">
      <alignment horizontal="center"/>
    </xf>
    <xf numFmtId="164" fontId="48" fillId="0" borderId="44" xfId="2"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57" xfId="0" applyNumberFormat="1" applyFont="1" applyFill="1" applyBorder="1" applyAlignment="1">
      <alignment horizontal="center"/>
    </xf>
    <xf numFmtId="3" fontId="0" fillId="0" borderId="73" xfId="0" applyNumberFormat="1" applyFont="1" applyFill="1" applyBorder="1" applyAlignment="1">
      <alignment horizontal="center"/>
    </xf>
    <xf numFmtId="3" fontId="5" fillId="0" borderId="50" xfId="5" applyNumberFormat="1" applyFont="1" applyFill="1" applyBorder="1" applyAlignment="1">
      <alignment horizontal="center"/>
    </xf>
    <xf numFmtId="3" fontId="50" fillId="0" borderId="39" xfId="0" applyNumberFormat="1" applyFont="1" applyFill="1" applyBorder="1" applyAlignment="1">
      <alignment horizontal="center"/>
    </xf>
    <xf numFmtId="3" fontId="50" fillId="0" borderId="46" xfId="0" applyNumberFormat="1" applyFont="1" applyFill="1" applyBorder="1" applyAlignment="1">
      <alignment horizontal="center"/>
    </xf>
    <xf numFmtId="3" fontId="50" fillId="0" borderId="62" xfId="0" applyNumberFormat="1" applyFont="1" applyFill="1" applyBorder="1" applyAlignment="1">
      <alignment horizontal="center"/>
    </xf>
    <xf numFmtId="3" fontId="7" fillId="0" borderId="43" xfId="5" applyNumberFormat="1" applyFont="1" applyFill="1" applyBorder="1" applyAlignment="1">
      <alignment horizontal="center"/>
    </xf>
    <xf numFmtId="3" fontId="7" fillId="0" borderId="84" xfId="5" applyNumberFormat="1" applyFont="1" applyFill="1" applyBorder="1" applyAlignment="1">
      <alignment horizontal="center"/>
    </xf>
    <xf numFmtId="3" fontId="7" fillId="0" borderId="86" xfId="5" applyNumberFormat="1" applyFont="1" applyFill="1" applyBorder="1" applyAlignment="1">
      <alignment horizontal="center"/>
    </xf>
    <xf numFmtId="0" fontId="48" fillId="2" borderId="25" xfId="0" applyFont="1" applyFill="1" applyBorder="1" applyAlignment="1">
      <alignment horizontal="center" vertical="center" wrapText="1"/>
    </xf>
    <xf numFmtId="0" fontId="42" fillId="2" borderId="50" xfId="0" applyFont="1" applyFill="1" applyBorder="1" applyAlignment="1">
      <alignment horizontal="right" vertical="center" wrapText="1" indent="1"/>
    </xf>
    <xf numFmtId="0" fontId="42" fillId="2" borderId="42" xfId="0" applyFont="1" applyFill="1" applyBorder="1" applyAlignment="1">
      <alignment horizontal="right" vertical="center" wrapText="1" indent="1"/>
    </xf>
    <xf numFmtId="0" fontId="42" fillId="2" borderId="63" xfId="0" applyFont="1" applyFill="1" applyBorder="1" applyAlignment="1">
      <alignment horizontal="right" vertical="center" wrapText="1" indent="1"/>
    </xf>
    <xf numFmtId="0" fontId="42" fillId="2" borderId="64" xfId="0" applyFont="1" applyFill="1" applyBorder="1" applyAlignment="1">
      <alignment horizontal="right" vertical="center" wrapText="1" indent="1"/>
    </xf>
    <xf numFmtId="0" fontId="42" fillId="2" borderId="44" xfId="0" applyFont="1" applyFill="1" applyBorder="1" applyAlignment="1">
      <alignment horizontal="right" vertical="center" wrapText="1" indent="1"/>
    </xf>
    <xf numFmtId="0" fontId="42" fillId="2" borderId="1" xfId="0" applyFont="1" applyFill="1" applyBorder="1" applyAlignment="1">
      <alignment horizontal="right" vertical="center" wrapText="1" indent="1"/>
    </xf>
    <xf numFmtId="0" fontId="0" fillId="0" borderId="23"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4" fillId="15" borderId="67" xfId="0" applyFont="1" applyFill="1" applyBorder="1" applyAlignment="1">
      <alignment horizontal="center" vertical="center" wrapText="1"/>
    </xf>
    <xf numFmtId="0" fontId="24" fillId="15" borderId="60" xfId="0" applyFont="1" applyFill="1" applyBorder="1" applyAlignment="1">
      <alignment horizontal="center" vertical="center" wrapText="1"/>
    </xf>
    <xf numFmtId="3" fontId="53" fillId="15" borderId="60" xfId="0" applyNumberFormat="1" applyFont="1" applyFill="1" applyBorder="1" applyAlignment="1">
      <alignment horizontal="center" vertical="center" wrapText="1"/>
    </xf>
    <xf numFmtId="164" fontId="24" fillId="15" borderId="61" xfId="0" applyNumberFormat="1" applyFont="1" applyFill="1" applyBorder="1" applyAlignment="1">
      <alignment horizontal="center" vertical="center" wrapText="1"/>
    </xf>
    <xf numFmtId="0" fontId="24" fillId="15" borderId="34" xfId="0" applyFont="1" applyFill="1" applyBorder="1" applyAlignment="1">
      <alignment horizontal="center" vertical="center" wrapText="1"/>
    </xf>
    <xf numFmtId="0" fontId="24" fillId="15" borderId="57" xfId="0" applyFont="1" applyFill="1" applyBorder="1" applyAlignment="1">
      <alignment horizontal="center" vertical="center" wrapText="1"/>
    </xf>
    <xf numFmtId="0" fontId="24" fillId="15" borderId="73" xfId="0" applyFont="1" applyFill="1" applyBorder="1" applyAlignment="1">
      <alignment horizontal="center" vertical="center" wrapText="1"/>
    </xf>
    <xf numFmtId="0" fontId="24" fillId="15" borderId="12"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15"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0" fillId="15" borderId="50" xfId="0" applyFont="1" applyFill="1" applyBorder="1" applyAlignment="1">
      <alignment horizontal="center" vertical="center" wrapText="1"/>
    </xf>
    <xf numFmtId="0" fontId="0" fillId="15" borderId="44"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0" fillId="0" borderId="0" xfId="0"/>
    <xf numFmtId="9" fontId="24" fillId="0" borderId="57" xfId="0" applyNumberFormat="1" applyFont="1" applyFill="1" applyBorder="1" applyAlignment="1">
      <alignment horizontal="center" vertical="center" wrapText="1"/>
    </xf>
    <xf numFmtId="9" fontId="24" fillId="0" borderId="10" xfId="0" applyNumberFormat="1" applyFont="1" applyFill="1" applyBorder="1" applyAlignment="1">
      <alignment horizontal="center" vertical="center" wrapText="1"/>
    </xf>
    <xf numFmtId="9" fontId="24" fillId="0" borderId="31" xfId="0" applyNumberFormat="1" applyFont="1" applyFill="1" applyBorder="1" applyAlignment="1">
      <alignment horizontal="center" vertical="center" wrapText="1"/>
    </xf>
    <xf numFmtId="9" fontId="24" fillId="0" borderId="50" xfId="0" applyNumberFormat="1" applyFont="1" applyFill="1" applyBorder="1" applyAlignment="1">
      <alignment horizontal="center" vertical="center" wrapText="1"/>
    </xf>
    <xf numFmtId="3" fontId="5" fillId="3" borderId="43" xfId="0" applyNumberFormat="1" applyFont="1" applyFill="1" applyBorder="1" applyAlignment="1">
      <alignment horizontal="center" vertical="center" wrapText="1"/>
    </xf>
    <xf numFmtId="16" fontId="0" fillId="0" borderId="0" xfId="0" applyNumberFormat="1"/>
    <xf numFmtId="14" fontId="0" fillId="0" borderId="0" xfId="0" applyNumberFormat="1"/>
    <xf numFmtId="0" fontId="11" fillId="2" borderId="48" xfId="0" applyFont="1" applyFill="1" applyBorder="1" applyAlignment="1">
      <alignment horizontal="center" textRotation="90" wrapText="1"/>
    </xf>
    <xf numFmtId="0" fontId="11" fillId="2" borderId="68" xfId="0" applyFont="1" applyFill="1" applyBorder="1" applyAlignment="1">
      <alignment horizontal="center" textRotation="90" wrapText="1"/>
    </xf>
    <xf numFmtId="0" fontId="11" fillId="2" borderId="83" xfId="0" applyFont="1" applyFill="1" applyBorder="1" applyAlignment="1">
      <alignment horizontal="center" textRotation="90" wrapText="1"/>
    </xf>
    <xf numFmtId="10" fontId="0" fillId="0" borderId="0" xfId="0" applyNumberFormat="1"/>
    <xf numFmtId="164" fontId="0" fillId="3" borderId="15" xfId="0" applyNumberFormat="1" applyFont="1" applyFill="1" applyBorder="1" applyAlignment="1">
      <alignment horizontal="center" vertical="center" wrapText="1"/>
    </xf>
    <xf numFmtId="164" fontId="0" fillId="3" borderId="19" xfId="0" applyNumberFormat="1" applyFont="1" applyFill="1" applyBorder="1" applyAlignment="1">
      <alignment horizontal="center" vertical="center" wrapText="1"/>
    </xf>
    <xf numFmtId="164" fontId="0" fillId="3" borderId="56" xfId="0" applyNumberFormat="1" applyFont="1" applyFill="1" applyBorder="1" applyAlignment="1">
      <alignment horizontal="center" vertical="center" wrapText="1"/>
    </xf>
    <xf numFmtId="9" fontId="0" fillId="3" borderId="54" xfId="0" applyNumberFormat="1" applyFont="1" applyFill="1" applyBorder="1" applyAlignment="1">
      <alignment horizontal="center" vertical="center" wrapText="1"/>
    </xf>
    <xf numFmtId="9" fontId="0" fillId="3" borderId="4" xfId="0" applyNumberFormat="1" applyFont="1" applyFill="1" applyBorder="1" applyAlignment="1">
      <alignment horizontal="center" vertical="center"/>
    </xf>
    <xf numFmtId="3" fontId="25" fillId="3" borderId="14" xfId="0" applyNumberFormat="1" applyFont="1" applyFill="1" applyBorder="1" applyAlignment="1">
      <alignment horizontal="center" vertical="center" shrinkToFit="1"/>
    </xf>
    <xf numFmtId="3" fontId="25" fillId="3" borderId="57" xfId="0" applyNumberFormat="1" applyFont="1" applyFill="1" applyBorder="1" applyAlignment="1">
      <alignment horizontal="center" vertical="center" shrinkToFit="1"/>
    </xf>
    <xf numFmtId="3" fontId="25" fillId="3" borderId="73" xfId="0" applyNumberFormat="1" applyFont="1" applyFill="1" applyBorder="1" applyAlignment="1">
      <alignment horizontal="center" vertical="center" shrinkToFit="1"/>
    </xf>
    <xf numFmtId="3" fontId="25" fillId="3" borderId="16" xfId="0" applyNumberFormat="1" applyFont="1" applyFill="1" applyBorder="1" applyAlignment="1">
      <alignment horizontal="center" vertical="center" shrinkToFit="1"/>
    </xf>
    <xf numFmtId="3" fontId="25" fillId="3" borderId="39" xfId="0" applyNumberFormat="1" applyFont="1" applyFill="1" applyBorder="1" applyAlignment="1">
      <alignment horizontal="center" vertical="center" shrinkToFit="1"/>
    </xf>
    <xf numFmtId="3" fontId="5" fillId="3" borderId="70" xfId="0" applyNumberFormat="1" applyFont="1" applyFill="1" applyBorder="1" applyAlignment="1">
      <alignment horizontal="center" vertical="center"/>
    </xf>
    <xf numFmtId="3" fontId="5" fillId="3" borderId="85" xfId="0" applyNumberFormat="1" applyFont="1" applyFill="1" applyBorder="1" applyAlignment="1">
      <alignment horizontal="center" vertical="center"/>
    </xf>
    <xf numFmtId="3" fontId="0" fillId="3" borderId="55" xfId="0" applyNumberFormat="1" applyFont="1" applyFill="1" applyBorder="1" applyAlignment="1">
      <alignment horizontal="center" vertical="center" wrapText="1"/>
    </xf>
    <xf numFmtId="3" fontId="0" fillId="3" borderId="56" xfId="0" applyNumberFormat="1" applyFont="1" applyFill="1" applyBorder="1" applyAlignment="1">
      <alignment horizontal="center" vertical="center" wrapText="1"/>
    </xf>
    <xf numFmtId="3" fontId="5" fillId="3" borderId="23" xfId="0" applyNumberFormat="1" applyFont="1" applyFill="1" applyBorder="1" applyAlignment="1">
      <alignment horizontal="center" vertical="center"/>
    </xf>
    <xf numFmtId="3" fontId="5" fillId="3" borderId="117" xfId="0" applyNumberFormat="1" applyFont="1" applyFill="1" applyBorder="1" applyAlignment="1">
      <alignment horizontal="center" vertical="center"/>
    </xf>
    <xf numFmtId="3" fontId="99" fillId="3" borderId="22" xfId="0" applyNumberFormat="1" applyFont="1" applyFill="1" applyBorder="1" applyAlignment="1">
      <alignment horizontal="center" vertical="center"/>
    </xf>
    <xf numFmtId="3" fontId="99" fillId="3" borderId="55" xfId="0" applyNumberFormat="1" applyFont="1" applyFill="1" applyBorder="1" applyAlignment="1">
      <alignment horizontal="center" vertical="center"/>
    </xf>
    <xf numFmtId="0" fontId="20" fillId="3" borderId="18" xfId="0" applyFont="1" applyFill="1" applyBorder="1" applyAlignment="1">
      <alignment horizontal="center" vertical="center" wrapText="1"/>
    </xf>
    <xf numFmtId="3" fontId="17" fillId="3" borderId="14" xfId="0" applyNumberFormat="1" applyFont="1" applyFill="1" applyBorder="1" applyAlignment="1">
      <alignment horizontal="center" vertical="center" wrapText="1"/>
    </xf>
    <xf numFmtId="3" fontId="17" fillId="3" borderId="16" xfId="0" applyNumberFormat="1" applyFont="1" applyFill="1" applyBorder="1" applyAlignment="1">
      <alignment horizontal="center" vertical="center" wrapText="1"/>
    </xf>
    <xf numFmtId="3" fontId="17" fillId="3" borderId="39" xfId="0" applyNumberFormat="1" applyFont="1" applyFill="1" applyBorder="1" applyAlignment="1">
      <alignment horizontal="center" vertical="center" wrapText="1"/>
    </xf>
    <xf numFmtId="3" fontId="17" fillId="3" borderId="36" xfId="0" applyNumberFormat="1" applyFont="1" applyFill="1" applyBorder="1" applyAlignment="1">
      <alignment horizontal="center" vertical="center" wrapText="1"/>
    </xf>
    <xf numFmtId="9" fontId="10" fillId="3" borderId="86" xfId="0" applyNumberFormat="1" applyFont="1" applyFill="1" applyBorder="1" applyAlignment="1">
      <alignment horizontal="center" vertical="center"/>
    </xf>
    <xf numFmtId="0" fontId="0" fillId="3" borderId="14"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24" fillId="3" borderId="67" xfId="0" applyFont="1" applyFill="1" applyBorder="1" applyAlignment="1">
      <alignment horizontal="center" vertical="center" wrapText="1"/>
    </xf>
    <xf numFmtId="0" fontId="24" fillId="3" borderId="60" xfId="0" applyFont="1" applyFill="1" applyBorder="1" applyAlignment="1">
      <alignment horizontal="center" vertical="center" wrapText="1"/>
    </xf>
    <xf numFmtId="3" fontId="53" fillId="3" borderId="60" xfId="0" applyNumberFormat="1" applyFont="1" applyFill="1" applyBorder="1" applyAlignment="1">
      <alignment horizontal="center" vertical="center" wrapText="1"/>
    </xf>
    <xf numFmtId="164" fontId="24" fillId="3" borderId="61" xfId="0" applyNumberFormat="1" applyFont="1" applyFill="1" applyBorder="1" applyAlignment="1">
      <alignment horizontal="center" vertical="center" wrapText="1"/>
    </xf>
    <xf numFmtId="0" fontId="24" fillId="3" borderId="34" xfId="0" applyFont="1" applyFill="1" applyBorder="1" applyAlignment="1">
      <alignment horizontal="center" vertical="center" wrapText="1"/>
    </xf>
    <xf numFmtId="0" fontId="24" fillId="3" borderId="73" xfId="0" applyFont="1" applyFill="1" applyBorder="1" applyAlignment="1">
      <alignment horizontal="center" vertical="center" wrapText="1"/>
    </xf>
    <xf numFmtId="0" fontId="53" fillId="3" borderId="51" xfId="0" applyFont="1" applyFill="1" applyBorder="1" applyAlignment="1">
      <alignment horizontal="center" vertical="center" wrapText="1"/>
    </xf>
    <xf numFmtId="164" fontId="24" fillId="3" borderId="50"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53" fillId="3" borderId="32" xfId="0" applyFont="1" applyFill="1" applyBorder="1" applyAlignment="1">
      <alignment horizontal="center" vertical="center" wrapText="1"/>
    </xf>
    <xf numFmtId="9" fontId="24" fillId="3" borderId="42" xfId="0" applyNumberFormat="1" applyFont="1" applyFill="1" applyBorder="1" applyAlignment="1">
      <alignment horizontal="center" vertical="center" wrapText="1"/>
    </xf>
    <xf numFmtId="9" fontId="24" fillId="3" borderId="63" xfId="0" applyNumberFormat="1" applyFont="1" applyFill="1" applyBorder="1" applyAlignment="1">
      <alignment horizontal="center" vertical="center" wrapText="1"/>
    </xf>
    <xf numFmtId="0" fontId="53" fillId="3" borderId="71" xfId="0" applyFont="1" applyFill="1" applyBorder="1" applyAlignment="1">
      <alignment horizontal="center" vertical="center" wrapText="1"/>
    </xf>
    <xf numFmtId="0" fontId="53" fillId="3" borderId="72" xfId="0" applyFont="1" applyFill="1" applyBorder="1" applyAlignment="1">
      <alignment horizontal="center" vertical="center" wrapText="1"/>
    </xf>
    <xf numFmtId="0" fontId="53" fillId="3" borderId="85" xfId="0" applyFont="1" applyFill="1" applyBorder="1" applyAlignment="1">
      <alignment horizontal="center" vertical="center" wrapText="1"/>
    </xf>
    <xf numFmtId="0" fontId="53" fillId="3" borderId="70" xfId="0" applyFont="1" applyFill="1" applyBorder="1" applyAlignment="1">
      <alignment horizontal="center" vertical="center" wrapText="1"/>
    </xf>
    <xf numFmtId="9" fontId="53" fillId="3" borderId="64" xfId="0" applyNumberFormat="1" applyFont="1" applyFill="1" applyBorder="1" applyAlignment="1">
      <alignment horizontal="center" vertical="center" wrapText="1"/>
    </xf>
    <xf numFmtId="9" fontId="24" fillId="3" borderId="18" xfId="0" applyNumberFormat="1" applyFont="1" applyFill="1" applyBorder="1" applyAlignment="1">
      <alignment horizontal="center" vertical="center" wrapText="1"/>
    </xf>
    <xf numFmtId="9" fontId="24" fillId="3" borderId="31" xfId="0" applyNumberFormat="1" applyFont="1" applyFill="1" applyBorder="1" applyAlignment="1">
      <alignment horizontal="center" vertical="center" wrapText="1"/>
    </xf>
    <xf numFmtId="164" fontId="24" fillId="3" borderId="31" xfId="0" applyNumberFormat="1" applyFont="1" applyFill="1" applyBorder="1" applyAlignment="1">
      <alignment horizontal="center" vertical="center" wrapText="1"/>
    </xf>
    <xf numFmtId="9" fontId="24" fillId="3" borderId="20" xfId="0" applyNumberFormat="1" applyFont="1" applyFill="1" applyBorder="1" applyAlignment="1">
      <alignment horizontal="center" vertical="center" wrapText="1"/>
    </xf>
    <xf numFmtId="9" fontId="53" fillId="3" borderId="53" xfId="0" applyNumberFormat="1" applyFont="1" applyFill="1" applyBorder="1" applyAlignment="1">
      <alignment horizontal="center" vertical="center" wrapText="1"/>
    </xf>
    <xf numFmtId="0" fontId="0" fillId="3" borderId="14" xfId="0" applyFont="1" applyFill="1" applyBorder="1" applyAlignment="1">
      <alignment horizontal="center" vertical="center"/>
    </xf>
    <xf numFmtId="0" fontId="0" fillId="3" borderId="57" xfId="0" applyFont="1" applyFill="1" applyBorder="1" applyAlignment="1">
      <alignment horizontal="center" vertical="center"/>
    </xf>
    <xf numFmtId="0" fontId="0" fillId="3" borderId="15" xfId="0" applyFont="1" applyFill="1" applyBorder="1" applyAlignment="1">
      <alignment horizontal="center" vertical="center"/>
    </xf>
    <xf numFmtId="3" fontId="17" fillId="3" borderId="52" xfId="0" applyNumberFormat="1" applyFont="1" applyFill="1" applyBorder="1" applyAlignment="1">
      <alignment horizontal="center" vertical="center" wrapText="1"/>
    </xf>
    <xf numFmtId="164" fontId="16" fillId="3" borderId="52" xfId="0" applyNumberFormat="1" applyFont="1" applyFill="1" applyBorder="1" applyAlignment="1">
      <alignment horizontal="center" vertical="center" wrapText="1"/>
    </xf>
    <xf numFmtId="0" fontId="24" fillId="3" borderId="16" xfId="0" applyFont="1" applyFill="1" applyBorder="1" applyAlignment="1">
      <alignment horizontal="center" vertical="center" wrapText="1"/>
    </xf>
    <xf numFmtId="3" fontId="17" fillId="3" borderId="17" xfId="0" applyNumberFormat="1" applyFont="1" applyFill="1" applyBorder="1" applyAlignment="1">
      <alignment horizontal="center" vertical="center" wrapText="1"/>
    </xf>
    <xf numFmtId="164" fontId="16" fillId="3" borderId="17" xfId="0" applyNumberFormat="1" applyFont="1" applyFill="1" applyBorder="1" applyAlignment="1">
      <alignment horizontal="center" vertical="center" wrapText="1"/>
    </xf>
    <xf numFmtId="1" fontId="24" fillId="3" borderId="16" xfId="0" applyNumberFormat="1" applyFont="1" applyFill="1" applyBorder="1" applyAlignment="1">
      <alignment horizontal="center" vertical="center" wrapText="1"/>
    </xf>
    <xf numFmtId="1" fontId="24" fillId="3" borderId="10" xfId="0" applyNumberFormat="1" applyFont="1" applyFill="1" applyBorder="1" applyAlignment="1">
      <alignment horizontal="center" vertical="center" wrapText="1"/>
    </xf>
    <xf numFmtId="1" fontId="24" fillId="3" borderId="19" xfId="0" applyNumberFormat="1" applyFont="1" applyFill="1" applyBorder="1" applyAlignment="1">
      <alignment horizontal="center" vertical="center" wrapText="1"/>
    </xf>
    <xf numFmtId="0" fontId="24" fillId="3" borderId="39" xfId="0" applyFont="1" applyFill="1" applyBorder="1" applyAlignment="1">
      <alignment horizontal="center" vertical="center" wrapText="1"/>
    </xf>
    <xf numFmtId="0" fontId="24" fillId="3" borderId="46" xfId="0" applyFont="1" applyFill="1" applyBorder="1" applyAlignment="1">
      <alignment horizontal="center" vertical="center" wrapText="1"/>
    </xf>
    <xf numFmtId="3" fontId="24" fillId="3" borderId="46" xfId="0" applyNumberFormat="1" applyFont="1" applyFill="1" applyBorder="1" applyAlignment="1">
      <alignment horizontal="center" vertical="center" wrapText="1"/>
    </xf>
    <xf numFmtId="0" fontId="24" fillId="3" borderId="56" xfId="0" applyFont="1" applyFill="1" applyBorder="1" applyAlignment="1">
      <alignment horizontal="center" vertical="center" wrapText="1"/>
    </xf>
    <xf numFmtId="3" fontId="17" fillId="3" borderId="40" xfId="0" applyNumberFormat="1" applyFont="1" applyFill="1" applyBorder="1" applyAlignment="1">
      <alignment horizontal="center" vertical="center" wrapText="1"/>
    </xf>
    <xf numFmtId="164" fontId="16" fillId="3" borderId="40" xfId="0" applyNumberFormat="1" applyFont="1" applyFill="1" applyBorder="1" applyAlignment="1">
      <alignment horizontal="center" vertical="center" wrapText="1"/>
    </xf>
    <xf numFmtId="3" fontId="17" fillId="3" borderId="29" xfId="0" applyNumberFormat="1" applyFont="1" applyFill="1" applyBorder="1" applyAlignment="1">
      <alignment horizontal="center" vertical="center" wrapText="1"/>
    </xf>
    <xf numFmtId="3" fontId="17" fillId="3" borderId="27" xfId="0" applyNumberFormat="1" applyFont="1" applyFill="1" applyBorder="1" applyAlignment="1">
      <alignment horizontal="center" vertical="center" wrapText="1"/>
    </xf>
    <xf numFmtId="3" fontId="17" fillId="3" borderId="64" xfId="0" applyNumberFormat="1" applyFont="1" applyFill="1" applyBorder="1" applyAlignment="1">
      <alignment horizontal="center" vertical="center" wrapText="1"/>
    </xf>
    <xf numFmtId="9" fontId="16" fillId="3" borderId="37" xfId="0" applyNumberFormat="1" applyFont="1" applyFill="1" applyBorder="1" applyAlignment="1">
      <alignment horizontal="center" vertical="center" wrapText="1"/>
    </xf>
    <xf numFmtId="164" fontId="16" fillId="3" borderId="75" xfId="0" applyNumberFormat="1" applyFont="1" applyFill="1" applyBorder="1" applyAlignment="1">
      <alignment horizontal="center" vertical="center" wrapText="1"/>
    </xf>
    <xf numFmtId="9" fontId="16" fillId="3" borderId="44" xfId="0" applyNumberFormat="1" applyFont="1" applyFill="1" applyBorder="1" applyAlignment="1">
      <alignment horizontal="center" vertical="center" wrapText="1"/>
    </xf>
    <xf numFmtId="3" fontId="11" fillId="3" borderId="69" xfId="0" applyNumberFormat="1" applyFont="1" applyFill="1" applyBorder="1" applyAlignment="1">
      <alignment horizontal="center" vertical="center"/>
    </xf>
    <xf numFmtId="9" fontId="5" fillId="3" borderId="10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9" fontId="5" fillId="3" borderId="37" xfId="0" applyNumberFormat="1" applyFont="1" applyFill="1" applyBorder="1" applyAlignment="1">
      <alignment horizontal="center" vertical="center"/>
    </xf>
    <xf numFmtId="10" fontId="0" fillId="3" borderId="56" xfId="0" applyNumberFormat="1" applyFont="1" applyFill="1" applyBorder="1" applyAlignment="1">
      <alignment horizontal="center" vertical="center"/>
    </xf>
    <xf numFmtId="3" fontId="50" fillId="3" borderId="54" xfId="5" applyNumberFormat="1" applyFont="1" applyFill="1" applyBorder="1" applyAlignment="1">
      <alignment horizontal="center"/>
    </xf>
    <xf numFmtId="3" fontId="5" fillId="3" borderId="4" xfId="5" applyNumberFormat="1" applyFont="1" applyFill="1" applyBorder="1" applyAlignment="1">
      <alignment horizontal="center"/>
    </xf>
    <xf numFmtId="3" fontId="50" fillId="3" borderId="29" xfId="5" applyNumberFormat="1" applyFont="1" applyFill="1" applyBorder="1" applyAlignment="1">
      <alignment horizontal="center"/>
    </xf>
    <xf numFmtId="3" fontId="50" fillId="3" borderId="32" xfId="5" applyNumberFormat="1" applyFont="1" applyFill="1" applyBorder="1" applyAlignment="1">
      <alignment horizontal="center"/>
    </xf>
    <xf numFmtId="3" fontId="50" fillId="3" borderId="12" xfId="5" applyNumberFormat="1" applyFont="1" applyFill="1" applyBorder="1" applyAlignment="1">
      <alignment horizontal="center"/>
    </xf>
    <xf numFmtId="3" fontId="50" fillId="3" borderId="55" xfId="5" applyNumberFormat="1" applyFont="1" applyFill="1" applyBorder="1" applyAlignment="1">
      <alignment horizontal="center"/>
    </xf>
    <xf numFmtId="3" fontId="50" fillId="3" borderId="40" xfId="5" applyNumberFormat="1" applyFont="1" applyFill="1" applyBorder="1" applyAlignment="1">
      <alignment horizontal="center"/>
    </xf>
    <xf numFmtId="3" fontId="8" fillId="3" borderId="35" xfId="5" applyNumberFormat="1" applyFont="1" applyFill="1" applyBorder="1" applyAlignment="1">
      <alignment horizontal="center"/>
    </xf>
    <xf numFmtId="3" fontId="8" fillId="3" borderId="44" xfId="5" applyNumberFormat="1" applyFont="1" applyFill="1" applyBorder="1" applyAlignment="1">
      <alignment horizontal="center"/>
    </xf>
    <xf numFmtId="3" fontId="0" fillId="15" borderId="14" xfId="0" applyNumberFormat="1" applyFont="1" applyFill="1" applyBorder="1" applyAlignment="1">
      <alignment horizontal="center" vertical="center"/>
    </xf>
    <xf numFmtId="3" fontId="0" fillId="15" borderId="16" xfId="0" applyNumberFormat="1" applyFont="1" applyFill="1" applyBorder="1" applyAlignment="1">
      <alignment horizontal="center" vertical="center"/>
    </xf>
    <xf numFmtId="3" fontId="0" fillId="15" borderId="39" xfId="0" applyNumberFormat="1" applyFont="1" applyFill="1" applyBorder="1" applyAlignment="1">
      <alignment horizontal="center" vertical="center"/>
    </xf>
    <xf numFmtId="3" fontId="0" fillId="15" borderId="55" xfId="0" applyNumberFormat="1" applyFont="1" applyFill="1" applyBorder="1" applyAlignment="1">
      <alignment horizontal="center" vertical="center"/>
    </xf>
    <xf numFmtId="0" fontId="16" fillId="15" borderId="14" xfId="0" applyFont="1" applyFill="1" applyBorder="1" applyAlignment="1">
      <alignment horizontal="center" vertical="center" wrapText="1"/>
    </xf>
    <xf numFmtId="0" fontId="16" fillId="15" borderId="57" xfId="0" applyFont="1" applyFill="1" applyBorder="1" applyAlignment="1">
      <alignment horizontal="center" vertical="center" wrapText="1"/>
    </xf>
    <xf numFmtId="0" fontId="16" fillId="15" borderId="15" xfId="0" applyFont="1" applyFill="1" applyBorder="1" applyAlignment="1">
      <alignment horizontal="center" vertical="center" wrapText="1"/>
    </xf>
    <xf numFmtId="0" fontId="16" fillId="15" borderId="36" xfId="0" applyFont="1" applyFill="1" applyBorder="1" applyAlignment="1">
      <alignment horizontal="center" vertical="center" wrapText="1"/>
    </xf>
    <xf numFmtId="0" fontId="16" fillId="15" borderId="29" xfId="0" applyFont="1" applyFill="1" applyBorder="1" applyAlignment="1">
      <alignment horizontal="center" vertical="center" wrapText="1"/>
    </xf>
    <xf numFmtId="3" fontId="16" fillId="15" borderId="29" xfId="0" applyNumberFormat="1" applyFont="1" applyFill="1" applyBorder="1" applyAlignment="1">
      <alignment horizontal="center" vertical="center" wrapText="1"/>
    </xf>
    <xf numFmtId="0" fontId="16" fillId="15" borderId="38" xfId="0" applyFont="1" applyFill="1" applyBorder="1" applyAlignment="1">
      <alignment horizontal="center" vertical="center" wrapText="1"/>
    </xf>
    <xf numFmtId="3" fontId="10" fillId="15" borderId="14" xfId="0" applyNumberFormat="1" applyFont="1" applyFill="1" applyBorder="1" applyAlignment="1">
      <alignment horizontal="center" vertical="center"/>
    </xf>
    <xf numFmtId="164" fontId="10" fillId="15" borderId="73" xfId="0" applyNumberFormat="1" applyFont="1" applyFill="1" applyBorder="1" applyAlignment="1">
      <alignment horizontal="center" vertical="center"/>
    </xf>
    <xf numFmtId="3" fontId="10" fillId="15" borderId="16" xfId="0" applyNumberFormat="1" applyFont="1" applyFill="1" applyBorder="1" applyAlignment="1">
      <alignment horizontal="center" vertical="center"/>
    </xf>
    <xf numFmtId="164" fontId="10" fillId="15" borderId="11" xfId="0" applyNumberFormat="1" applyFont="1" applyFill="1" applyBorder="1" applyAlignment="1">
      <alignment horizontal="center" vertical="center"/>
    </xf>
    <xf numFmtId="3" fontId="10" fillId="15" borderId="39" xfId="0" applyNumberFormat="1" applyFont="1" applyFill="1" applyBorder="1" applyAlignment="1">
      <alignment horizontal="center" vertical="center"/>
    </xf>
    <xf numFmtId="164" fontId="10" fillId="15" borderId="62" xfId="0" applyNumberFormat="1" applyFont="1" applyFill="1" applyBorder="1" applyAlignment="1">
      <alignment horizontal="center" vertical="center"/>
    </xf>
    <xf numFmtId="3" fontId="46" fillId="15" borderId="14" xfId="0" applyNumberFormat="1" applyFont="1" applyFill="1" applyBorder="1" applyAlignment="1">
      <alignment horizontal="center" vertical="center" wrapText="1"/>
    </xf>
    <xf numFmtId="164" fontId="46" fillId="15" borderId="57" xfId="0" applyNumberFormat="1" applyFont="1" applyFill="1" applyBorder="1" applyAlignment="1">
      <alignment horizontal="center" vertical="center" wrapText="1"/>
    </xf>
    <xf numFmtId="3" fontId="46" fillId="15" borderId="16" xfId="0" applyNumberFormat="1" applyFont="1" applyFill="1" applyBorder="1" applyAlignment="1">
      <alignment horizontal="center" vertical="center" wrapText="1"/>
    </xf>
    <xf numFmtId="164" fontId="46" fillId="15" borderId="10" xfId="0" applyNumberFormat="1" applyFont="1" applyFill="1" applyBorder="1" applyAlignment="1">
      <alignment horizontal="center" vertical="center" wrapText="1"/>
    </xf>
    <xf numFmtId="3" fontId="46" fillId="15" borderId="39" xfId="0" applyNumberFormat="1" applyFont="1" applyFill="1" applyBorder="1" applyAlignment="1">
      <alignment horizontal="center" vertical="center" wrapText="1"/>
    </xf>
    <xf numFmtId="164" fontId="46" fillId="15" borderId="46" xfId="0" applyNumberFormat="1" applyFont="1" applyFill="1" applyBorder="1" applyAlignment="1">
      <alignment horizontal="center" vertical="center" wrapText="1"/>
    </xf>
    <xf numFmtId="164" fontId="16" fillId="15" borderId="57" xfId="0" applyNumberFormat="1" applyFont="1" applyFill="1" applyBorder="1" applyAlignment="1">
      <alignment horizontal="center" vertical="center" wrapText="1"/>
    </xf>
    <xf numFmtId="164" fontId="16" fillId="15" borderId="10" xfId="0" applyNumberFormat="1" applyFont="1" applyFill="1" applyBorder="1" applyAlignment="1">
      <alignment horizontal="center" vertical="center" wrapText="1"/>
    </xf>
    <xf numFmtId="164" fontId="16" fillId="15" borderId="46" xfId="0" applyNumberFormat="1" applyFont="1" applyFill="1" applyBorder="1" applyAlignment="1">
      <alignment horizontal="center" vertical="center" wrapText="1"/>
    </xf>
    <xf numFmtId="168" fontId="16" fillId="15" borderId="16" xfId="0" applyNumberFormat="1" applyFont="1" applyFill="1" applyBorder="1" applyAlignment="1">
      <alignment horizontal="center" vertical="center" wrapText="1"/>
    </xf>
    <xf numFmtId="1" fontId="16" fillId="15" borderId="10" xfId="2" applyNumberFormat="1" applyFont="1" applyFill="1" applyBorder="1" applyAlignment="1">
      <alignment horizontal="center" vertical="center" wrapText="1"/>
    </xf>
    <xf numFmtId="1" fontId="16" fillId="15" borderId="19" xfId="0" applyNumberFormat="1" applyFont="1" applyFill="1" applyBorder="1" applyAlignment="1">
      <alignment horizontal="center" vertical="center" wrapText="1"/>
    </xf>
    <xf numFmtId="168" fontId="16" fillId="15" borderId="10" xfId="0" applyNumberFormat="1" applyFont="1" applyFill="1" applyBorder="1" applyAlignment="1">
      <alignment horizontal="center" vertical="center" wrapText="1"/>
    </xf>
    <xf numFmtId="1" fontId="16" fillId="15" borderId="19" xfId="2" applyNumberFormat="1" applyFont="1" applyFill="1" applyBorder="1" applyAlignment="1">
      <alignment horizontal="center" vertical="center" wrapText="1"/>
    </xf>
    <xf numFmtId="1" fontId="16" fillId="15" borderId="16" xfId="2" applyNumberFormat="1" applyFont="1" applyFill="1" applyBorder="1" applyAlignment="1">
      <alignment horizontal="center" vertical="center" wrapText="1"/>
    </xf>
    <xf numFmtId="168" fontId="16" fillId="15" borderId="19" xfId="0" applyNumberFormat="1" applyFont="1" applyFill="1" applyBorder="1" applyAlignment="1">
      <alignment horizontal="center" vertical="center" wrapText="1"/>
    </xf>
    <xf numFmtId="168" fontId="16" fillId="15" borderId="18" xfId="0" applyNumberFormat="1" applyFont="1" applyFill="1" applyBorder="1" applyAlignment="1">
      <alignment horizontal="center" vertical="center" wrapText="1"/>
    </xf>
    <xf numFmtId="1" fontId="16" fillId="15" borderId="31" xfId="2" applyNumberFormat="1" applyFont="1" applyFill="1" applyBorder="1" applyAlignment="1">
      <alignment horizontal="center" vertical="center" wrapText="1"/>
    </xf>
    <xf numFmtId="1" fontId="16" fillId="15" borderId="20" xfId="0" applyNumberFormat="1" applyFont="1" applyFill="1" applyBorder="1" applyAlignment="1">
      <alignment horizontal="center" vertical="center" wrapText="1"/>
    </xf>
    <xf numFmtId="168" fontId="16" fillId="15" borderId="31" xfId="0" applyNumberFormat="1" applyFont="1" applyFill="1" applyBorder="1" applyAlignment="1">
      <alignment horizontal="center" vertical="center" wrapText="1"/>
    </xf>
    <xf numFmtId="1" fontId="16" fillId="15" borderId="20" xfId="2" applyNumberFormat="1" applyFont="1" applyFill="1" applyBorder="1" applyAlignment="1">
      <alignment horizontal="center" vertical="center" wrapText="1"/>
    </xf>
    <xf numFmtId="1" fontId="16" fillId="15" borderId="18" xfId="2" applyNumberFormat="1" applyFont="1" applyFill="1" applyBorder="1" applyAlignment="1">
      <alignment horizontal="center" vertical="center" wrapText="1"/>
    </xf>
    <xf numFmtId="168" fontId="16" fillId="15" borderId="20" xfId="0" applyNumberFormat="1" applyFont="1" applyFill="1" applyBorder="1" applyAlignment="1">
      <alignment horizontal="center" vertical="center" wrapText="1"/>
    </xf>
    <xf numFmtId="0" fontId="16" fillId="15" borderId="73" xfId="0" applyFont="1" applyFill="1" applyBorder="1" applyAlignment="1">
      <alignment horizontal="center" vertical="center" wrapText="1"/>
    </xf>
    <xf numFmtId="0" fontId="16" fillId="15" borderId="16" xfId="0" applyFont="1" applyFill="1" applyBorder="1" applyAlignment="1">
      <alignment horizontal="center" vertical="center" wrapText="1"/>
    </xf>
    <xf numFmtId="0" fontId="16" fillId="15" borderId="10" xfId="0" applyFont="1" applyFill="1" applyBorder="1" applyAlignment="1">
      <alignment horizontal="center" vertical="center" wrapText="1"/>
    </xf>
    <xf numFmtId="0" fontId="16" fillId="15" borderId="11" xfId="0" applyFont="1" applyFill="1" applyBorder="1" applyAlignment="1">
      <alignment horizontal="center" vertical="center" wrapText="1"/>
    </xf>
    <xf numFmtId="1" fontId="16" fillId="15" borderId="16" xfId="0" applyNumberFormat="1" applyFont="1" applyFill="1" applyBorder="1" applyAlignment="1">
      <alignment horizontal="center" vertical="center" wrapText="1"/>
    </xf>
    <xf numFmtId="1" fontId="16" fillId="15" borderId="10" xfId="0" applyNumberFormat="1" applyFont="1" applyFill="1" applyBorder="1" applyAlignment="1">
      <alignment horizontal="center" vertical="center" wrapText="1"/>
    </xf>
    <xf numFmtId="1" fontId="16" fillId="15" borderId="11" xfId="0" applyNumberFormat="1" applyFont="1" applyFill="1" applyBorder="1" applyAlignment="1">
      <alignment horizontal="center" vertical="center" wrapText="1"/>
    </xf>
    <xf numFmtId="0" fontId="16" fillId="15" borderId="39" xfId="0" applyFont="1" applyFill="1" applyBorder="1" applyAlignment="1">
      <alignment horizontal="center" vertical="center" wrapText="1"/>
    </xf>
    <xf numFmtId="0" fontId="16" fillId="15" borderId="46" xfId="0" applyFont="1" applyFill="1" applyBorder="1" applyAlignment="1">
      <alignment horizontal="center" vertical="center" wrapText="1"/>
    </xf>
    <xf numFmtId="0" fontId="16" fillId="15" borderId="62" xfId="0" applyFont="1" applyFill="1" applyBorder="1" applyAlignment="1">
      <alignment horizontal="center" vertical="center" wrapText="1"/>
    </xf>
    <xf numFmtId="3" fontId="0" fillId="15" borderId="36" xfId="0" applyNumberFormat="1" applyFont="1" applyFill="1" applyBorder="1" applyAlignment="1">
      <alignment horizontal="center" vertical="center"/>
    </xf>
    <xf numFmtId="3" fontId="50" fillId="15" borderId="14" xfId="3" applyNumberFormat="1" applyFont="1" applyFill="1" applyBorder="1" applyAlignment="1">
      <alignment horizontal="center" vertical="center"/>
    </xf>
    <xf numFmtId="3" fontId="50" fillId="15" borderId="57" xfId="3" applyNumberFormat="1" applyFont="1" applyFill="1" applyBorder="1" applyAlignment="1">
      <alignment horizontal="center" vertical="center"/>
    </xf>
    <xf numFmtId="3" fontId="50" fillId="15" borderId="16" xfId="3" applyNumberFormat="1" applyFont="1" applyFill="1" applyBorder="1" applyAlignment="1">
      <alignment horizontal="center" vertical="center"/>
    </xf>
    <xf numFmtId="3" fontId="50" fillId="15" borderId="10" xfId="3" applyNumberFormat="1" applyFont="1" applyFill="1" applyBorder="1" applyAlignment="1">
      <alignment horizontal="center" vertical="center"/>
    </xf>
    <xf numFmtId="3" fontId="50" fillId="15" borderId="15" xfId="3" applyNumberFormat="1" applyFont="1" applyFill="1" applyBorder="1" applyAlignment="1">
      <alignment horizontal="center" vertical="center"/>
    </xf>
    <xf numFmtId="3" fontId="50" fillId="19" borderId="16" xfId="3" applyNumberFormat="1" applyFont="1" applyFill="1" applyBorder="1" applyAlignment="1">
      <alignment horizontal="center" vertical="center"/>
    </xf>
    <xf numFmtId="3" fontId="50" fillId="19" borderId="10" xfId="3" applyNumberFormat="1" applyFont="1" applyFill="1" applyBorder="1" applyAlignment="1">
      <alignment horizontal="center" vertical="center"/>
    </xf>
    <xf numFmtId="3" fontId="50" fillId="19" borderId="19" xfId="3" applyNumberFormat="1" applyFont="1" applyFill="1" applyBorder="1" applyAlignment="1">
      <alignment horizontal="center" vertical="center"/>
    </xf>
    <xf numFmtId="0" fontId="28" fillId="0" borderId="0" xfId="0" applyFont="1"/>
    <xf numFmtId="0" fontId="120" fillId="0" borderId="0" xfId="0" applyFont="1"/>
    <xf numFmtId="0" fontId="120" fillId="0" borderId="0" xfId="0" applyFont="1" applyAlignment="1">
      <alignment vertical="top"/>
    </xf>
    <xf numFmtId="0" fontId="27" fillId="0" borderId="0" xfId="0" applyFont="1"/>
    <xf numFmtId="0" fontId="120" fillId="0" borderId="0" xfId="5" applyFont="1" applyAlignment="1">
      <alignment vertical="top"/>
    </xf>
    <xf numFmtId="164" fontId="36" fillId="0" borderId="0" xfId="2" applyNumberFormat="1" applyFont="1" applyBorder="1" applyAlignment="1">
      <alignment horizontal="center"/>
    </xf>
    <xf numFmtId="0" fontId="104" fillId="0" borderId="0" xfId="0" applyFont="1" applyAlignment="1">
      <alignment horizontal="center"/>
    </xf>
    <xf numFmtId="164" fontId="104" fillId="0" borderId="0" xfId="2" applyNumberFormat="1" applyFont="1" applyBorder="1" applyAlignment="1">
      <alignment horizontal="center"/>
    </xf>
    <xf numFmtId="2" fontId="36" fillId="0" borderId="0" xfId="2" applyNumberFormat="1" applyFont="1" applyBorder="1" applyAlignment="1">
      <alignment horizontal="center"/>
    </xf>
    <xf numFmtId="3" fontId="21" fillId="3" borderId="71" xfId="0" applyNumberFormat="1" applyFont="1" applyFill="1" applyBorder="1" applyAlignment="1">
      <alignment horizontal="center" vertical="center" wrapText="1"/>
    </xf>
    <xf numFmtId="3" fontId="21" fillId="3" borderId="72" xfId="0" applyNumberFormat="1" applyFont="1" applyFill="1" applyBorder="1" applyAlignment="1">
      <alignment horizontal="center" vertical="center" wrapText="1"/>
    </xf>
    <xf numFmtId="10" fontId="0" fillId="3" borderId="75" xfId="2" applyNumberFormat="1" applyFont="1" applyFill="1" applyBorder="1" applyAlignment="1">
      <alignment horizontal="center" vertical="center"/>
    </xf>
    <xf numFmtId="3" fontId="5" fillId="3" borderId="28" xfId="0" applyNumberFormat="1" applyFont="1" applyFill="1" applyBorder="1" applyAlignment="1">
      <alignment horizontal="center" vertical="center"/>
    </xf>
    <xf numFmtId="3" fontId="7" fillId="3" borderId="75" xfId="5" applyNumberFormat="1" applyFont="1" applyFill="1" applyBorder="1" applyAlignment="1">
      <alignment horizontal="center"/>
    </xf>
    <xf numFmtId="0" fontId="104" fillId="3" borderId="0" xfId="0" applyFont="1" applyFill="1" applyBorder="1"/>
    <xf numFmtId="0" fontId="123" fillId="3" borderId="0" xfId="0" applyFont="1" applyFill="1" applyBorder="1"/>
    <xf numFmtId="0" fontId="104" fillId="3" borderId="0" xfId="0" applyFont="1" applyFill="1" applyBorder="1" applyAlignment="1">
      <alignment horizontal="right" wrapText="1"/>
    </xf>
    <xf numFmtId="164" fontId="36" fillId="3" borderId="0" xfId="2" applyNumberFormat="1" applyFont="1" applyFill="1" applyBorder="1" applyAlignment="1">
      <alignment horizontal="center"/>
    </xf>
    <xf numFmtId="167" fontId="36" fillId="3" borderId="0" xfId="2" applyNumberFormat="1" applyFont="1" applyFill="1" applyBorder="1" applyAlignment="1">
      <alignment horizontal="center"/>
    </xf>
    <xf numFmtId="164" fontId="104" fillId="3" borderId="0" xfId="2" applyNumberFormat="1" applyFont="1" applyFill="1" applyBorder="1" applyAlignment="1">
      <alignment horizontal="center"/>
    </xf>
    <xf numFmtId="3" fontId="10" fillId="0" borderId="14" xfId="0" applyNumberFormat="1" applyFont="1" applyFill="1" applyBorder="1" applyAlignment="1">
      <alignment horizontal="center" vertical="center"/>
    </xf>
    <xf numFmtId="164" fontId="10" fillId="0" borderId="73"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164" fontId="10" fillId="0" borderId="11" xfId="0" applyNumberFormat="1" applyFont="1" applyFill="1" applyBorder="1" applyAlignment="1">
      <alignment horizontal="center" vertical="center"/>
    </xf>
    <xf numFmtId="0" fontId="58" fillId="2" borderId="48" xfId="0" applyFont="1" applyFill="1" applyBorder="1" applyAlignment="1">
      <alignment horizontal="center" vertical="center" wrapText="1"/>
    </xf>
    <xf numFmtId="0" fontId="0" fillId="18" borderId="36" xfId="0" applyFont="1" applyFill="1" applyBorder="1" applyAlignment="1">
      <alignment horizontal="center" vertical="center" wrapText="1"/>
    </xf>
    <xf numFmtId="0" fontId="124" fillId="0" borderId="0" xfId="0" applyFont="1"/>
    <xf numFmtId="0" fontId="40" fillId="4" borderId="81" xfId="0" applyFont="1" applyFill="1" applyBorder="1" applyAlignment="1">
      <alignment horizontal="center" textRotation="90" wrapText="1"/>
    </xf>
    <xf numFmtId="0" fontId="43" fillId="2" borderId="13" xfId="0" applyFont="1" applyFill="1" applyBorder="1" applyAlignment="1">
      <alignment horizontal="right" vertical="center" wrapText="1"/>
    </xf>
    <xf numFmtId="0" fontId="43" fillId="2" borderId="21" xfId="0" applyFont="1" applyFill="1" applyBorder="1" applyAlignment="1">
      <alignment horizontal="right" vertical="center" wrapText="1"/>
    </xf>
    <xf numFmtId="0" fontId="43" fillId="2" borderId="45" xfId="0" applyFont="1" applyFill="1" applyBorder="1" applyAlignment="1">
      <alignment horizontal="right" vertical="center" wrapText="1"/>
    </xf>
    <xf numFmtId="0" fontId="43" fillId="2" borderId="120" xfId="0" applyFont="1" applyFill="1" applyBorder="1" applyAlignment="1">
      <alignment horizontal="right" vertical="center" wrapText="1"/>
    </xf>
    <xf numFmtId="0" fontId="40" fillId="4" borderId="28" xfId="0" applyFont="1" applyFill="1" applyBorder="1" applyAlignment="1">
      <alignment horizontal="center" textRotation="90" wrapText="1"/>
    </xf>
    <xf numFmtId="3" fontId="20" fillId="15" borderId="14" xfId="0" applyNumberFormat="1" applyFont="1" applyFill="1" applyBorder="1" applyAlignment="1">
      <alignment horizontal="center" vertical="center" wrapText="1"/>
    </xf>
    <xf numFmtId="3" fontId="20" fillId="15" borderId="16" xfId="0" applyNumberFormat="1" applyFont="1" applyFill="1" applyBorder="1" applyAlignment="1">
      <alignment horizontal="center" vertical="center" wrapText="1"/>
    </xf>
    <xf numFmtId="3" fontId="0" fillId="15" borderId="67" xfId="0" applyNumberFormat="1" applyFont="1" applyFill="1" applyBorder="1" applyAlignment="1">
      <alignment horizontal="center" vertical="center"/>
    </xf>
    <xf numFmtId="3" fontId="99" fillId="15" borderId="79" xfId="0" applyNumberFormat="1" applyFont="1" applyFill="1" applyBorder="1" applyAlignment="1">
      <alignment horizontal="center" vertical="center"/>
    </xf>
    <xf numFmtId="3" fontId="99" fillId="15" borderId="108" xfId="0" applyNumberFormat="1" applyFont="1" applyFill="1" applyBorder="1" applyAlignment="1">
      <alignment horizontal="center" vertical="center"/>
    </xf>
    <xf numFmtId="3" fontId="0" fillId="15" borderId="28" xfId="0" applyNumberFormat="1" applyFont="1" applyFill="1" applyBorder="1" applyAlignment="1">
      <alignment horizontal="center" vertical="center"/>
    </xf>
    <xf numFmtId="3" fontId="0" fillId="15" borderId="47" xfId="0" applyNumberFormat="1" applyFont="1" applyFill="1" applyBorder="1" applyAlignment="1">
      <alignment horizontal="center" vertical="center"/>
    </xf>
    <xf numFmtId="3" fontId="0" fillId="15" borderId="106" xfId="0" applyNumberFormat="1" applyFont="1" applyFill="1" applyBorder="1" applyAlignment="1">
      <alignment horizontal="center" vertical="center"/>
    </xf>
    <xf numFmtId="3" fontId="20" fillId="15" borderId="18" xfId="0" applyNumberFormat="1" applyFont="1" applyFill="1" applyBorder="1" applyAlignment="1">
      <alignment horizontal="center" vertical="center" wrapText="1"/>
    </xf>
    <xf numFmtId="164" fontId="20" fillId="15" borderId="67" xfId="2" applyNumberFormat="1" applyFont="1" applyFill="1" applyBorder="1" applyAlignment="1">
      <alignment horizontal="center" vertical="center" wrapText="1"/>
    </xf>
    <xf numFmtId="3" fontId="0" fillId="18" borderId="14" xfId="0" applyNumberFormat="1" applyFont="1" applyFill="1" applyBorder="1" applyAlignment="1">
      <alignment horizontal="center" vertical="center"/>
    </xf>
    <xf numFmtId="3" fontId="50" fillId="18" borderId="10" xfId="3" applyNumberFormat="1" applyFont="1" applyFill="1" applyBorder="1" applyAlignment="1">
      <alignment horizontal="center" vertical="center"/>
    </xf>
    <xf numFmtId="164" fontId="0" fillId="18" borderId="52" xfId="0" applyNumberFormat="1" applyFont="1" applyFill="1" applyBorder="1" applyAlignment="1">
      <alignment horizontal="center" vertical="center"/>
    </xf>
    <xf numFmtId="3" fontId="24" fillId="3" borderId="103" xfId="0" applyNumberFormat="1" applyFont="1" applyFill="1" applyBorder="1" applyAlignment="1">
      <alignment horizontal="center" vertical="center" wrapText="1"/>
    </xf>
    <xf numFmtId="3" fontId="24" fillId="3" borderId="122" xfId="0" applyNumberFormat="1"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32" fillId="0" borderId="0" xfId="0" applyFont="1" applyFill="1"/>
    <xf numFmtId="0" fontId="41" fillId="0" borderId="0" xfId="0" applyFont="1" applyFill="1"/>
    <xf numFmtId="0" fontId="117" fillId="0" borderId="0" xfId="0" applyFont="1" applyFill="1"/>
    <xf numFmtId="3" fontId="50" fillId="21" borderId="57" xfId="3" applyNumberFormat="1" applyFont="1" applyFill="1" applyBorder="1" applyAlignment="1">
      <alignment horizontal="center" vertical="center"/>
    </xf>
    <xf numFmtId="0" fontId="41" fillId="0" borderId="0" xfId="0" applyFont="1" applyFill="1" applyAlignment="1">
      <alignment horizontal="center" vertical="center"/>
    </xf>
    <xf numFmtId="0" fontId="40" fillId="0" borderId="0" xfId="0" applyFont="1" applyFill="1" applyAlignment="1">
      <alignment horizontal="center" vertical="center"/>
    </xf>
    <xf numFmtId="3" fontId="10" fillId="3" borderId="57" xfId="5" applyNumberFormat="1" applyFont="1" applyFill="1" applyBorder="1" applyAlignment="1">
      <alignment horizontal="center" vertical="center"/>
    </xf>
    <xf numFmtId="3" fontId="10" fillId="3" borderId="10" xfId="5" applyNumberFormat="1" applyFont="1" applyFill="1" applyBorder="1" applyAlignment="1">
      <alignment horizontal="center" vertical="center"/>
    </xf>
    <xf numFmtId="4" fontId="10" fillId="3" borderId="31" xfId="5" applyNumberFormat="1" applyFont="1" applyFill="1" applyBorder="1" applyAlignment="1">
      <alignment horizontal="center" vertical="center"/>
    </xf>
    <xf numFmtId="0" fontId="10" fillId="2" borderId="14" xfId="0" applyFont="1" applyFill="1" applyBorder="1" applyAlignment="1">
      <alignment horizontal="center" vertical="center" wrapText="1"/>
    </xf>
    <xf numFmtId="3" fontId="53" fillId="2" borderId="123" xfId="0" applyNumberFormat="1" applyFont="1" applyFill="1" applyBorder="1" applyAlignment="1">
      <alignment horizontal="center" vertical="center" wrapText="1"/>
    </xf>
    <xf numFmtId="3" fontId="53" fillId="2" borderId="88" xfId="0" applyNumberFormat="1" applyFont="1" applyFill="1" applyBorder="1" applyAlignment="1">
      <alignment horizontal="center" vertical="center" wrapText="1"/>
    </xf>
    <xf numFmtId="164" fontId="53" fillId="2" borderId="88" xfId="0" applyNumberFormat="1" applyFont="1" applyFill="1" applyBorder="1" applyAlignment="1">
      <alignment horizontal="center" vertical="center" wrapText="1"/>
    </xf>
    <xf numFmtId="3" fontId="53" fillId="2" borderId="28" xfId="0" applyNumberFormat="1" applyFont="1" applyFill="1" applyBorder="1" applyAlignment="1">
      <alignment horizontal="center" vertical="center" wrapText="1"/>
    </xf>
    <xf numFmtId="3" fontId="53" fillId="2" borderId="64" xfId="0" applyNumberFormat="1" applyFont="1" applyFill="1" applyBorder="1" applyAlignment="1">
      <alignment horizontal="center" vertical="center" wrapText="1"/>
    </xf>
    <xf numFmtId="164" fontId="53" fillId="2" borderId="42" xfId="0" applyNumberFormat="1" applyFont="1" applyFill="1" applyBorder="1" applyAlignment="1">
      <alignment horizontal="center" vertical="center" wrapText="1"/>
    </xf>
    <xf numFmtId="3" fontId="53" fillId="2" borderId="106" xfId="0" applyNumberFormat="1" applyFont="1" applyFill="1" applyBorder="1" applyAlignment="1">
      <alignment horizontal="center" vertical="center" wrapText="1"/>
    </xf>
    <xf numFmtId="164" fontId="53" fillId="2" borderId="44" xfId="0" applyNumberFormat="1" applyFont="1" applyFill="1" applyBorder="1" applyAlignment="1">
      <alignment horizontal="center" vertical="center" wrapText="1"/>
    </xf>
    <xf numFmtId="3" fontId="53" fillId="2" borderId="82" xfId="0" applyNumberFormat="1" applyFont="1" applyFill="1" applyBorder="1" applyAlignment="1">
      <alignment horizontal="center" vertical="center" wrapText="1"/>
    </xf>
    <xf numFmtId="0" fontId="10" fillId="3" borderId="14" xfId="0" applyFont="1" applyFill="1" applyBorder="1" applyAlignment="1">
      <alignment horizontal="center" vertical="center" wrapText="1"/>
    </xf>
    <xf numFmtId="164" fontId="24" fillId="3" borderId="57" xfId="0" applyNumberFormat="1" applyFont="1" applyFill="1" applyBorder="1" applyAlignment="1">
      <alignment horizontal="center" vertical="center" wrapText="1"/>
    </xf>
    <xf numFmtId="0" fontId="10" fillId="3" borderId="16" xfId="0" applyFont="1" applyFill="1" applyBorder="1" applyAlignment="1">
      <alignment horizontal="center" vertical="center" wrapText="1"/>
    </xf>
    <xf numFmtId="164" fontId="24" fillId="3" borderId="10" xfId="0" applyNumberFormat="1" applyFont="1" applyFill="1" applyBorder="1" applyAlignment="1">
      <alignment horizontal="center" vertical="center" wrapText="1"/>
    </xf>
    <xf numFmtId="0" fontId="10" fillId="3" borderId="18" xfId="0" applyFont="1" applyFill="1" applyBorder="1" applyAlignment="1">
      <alignment horizontal="center" vertical="center" wrapText="1"/>
    </xf>
    <xf numFmtId="0" fontId="5" fillId="3" borderId="9" xfId="0" applyFont="1" applyFill="1" applyBorder="1" applyAlignment="1">
      <alignment horizontal="right" vertical="center" wrapText="1"/>
    </xf>
    <xf numFmtId="0" fontId="5" fillId="3" borderId="0" xfId="0" applyFont="1" applyFill="1" applyBorder="1" applyAlignment="1">
      <alignment horizontal="right" vertical="center" wrapText="1"/>
    </xf>
    <xf numFmtId="3" fontId="0" fillId="3" borderId="0" xfId="0" applyNumberFormat="1" applyFont="1" applyFill="1" applyBorder="1" applyAlignment="1">
      <alignment horizontal="center" vertical="center" wrapText="1"/>
    </xf>
    <xf numFmtId="10" fontId="0" fillId="3" borderId="0" xfId="0" applyNumberFormat="1" applyFont="1" applyFill="1" applyBorder="1" applyAlignment="1">
      <alignment horizontal="center" vertical="center" wrapText="1"/>
    </xf>
    <xf numFmtId="10" fontId="0" fillId="3" borderId="5" xfId="0" applyNumberFormat="1" applyFont="1" applyFill="1" applyBorder="1" applyAlignment="1">
      <alignment horizontal="center" vertical="center" wrapText="1"/>
    </xf>
    <xf numFmtId="0" fontId="43" fillId="2" borderId="78" xfId="0" applyFont="1" applyFill="1" applyBorder="1" applyAlignment="1">
      <alignment horizontal="right" vertical="center" wrapText="1"/>
    </xf>
    <xf numFmtId="0" fontId="43" fillId="2" borderId="32" xfId="0" applyFont="1" applyFill="1" applyBorder="1" applyAlignment="1">
      <alignment horizontal="right" vertical="center" wrapText="1"/>
    </xf>
    <xf numFmtId="0" fontId="43" fillId="2" borderId="55" xfId="0" applyFont="1" applyFill="1" applyBorder="1" applyAlignment="1">
      <alignment horizontal="right" vertical="center" wrapText="1"/>
    </xf>
    <xf numFmtId="0" fontId="43" fillId="2" borderId="53" xfId="0" applyFont="1" applyFill="1" applyBorder="1" applyAlignment="1">
      <alignment horizontal="right" vertical="center" wrapText="1"/>
    </xf>
    <xf numFmtId="0" fontId="40" fillId="4" borderId="51" xfId="0" applyFont="1" applyFill="1" applyBorder="1" applyAlignment="1">
      <alignment horizontal="center" textRotation="90" wrapText="1"/>
    </xf>
    <xf numFmtId="0" fontId="40" fillId="4" borderId="79" xfId="0" applyFont="1" applyFill="1" applyBorder="1" applyAlignment="1">
      <alignment horizontal="center" textRotation="90" wrapText="1"/>
    </xf>
    <xf numFmtId="0" fontId="48" fillId="2" borderId="68" xfId="0" applyFont="1" applyFill="1" applyBorder="1" applyAlignment="1">
      <alignment horizontal="center" textRotation="90" wrapText="1"/>
    </xf>
    <xf numFmtId="0" fontId="48" fillId="2" borderId="49" xfId="0" applyFont="1" applyFill="1" applyBorder="1" applyAlignment="1">
      <alignment horizontal="center" textRotation="90" wrapText="1"/>
    </xf>
    <xf numFmtId="3" fontId="43" fillId="0" borderId="38" xfId="0" applyNumberFormat="1" applyFont="1" applyBorder="1" applyAlignment="1">
      <alignment horizontal="center" vertical="center" shrinkToFit="1"/>
    </xf>
    <xf numFmtId="9" fontId="17" fillId="0" borderId="44" xfId="0" applyNumberFormat="1" applyFont="1" applyBorder="1" applyAlignment="1">
      <alignment horizontal="center" vertical="center" wrapText="1"/>
    </xf>
    <xf numFmtId="3" fontId="53" fillId="3" borderId="50" xfId="0" applyNumberFormat="1" applyFont="1" applyFill="1" applyBorder="1" applyAlignment="1">
      <alignment horizontal="center" vertical="center" wrapText="1"/>
    </xf>
    <xf numFmtId="3" fontId="53" fillId="3" borderId="42" xfId="0" applyNumberFormat="1" applyFont="1" applyFill="1" applyBorder="1" applyAlignment="1">
      <alignment horizontal="center" vertical="center" wrapText="1"/>
    </xf>
    <xf numFmtId="164" fontId="24" fillId="3" borderId="42" xfId="0" applyNumberFormat="1" applyFont="1" applyFill="1" applyBorder="1" applyAlignment="1">
      <alignment horizontal="center" vertical="center" wrapText="1"/>
    </xf>
    <xf numFmtId="3" fontId="53" fillId="3" borderId="44" xfId="0" applyNumberFormat="1" applyFont="1" applyFill="1" applyBorder="1" applyAlignment="1">
      <alignment horizontal="center" vertical="center" wrapText="1"/>
    </xf>
    <xf numFmtId="3" fontId="53" fillId="3" borderId="82" xfId="0" applyNumberFormat="1" applyFont="1" applyFill="1" applyBorder="1" applyAlignment="1">
      <alignment horizontal="center" vertical="center" wrapText="1"/>
    </xf>
    <xf numFmtId="164" fontId="24" fillId="3" borderId="82" xfId="0" applyNumberFormat="1"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3" fillId="2" borderId="1" xfId="0" applyFont="1" applyFill="1" applyBorder="1" applyAlignment="1">
      <alignment horizontal="right" vertical="center" wrapText="1"/>
    </xf>
    <xf numFmtId="3" fontId="17" fillId="4" borderId="64" xfId="0" applyNumberFormat="1" applyFont="1" applyFill="1" applyBorder="1" applyAlignment="1">
      <alignment horizontal="center" vertical="center" wrapText="1"/>
    </xf>
    <xf numFmtId="0" fontId="13" fillId="2" borderId="25" xfId="0" applyFont="1" applyFill="1" applyBorder="1" applyAlignment="1">
      <alignment horizontal="right" vertical="center" wrapText="1"/>
    </xf>
    <xf numFmtId="0" fontId="16" fillId="3" borderId="67" xfId="0" applyFont="1" applyFill="1" applyBorder="1" applyAlignment="1">
      <alignment horizontal="center" vertical="center" wrapText="1"/>
    </xf>
    <xf numFmtId="0" fontId="16" fillId="3" borderId="60" xfId="0" applyFont="1" applyFill="1" applyBorder="1" applyAlignment="1">
      <alignment horizontal="center" vertical="center" wrapText="1"/>
    </xf>
    <xf numFmtId="3" fontId="16" fillId="3" borderId="60" xfId="0" applyNumberFormat="1" applyFont="1" applyFill="1" applyBorder="1" applyAlignment="1">
      <alignment horizontal="center" vertical="center" wrapText="1"/>
    </xf>
    <xf numFmtId="0" fontId="16" fillId="3" borderId="6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0" borderId="8" xfId="0" applyBorder="1"/>
    <xf numFmtId="0" fontId="0" fillId="0" borderId="5" xfId="0" applyBorder="1"/>
    <xf numFmtId="0" fontId="0" fillId="0" borderId="25" xfId="0" applyBorder="1"/>
    <xf numFmtId="0" fontId="0" fillId="0" borderId="2" xfId="0" applyBorder="1"/>
    <xf numFmtId="3" fontId="17" fillId="3" borderId="50" xfId="0" applyNumberFormat="1" applyFont="1" applyFill="1" applyBorder="1" applyAlignment="1">
      <alignment horizontal="center" vertical="center" wrapText="1"/>
    </xf>
    <xf numFmtId="3" fontId="17" fillId="3" borderId="42" xfId="0" applyNumberFormat="1" applyFont="1" applyFill="1" applyBorder="1" applyAlignment="1">
      <alignment horizontal="center" vertical="center" wrapText="1"/>
    </xf>
    <xf numFmtId="3" fontId="17" fillId="3" borderId="63" xfId="0" applyNumberFormat="1" applyFont="1" applyFill="1" applyBorder="1" applyAlignment="1">
      <alignment horizontal="center" vertical="center" wrapText="1"/>
    </xf>
    <xf numFmtId="3" fontId="50" fillId="22" borderId="57" xfId="3" applyNumberFormat="1" applyFont="1" applyFill="1" applyBorder="1" applyAlignment="1">
      <alignment horizontal="center" vertical="center"/>
    </xf>
    <xf numFmtId="3" fontId="50" fillId="22" borderId="10" xfId="3" applyNumberFormat="1" applyFont="1" applyFill="1" applyBorder="1" applyAlignment="1">
      <alignment horizontal="center" vertical="center"/>
    </xf>
    <xf numFmtId="165" fontId="50" fillId="3" borderId="9" xfId="3" applyNumberFormat="1" applyFont="1" applyFill="1" applyBorder="1" applyAlignment="1">
      <alignment horizontal="center" vertical="center"/>
    </xf>
    <xf numFmtId="165" fontId="50" fillId="3" borderId="0" xfId="3" applyNumberFormat="1" applyFont="1" applyFill="1" applyBorder="1" applyAlignment="1">
      <alignment horizontal="center" vertical="center"/>
    </xf>
    <xf numFmtId="0" fontId="48" fillId="2" borderId="101" xfId="0" applyFont="1" applyFill="1" applyBorder="1" applyAlignment="1">
      <alignment horizontal="center" vertical="center" wrapText="1"/>
    </xf>
    <xf numFmtId="3" fontId="10" fillId="0" borderId="73" xfId="5" applyNumberFormat="1" applyFont="1" applyFill="1" applyBorder="1" applyAlignment="1">
      <alignment horizontal="center" vertical="center"/>
    </xf>
    <xf numFmtId="3" fontId="10" fillId="0" borderId="11" xfId="5" applyNumberFormat="1" applyFont="1" applyFill="1" applyBorder="1" applyAlignment="1">
      <alignment horizontal="center" vertical="center"/>
    </xf>
    <xf numFmtId="3" fontId="10" fillId="0" borderId="75" xfId="5" applyNumberFormat="1" applyFont="1" applyFill="1" applyBorder="1" applyAlignment="1">
      <alignment horizontal="center" vertical="center"/>
    </xf>
    <xf numFmtId="3" fontId="50" fillId="23" borderId="10" xfId="3" applyNumberFormat="1" applyFont="1" applyFill="1" applyBorder="1" applyAlignment="1">
      <alignment horizontal="center" vertical="center"/>
    </xf>
    <xf numFmtId="3" fontId="50" fillId="23" borderId="57" xfId="3" applyNumberFormat="1" applyFont="1" applyFill="1" applyBorder="1" applyAlignment="1">
      <alignment horizontal="center" vertical="center"/>
    </xf>
    <xf numFmtId="0" fontId="10" fillId="2" borderId="82" xfId="0" applyFont="1" applyFill="1" applyBorder="1" applyAlignment="1">
      <alignment horizontal="center" vertical="center" wrapText="1"/>
    </xf>
    <xf numFmtId="3" fontId="24" fillId="2" borderId="103" xfId="0" applyNumberFormat="1" applyFont="1" applyFill="1" applyBorder="1" applyAlignment="1">
      <alignment horizontal="center" vertical="center" wrapText="1"/>
    </xf>
    <xf numFmtId="3" fontId="24" fillId="2" borderId="26" xfId="0" applyNumberFormat="1" applyFont="1" applyFill="1" applyBorder="1" applyAlignment="1">
      <alignment horizontal="center" vertical="center" wrapText="1"/>
    </xf>
    <xf numFmtId="3" fontId="24" fillId="2" borderId="122" xfId="0" applyNumberFormat="1" applyFont="1" applyFill="1" applyBorder="1" applyAlignment="1">
      <alignment horizontal="center" vertical="center" wrapText="1"/>
    </xf>
    <xf numFmtId="3" fontId="53" fillId="0" borderId="10" xfId="0" applyNumberFormat="1" applyFont="1" applyBorder="1" applyAlignment="1">
      <alignment horizontal="center" vertical="center" wrapText="1"/>
    </xf>
    <xf numFmtId="3" fontId="99" fillId="3" borderId="48" xfId="0" applyNumberFormat="1" applyFont="1" applyFill="1" applyBorder="1" applyAlignment="1">
      <alignment horizontal="center" vertical="center"/>
    </xf>
    <xf numFmtId="3" fontId="99" fillId="3" borderId="39" xfId="0" applyNumberFormat="1" applyFont="1" applyFill="1" applyBorder="1" applyAlignment="1">
      <alignment horizontal="center" vertical="center"/>
    </xf>
    <xf numFmtId="0" fontId="13" fillId="2" borderId="41" xfId="0" applyFont="1" applyFill="1" applyBorder="1" applyAlignment="1">
      <alignment horizontal="center" vertical="center" wrapText="1"/>
    </xf>
    <xf numFmtId="164" fontId="20" fillId="0" borderId="35" xfId="2" applyNumberFormat="1" applyFont="1" applyBorder="1" applyAlignment="1">
      <alignment horizontal="center" vertical="center" wrapText="1"/>
    </xf>
    <xf numFmtId="0" fontId="13" fillId="2" borderId="88" xfId="0" applyFont="1" applyFill="1" applyBorder="1" applyAlignment="1">
      <alignment horizontal="right" vertical="center" wrapText="1"/>
    </xf>
    <xf numFmtId="0" fontId="13" fillId="2" borderId="44" xfId="0" applyFont="1" applyFill="1" applyBorder="1" applyAlignment="1">
      <alignment horizontal="right" vertical="center" wrapText="1"/>
    </xf>
    <xf numFmtId="9" fontId="24" fillId="0" borderId="18" xfId="0" applyNumberFormat="1" applyFont="1" applyBorder="1" applyAlignment="1">
      <alignment horizontal="center" vertical="center" wrapText="1"/>
    </xf>
    <xf numFmtId="9" fontId="24" fillId="0" borderId="31" xfId="0" applyNumberFormat="1" applyFont="1" applyBorder="1" applyAlignment="1">
      <alignment horizontal="center" vertical="center" wrapText="1"/>
    </xf>
    <xf numFmtId="9" fontId="24" fillId="0" borderId="20" xfId="0" applyNumberFormat="1" applyFont="1" applyBorder="1" applyAlignment="1">
      <alignment horizontal="center" vertical="center" wrapText="1"/>
    </xf>
    <xf numFmtId="0" fontId="5" fillId="24" borderId="121" xfId="0" applyFont="1" applyFill="1" applyBorder="1"/>
    <xf numFmtId="3" fontId="128" fillId="3" borderId="36" xfId="0" applyNumberFormat="1" applyFont="1" applyFill="1" applyBorder="1" applyAlignment="1">
      <alignment horizontal="center" vertical="center"/>
    </xf>
    <xf numFmtId="3" fontId="128" fillId="3" borderId="43" xfId="0" applyNumberFormat="1" applyFont="1" applyFill="1" applyBorder="1" applyAlignment="1">
      <alignment horizontal="center" vertical="center"/>
    </xf>
    <xf numFmtId="164" fontId="50" fillId="25" borderId="14" xfId="2" applyNumberFormat="1" applyFont="1" applyFill="1" applyBorder="1" applyAlignment="1">
      <alignment horizontal="center"/>
    </xf>
    <xf numFmtId="164" fontId="50" fillId="25" borderId="57" xfId="2" applyNumberFormat="1" applyFont="1" applyFill="1" applyBorder="1" applyAlignment="1">
      <alignment horizontal="center"/>
    </xf>
    <xf numFmtId="164" fontId="50" fillId="25" borderId="73" xfId="2" applyNumberFormat="1" applyFont="1" applyFill="1" applyBorder="1" applyAlignment="1">
      <alignment horizontal="center"/>
    </xf>
    <xf numFmtId="164" fontId="50" fillId="25" borderId="50" xfId="2" applyNumberFormat="1" applyFont="1" applyFill="1" applyBorder="1" applyAlignment="1">
      <alignment horizontal="center"/>
    </xf>
    <xf numFmtId="164" fontId="50" fillId="25" borderId="18" xfId="2" applyNumberFormat="1" applyFont="1" applyFill="1" applyBorder="1" applyAlignment="1">
      <alignment horizontal="center"/>
    </xf>
    <xf numFmtId="164" fontId="50" fillId="25" borderId="31" xfId="2" applyNumberFormat="1" applyFont="1" applyFill="1" applyBorder="1" applyAlignment="1">
      <alignment horizontal="center"/>
    </xf>
    <xf numFmtId="164" fontId="50" fillId="25" borderId="75" xfId="2" applyNumberFormat="1" applyFont="1" applyFill="1" applyBorder="1" applyAlignment="1">
      <alignment horizontal="center"/>
    </xf>
    <xf numFmtId="164" fontId="50" fillId="25" borderId="44" xfId="2" applyNumberFormat="1" applyFont="1" applyFill="1" applyBorder="1" applyAlignment="1">
      <alignment horizontal="center"/>
    </xf>
    <xf numFmtId="9" fontId="24" fillId="0" borderId="50" xfId="0" applyNumberFormat="1" applyFont="1" applyBorder="1" applyAlignment="1">
      <alignment horizontal="center" vertical="center" wrapText="1"/>
    </xf>
    <xf numFmtId="9" fontId="24" fillId="0" borderId="42" xfId="0" applyNumberFormat="1" applyFont="1" applyBorder="1" applyAlignment="1">
      <alignment horizontal="center" vertical="center" wrapText="1"/>
    </xf>
    <xf numFmtId="9" fontId="24" fillId="0" borderId="63" xfId="0" applyNumberFormat="1" applyFont="1" applyBorder="1" applyAlignment="1">
      <alignment horizontal="center" vertical="center" wrapText="1"/>
    </xf>
    <xf numFmtId="0" fontId="0" fillId="3" borderId="0" xfId="0" applyFill="1"/>
    <xf numFmtId="3" fontId="0" fillId="3" borderId="14" xfId="0" applyNumberFormat="1" applyFont="1" applyFill="1" applyBorder="1" applyAlignment="1">
      <alignment horizontal="center" vertical="center" shrinkToFit="1"/>
    </xf>
    <xf numFmtId="0" fontId="5" fillId="3" borderId="13" xfId="0" applyFont="1" applyFill="1" applyBorder="1" applyAlignment="1">
      <alignment horizontal="right" vertical="center" wrapText="1"/>
    </xf>
    <xf numFmtId="3" fontId="0" fillId="3" borderId="57" xfId="0" applyNumberFormat="1" applyFont="1" applyFill="1" applyBorder="1" applyAlignment="1">
      <alignment horizontal="center" vertical="center" shrinkToFit="1"/>
    </xf>
    <xf numFmtId="3" fontId="25" fillId="3" borderId="15" xfId="0" applyNumberFormat="1" applyFont="1" applyFill="1" applyBorder="1" applyAlignment="1">
      <alignment horizontal="center" vertical="center" shrinkToFit="1"/>
    </xf>
    <xf numFmtId="3" fontId="0" fillId="3" borderId="16" xfId="0" applyNumberFormat="1" applyFont="1" applyFill="1" applyBorder="1" applyAlignment="1">
      <alignment horizontal="center" vertical="center" shrinkToFit="1"/>
    </xf>
    <xf numFmtId="0" fontId="5" fillId="3" borderId="21" xfId="0" applyFont="1" applyFill="1" applyBorder="1" applyAlignment="1">
      <alignment horizontal="right" vertical="center" wrapText="1"/>
    </xf>
    <xf numFmtId="3" fontId="0" fillId="3" borderId="10" xfId="0" applyNumberFormat="1" applyFont="1" applyFill="1" applyBorder="1" applyAlignment="1">
      <alignment horizontal="center" vertical="center" shrinkToFit="1"/>
    </xf>
    <xf numFmtId="3" fontId="25" fillId="3" borderId="19" xfId="0" applyNumberFormat="1" applyFont="1" applyFill="1" applyBorder="1" applyAlignment="1">
      <alignment horizontal="center" vertical="center" shrinkToFit="1"/>
    </xf>
    <xf numFmtId="3" fontId="0" fillId="3" borderId="39" xfId="0" applyNumberFormat="1" applyFont="1" applyFill="1" applyBorder="1" applyAlignment="1">
      <alignment horizontal="center" vertical="center" shrinkToFit="1"/>
    </xf>
    <xf numFmtId="0" fontId="5" fillId="3" borderId="45" xfId="0" applyFont="1" applyFill="1" applyBorder="1" applyAlignment="1">
      <alignment horizontal="right" vertical="center" wrapText="1"/>
    </xf>
    <xf numFmtId="3" fontId="0" fillId="3" borderId="46" xfId="0" applyNumberFormat="1" applyFont="1" applyFill="1" applyBorder="1" applyAlignment="1">
      <alignment horizontal="center" vertical="center" shrinkToFit="1"/>
    </xf>
    <xf numFmtId="3" fontId="25" fillId="3" borderId="56" xfId="0" applyNumberFormat="1" applyFont="1" applyFill="1" applyBorder="1" applyAlignment="1">
      <alignment horizontal="center" vertical="center" shrinkToFit="1"/>
    </xf>
    <xf numFmtId="164" fontId="41" fillId="0" borderId="15" xfId="0" applyNumberFormat="1" applyFont="1" applyBorder="1" applyAlignment="1">
      <alignment horizontal="center" vertical="center" shrinkToFit="1"/>
    </xf>
    <xf numFmtId="164" fontId="41" fillId="0" borderId="19" xfId="0" applyNumberFormat="1" applyFont="1" applyBorder="1" applyAlignment="1">
      <alignment horizontal="center" vertical="center" shrinkToFit="1"/>
    </xf>
    <xf numFmtId="164" fontId="41" fillId="0" borderId="56" xfId="0" applyNumberFormat="1" applyFont="1" applyBorder="1" applyAlignment="1">
      <alignment horizontal="center" vertical="center" shrinkToFit="1"/>
    </xf>
    <xf numFmtId="164" fontId="40" fillId="0" borderId="38" xfId="0" applyNumberFormat="1" applyFont="1" applyBorder="1" applyAlignment="1">
      <alignment horizontal="center" vertical="center" shrinkToFit="1"/>
    </xf>
    <xf numFmtId="164" fontId="41" fillId="0" borderId="18" xfId="0" applyNumberFormat="1" applyFont="1" applyBorder="1" applyAlignment="1">
      <alignment horizontal="center" vertical="center" shrinkToFit="1"/>
    </xf>
    <xf numFmtId="164" fontId="41" fillId="0" borderId="31" xfId="0" applyNumberFormat="1" applyFont="1" applyBorder="1" applyAlignment="1">
      <alignment horizontal="center" vertical="center" shrinkToFit="1"/>
    </xf>
    <xf numFmtId="164" fontId="41" fillId="0" borderId="20" xfId="0" applyNumberFormat="1" applyFont="1" applyBorder="1" applyAlignment="1">
      <alignment horizontal="center" vertical="center" shrinkToFit="1"/>
    </xf>
    <xf numFmtId="3" fontId="5" fillId="3" borderId="36" xfId="0" applyNumberFormat="1" applyFont="1" applyFill="1" applyBorder="1" applyAlignment="1">
      <alignment horizontal="center" vertical="center"/>
    </xf>
    <xf numFmtId="3" fontId="16" fillId="3" borderId="69" xfId="0" applyNumberFormat="1" applyFont="1" applyFill="1" applyBorder="1" applyAlignment="1">
      <alignment horizontal="center" vertical="center" wrapText="1"/>
    </xf>
    <xf numFmtId="3" fontId="16" fillId="3" borderId="89" xfId="0" applyNumberFormat="1" applyFont="1" applyFill="1" applyBorder="1" applyAlignment="1">
      <alignment horizontal="center" vertical="center" wrapText="1"/>
    </xf>
    <xf numFmtId="3" fontId="16" fillId="3" borderId="104" xfId="0" applyNumberFormat="1" applyFont="1" applyFill="1" applyBorder="1" applyAlignment="1">
      <alignment horizontal="center" vertical="center" wrapText="1"/>
    </xf>
    <xf numFmtId="0" fontId="48" fillId="2" borderId="1" xfId="0" applyFont="1" applyFill="1" applyBorder="1" applyAlignment="1">
      <alignment horizontal="center" vertical="center" wrapText="1"/>
    </xf>
    <xf numFmtId="3" fontId="11" fillId="3" borderId="50" xfId="0" applyNumberFormat="1" applyFont="1" applyFill="1" applyBorder="1" applyAlignment="1">
      <alignment horizontal="center" vertical="center"/>
    </xf>
    <xf numFmtId="3" fontId="11" fillId="3" borderId="42" xfId="0" applyNumberFormat="1" applyFont="1" applyFill="1" applyBorder="1" applyAlignment="1">
      <alignment horizontal="center" vertical="center"/>
    </xf>
    <xf numFmtId="3" fontId="11" fillId="3" borderId="63" xfId="0" applyNumberFormat="1" applyFont="1" applyFill="1" applyBorder="1" applyAlignment="1">
      <alignment horizontal="center" vertical="center"/>
    </xf>
    <xf numFmtId="3" fontId="11" fillId="0" borderId="3" xfId="0" applyNumberFormat="1" applyFont="1" applyBorder="1" applyAlignment="1">
      <alignment horizontal="center" vertical="center"/>
    </xf>
    <xf numFmtId="3" fontId="47" fillId="3" borderId="50" xfId="0" applyNumberFormat="1" applyFont="1" applyFill="1" applyBorder="1" applyAlignment="1">
      <alignment horizontal="center" vertical="center" wrapText="1"/>
    </xf>
    <xf numFmtId="3" fontId="47" fillId="3" borderId="42" xfId="0" applyNumberFormat="1" applyFont="1" applyFill="1" applyBorder="1" applyAlignment="1">
      <alignment horizontal="center" vertical="center" wrapText="1"/>
    </xf>
    <xf numFmtId="3" fontId="47" fillId="3" borderId="63" xfId="0" applyNumberFormat="1" applyFont="1" applyFill="1" applyBorder="1" applyAlignment="1">
      <alignment horizontal="center" vertical="center" wrapText="1"/>
    </xf>
    <xf numFmtId="0" fontId="11" fillId="2" borderId="50" xfId="0" applyFont="1" applyFill="1" applyBorder="1" applyAlignment="1">
      <alignment horizontal="center" vertical="center" wrapText="1"/>
    </xf>
    <xf numFmtId="168" fontId="16" fillId="15" borderId="42" xfId="0" applyNumberFormat="1" applyFont="1" applyFill="1" applyBorder="1" applyAlignment="1">
      <alignment horizontal="center" vertical="center" wrapText="1"/>
    </xf>
    <xf numFmtId="168" fontId="16" fillId="15" borderId="44" xfId="0" applyNumberFormat="1" applyFont="1" applyFill="1" applyBorder="1" applyAlignment="1">
      <alignment horizontal="center" vertical="center" wrapText="1"/>
    </xf>
    <xf numFmtId="168" fontId="16" fillId="3" borderId="42" xfId="0" applyNumberFormat="1" applyFont="1" applyFill="1" applyBorder="1" applyAlignment="1">
      <alignment horizontal="center" vertical="center" wrapText="1"/>
    </xf>
    <xf numFmtId="168" fontId="16" fillId="3" borderId="44" xfId="0" applyNumberFormat="1" applyFont="1" applyFill="1" applyBorder="1" applyAlignment="1">
      <alignment horizontal="center" vertical="center" wrapText="1"/>
    </xf>
    <xf numFmtId="164" fontId="20" fillId="0" borderId="44" xfId="2" applyNumberFormat="1" applyFont="1" applyBorder="1" applyAlignment="1">
      <alignment horizontal="center" vertical="center" wrapText="1"/>
    </xf>
    <xf numFmtId="0" fontId="15" fillId="3" borderId="14" xfId="0" applyFont="1" applyFill="1" applyBorder="1" applyAlignment="1">
      <alignment horizontal="center" vertical="center" wrapText="1"/>
    </xf>
    <xf numFmtId="0" fontId="15" fillId="3" borderId="57" xfId="0" applyFont="1" applyFill="1" applyBorder="1" applyAlignment="1">
      <alignment horizontal="center" vertical="center" wrapText="1"/>
    </xf>
    <xf numFmtId="3" fontId="15" fillId="3" borderId="57"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164" fontId="15" fillId="3" borderId="18" xfId="2" applyNumberFormat="1" applyFont="1" applyFill="1" applyBorder="1" applyAlignment="1">
      <alignment horizontal="center" vertical="center" wrapText="1"/>
    </xf>
    <xf numFmtId="164" fontId="15" fillId="3" borderId="31" xfId="2" applyNumberFormat="1" applyFont="1" applyFill="1" applyBorder="1" applyAlignment="1">
      <alignment horizontal="center" vertical="center" wrapText="1"/>
    </xf>
    <xf numFmtId="164" fontId="15" fillId="3" borderId="20" xfId="2" applyNumberFormat="1" applyFont="1" applyFill="1" applyBorder="1" applyAlignment="1">
      <alignment horizontal="center" vertical="center" wrapText="1"/>
    </xf>
    <xf numFmtId="3" fontId="4" fillId="15" borderId="14" xfId="5" applyNumberFormat="1" applyFont="1" applyFill="1" applyBorder="1" applyAlignment="1">
      <alignment horizontal="center"/>
    </xf>
    <xf numFmtId="3" fontId="4" fillId="15" borderId="57" xfId="5" applyNumberFormat="1" applyFont="1" applyFill="1" applyBorder="1" applyAlignment="1">
      <alignment horizontal="center"/>
    </xf>
    <xf numFmtId="3" fontId="4" fillId="15" borderId="15" xfId="5" applyNumberFormat="1" applyFont="1" applyFill="1" applyBorder="1" applyAlignment="1">
      <alignment horizontal="center"/>
    </xf>
    <xf numFmtId="3" fontId="50" fillId="15" borderId="16" xfId="0" applyNumberFormat="1" applyFont="1" applyFill="1" applyBorder="1" applyAlignment="1">
      <alignment horizontal="center"/>
    </xf>
    <xf numFmtId="3" fontId="50" fillId="15" borderId="10" xfId="0" applyNumberFormat="1" applyFont="1" applyFill="1" applyBorder="1" applyAlignment="1">
      <alignment horizontal="center"/>
    </xf>
    <xf numFmtId="3" fontId="50" fillId="15" borderId="19" xfId="0" applyNumberFormat="1" applyFont="1" applyFill="1" applyBorder="1" applyAlignment="1">
      <alignment horizontal="center"/>
    </xf>
    <xf numFmtId="3" fontId="7" fillId="15" borderId="10" xfId="5" applyNumberFormat="1" applyFont="1" applyFill="1" applyBorder="1" applyAlignment="1">
      <alignment horizontal="center"/>
    </xf>
    <xf numFmtId="3" fontId="7" fillId="15" borderId="11" xfId="5" applyNumberFormat="1" applyFont="1" applyFill="1" applyBorder="1" applyAlignment="1">
      <alignment horizontal="center"/>
    </xf>
    <xf numFmtId="3" fontId="50" fillId="15" borderId="39" xfId="5" applyNumberFormat="1" applyFont="1" applyFill="1" applyBorder="1" applyAlignment="1">
      <alignment horizontal="center"/>
    </xf>
    <xf numFmtId="3" fontId="50" fillId="15" borderId="46" xfId="5" applyNumberFormat="1" applyFont="1" applyFill="1" applyBorder="1" applyAlignment="1">
      <alignment horizontal="center"/>
    </xf>
    <xf numFmtId="3" fontId="50" fillId="15" borderId="62" xfId="5" applyNumberFormat="1" applyFont="1" applyFill="1" applyBorder="1" applyAlignment="1">
      <alignment horizontal="center"/>
    </xf>
    <xf numFmtId="3" fontId="7" fillId="15" borderId="14" xfId="5" applyNumberFormat="1" applyFont="1" applyFill="1" applyBorder="1" applyAlignment="1">
      <alignment horizontal="center"/>
    </xf>
    <xf numFmtId="3" fontId="7" fillId="15" borderId="57" xfId="5" applyNumberFormat="1" applyFont="1" applyFill="1" applyBorder="1" applyAlignment="1">
      <alignment horizontal="center"/>
    </xf>
    <xf numFmtId="3" fontId="7" fillId="15" borderId="73" xfId="5" applyNumberFormat="1" applyFont="1" applyFill="1" applyBorder="1" applyAlignment="1">
      <alignment horizontal="center"/>
    </xf>
    <xf numFmtId="3" fontId="7" fillId="15" borderId="16" xfId="5" applyNumberFormat="1" applyFont="1" applyFill="1" applyBorder="1" applyAlignment="1">
      <alignment horizontal="center"/>
    </xf>
    <xf numFmtId="3" fontId="7" fillId="15" borderId="39" xfId="5" applyNumberFormat="1" applyFont="1" applyFill="1" applyBorder="1" applyAlignment="1">
      <alignment horizontal="center"/>
    </xf>
    <xf numFmtId="3" fontId="7" fillId="15" borderId="46" xfId="5" applyNumberFormat="1" applyFont="1" applyFill="1" applyBorder="1" applyAlignment="1">
      <alignment horizontal="center"/>
    </xf>
    <xf numFmtId="3" fontId="7" fillId="15" borderId="62" xfId="5" applyNumberFormat="1" applyFont="1" applyFill="1" applyBorder="1" applyAlignment="1">
      <alignment horizontal="center"/>
    </xf>
    <xf numFmtId="164" fontId="48" fillId="0" borderId="38" xfId="0" applyNumberFormat="1" applyFont="1" applyBorder="1" applyAlignment="1">
      <alignment horizontal="center" vertical="center" shrinkToFit="1"/>
    </xf>
    <xf numFmtId="164" fontId="50" fillId="0" borderId="15" xfId="0" applyNumberFormat="1" applyFont="1" applyBorder="1" applyAlignment="1">
      <alignment horizontal="center" vertical="center" shrinkToFit="1"/>
    </xf>
    <xf numFmtId="164" fontId="50" fillId="0" borderId="19" xfId="0" applyNumberFormat="1" applyFont="1" applyBorder="1" applyAlignment="1">
      <alignment horizontal="center" vertical="center" shrinkToFit="1"/>
    </xf>
    <xf numFmtId="164" fontId="50" fillId="0" borderId="56" xfId="0" applyNumberFormat="1" applyFont="1" applyBorder="1" applyAlignment="1">
      <alignment horizontal="center" vertical="center" shrinkToFit="1"/>
    </xf>
    <xf numFmtId="9" fontId="50" fillId="3" borderId="18" xfId="0" applyNumberFormat="1" applyFont="1" applyFill="1" applyBorder="1" applyAlignment="1">
      <alignment horizontal="center" vertical="center" shrinkToFit="1"/>
    </xf>
    <xf numFmtId="164" fontId="41" fillId="3" borderId="31" xfId="0" applyNumberFormat="1" applyFont="1" applyFill="1" applyBorder="1" applyAlignment="1">
      <alignment horizontal="center" vertical="center" shrinkToFit="1"/>
    </xf>
    <xf numFmtId="9" fontId="50" fillId="3" borderId="31" xfId="0" applyNumberFormat="1" applyFont="1" applyFill="1" applyBorder="1" applyAlignment="1">
      <alignment horizontal="center" vertical="center" shrinkToFit="1"/>
    </xf>
    <xf numFmtId="9" fontId="50" fillId="3" borderId="20" xfId="0" applyNumberFormat="1" applyFont="1" applyFill="1" applyBorder="1" applyAlignment="1">
      <alignment horizontal="center" vertical="center" shrinkToFit="1"/>
    </xf>
    <xf numFmtId="174" fontId="0" fillId="0" borderId="0" xfId="0" applyNumberFormat="1"/>
    <xf numFmtId="0" fontId="41" fillId="3" borderId="0" xfId="0" applyFont="1" applyFill="1"/>
    <xf numFmtId="3" fontId="50" fillId="18" borderId="57" xfId="3" applyNumberFormat="1" applyFont="1" applyFill="1" applyBorder="1" applyAlignment="1">
      <alignment horizontal="center" vertical="center"/>
    </xf>
    <xf numFmtId="3" fontId="0" fillId="0" borderId="0" xfId="0" applyNumberFormat="1" applyFill="1"/>
    <xf numFmtId="0" fontId="91" fillId="3" borderId="24" xfId="0" applyFont="1" applyFill="1" applyBorder="1" applyAlignment="1">
      <alignment horizontal="right" vertical="center" wrapText="1"/>
    </xf>
    <xf numFmtId="3" fontId="50" fillId="13" borderId="73" xfId="3" applyNumberFormat="1" applyFont="1" applyFill="1" applyBorder="1" applyAlignment="1">
      <alignment horizontal="center" vertical="center"/>
    </xf>
    <xf numFmtId="3" fontId="50" fillId="13" borderId="122" xfId="3" applyNumberFormat="1" applyFont="1" applyFill="1" applyBorder="1" applyAlignment="1">
      <alignment horizontal="center" vertical="center"/>
    </xf>
    <xf numFmtId="10" fontId="10" fillId="0" borderId="101" xfId="5" applyNumberFormat="1" applyFont="1" applyFill="1" applyBorder="1" applyAlignment="1">
      <alignment horizontal="center" vertical="center"/>
    </xf>
    <xf numFmtId="1" fontId="10" fillId="0" borderId="14" xfId="5" applyNumberFormat="1" applyFont="1" applyFill="1" applyBorder="1" applyAlignment="1">
      <alignment horizontal="center" vertical="center"/>
    </xf>
    <xf numFmtId="1" fontId="10" fillId="0" borderId="65" xfId="5" applyNumberFormat="1" applyFont="1" applyFill="1" applyBorder="1" applyAlignment="1">
      <alignment horizontal="center" vertical="center"/>
    </xf>
    <xf numFmtId="0" fontId="129" fillId="3" borderId="0" xfId="0" applyFont="1" applyFill="1" applyBorder="1" applyAlignment="1">
      <alignment vertical="top" wrapText="1"/>
    </xf>
    <xf numFmtId="0" fontId="50" fillId="3" borderId="0" xfId="0" applyFont="1" applyFill="1"/>
    <xf numFmtId="0" fontId="11" fillId="2" borderId="58" xfId="0" applyFont="1" applyFill="1" applyBorder="1" applyAlignment="1">
      <alignment vertical="center" wrapText="1"/>
    </xf>
    <xf numFmtId="3" fontId="29" fillId="0" borderId="30" xfId="0" applyNumberFormat="1" applyFont="1" applyBorder="1" applyAlignment="1">
      <alignment horizontal="center" vertical="center" wrapText="1"/>
    </xf>
    <xf numFmtId="3" fontId="50" fillId="3" borderId="30" xfId="0" applyNumberFormat="1" applyFont="1" applyFill="1" applyBorder="1" applyAlignment="1">
      <alignment horizontal="center" vertical="center" wrapText="1"/>
    </xf>
    <xf numFmtId="0" fontId="50" fillId="3" borderId="30" xfId="0" applyFont="1" applyFill="1" applyBorder="1" applyAlignment="1">
      <alignment horizontal="center" vertical="center" wrapText="1"/>
    </xf>
    <xf numFmtId="3" fontId="50" fillId="0" borderId="30" xfId="0" applyNumberFormat="1" applyFont="1" applyFill="1" applyBorder="1" applyAlignment="1">
      <alignment horizontal="center" vertical="center" wrapText="1"/>
    </xf>
    <xf numFmtId="3" fontId="53" fillId="0" borderId="71" xfId="0" applyNumberFormat="1" applyFont="1" applyBorder="1" applyAlignment="1">
      <alignment horizontal="center" vertical="center" wrapText="1"/>
    </xf>
    <xf numFmtId="3" fontId="53" fillId="0" borderId="72" xfId="0" applyNumberFormat="1" applyFont="1" applyBorder="1" applyAlignment="1">
      <alignment horizontal="center" vertical="center" wrapText="1"/>
    </xf>
    <xf numFmtId="3" fontId="53" fillId="0" borderId="85" xfId="0" applyNumberFormat="1" applyFont="1" applyBorder="1" applyAlignment="1">
      <alignment horizontal="center" vertical="center" wrapText="1"/>
    </xf>
    <xf numFmtId="3" fontId="53" fillId="0" borderId="19" xfId="0" applyNumberFormat="1" applyFont="1" applyBorder="1" applyAlignment="1">
      <alignment horizontal="center" vertical="center" wrapText="1"/>
    </xf>
    <xf numFmtId="3" fontId="53" fillId="0" borderId="31" xfId="0" applyNumberFormat="1" applyFont="1" applyBorder="1" applyAlignment="1">
      <alignment horizontal="center" vertical="center" wrapText="1"/>
    </xf>
    <xf numFmtId="3" fontId="53" fillId="0" borderId="20" xfId="0" applyNumberFormat="1" applyFont="1" applyBorder="1" applyAlignment="1">
      <alignment horizontal="center" vertical="center" wrapText="1"/>
    </xf>
    <xf numFmtId="3" fontId="53" fillId="2" borderId="90" xfId="0" applyNumberFormat="1" applyFont="1" applyFill="1" applyBorder="1" applyAlignment="1">
      <alignment horizontal="center" vertical="center" wrapText="1"/>
    </xf>
    <xf numFmtId="164" fontId="24" fillId="0" borderId="36" xfId="0" applyNumberFormat="1" applyFont="1" applyFill="1" applyBorder="1" applyAlignment="1">
      <alignment horizontal="center" vertical="center" wrapText="1"/>
    </xf>
    <xf numFmtId="164" fontId="24" fillId="0" borderId="29" xfId="0" applyNumberFormat="1" applyFont="1" applyFill="1" applyBorder="1" applyAlignment="1">
      <alignment horizontal="center" vertical="center" wrapText="1"/>
    </xf>
    <xf numFmtId="164" fontId="24" fillId="0" borderId="38" xfId="0" applyNumberFormat="1" applyFont="1" applyFill="1" applyBorder="1" applyAlignment="1">
      <alignment horizontal="center" vertical="center" wrapText="1"/>
    </xf>
    <xf numFmtId="164" fontId="53" fillId="0" borderId="3" xfId="0" applyNumberFormat="1" applyFont="1" applyFill="1" applyBorder="1" applyAlignment="1">
      <alignment horizontal="center" vertical="center" wrapText="1"/>
    </xf>
    <xf numFmtId="164" fontId="50" fillId="3" borderId="64" xfId="0" applyNumberFormat="1" applyFont="1" applyFill="1" applyBorder="1" applyAlignment="1">
      <alignment horizontal="center" vertical="center" wrapText="1"/>
    </xf>
    <xf numFmtId="3" fontId="43" fillId="3" borderId="71" xfId="0" applyNumberFormat="1" applyFont="1" applyFill="1" applyBorder="1" applyAlignment="1">
      <alignment horizontal="center" vertical="center" shrinkToFit="1"/>
    </xf>
    <xf numFmtId="3" fontId="43" fillId="3" borderId="36" xfId="0" applyNumberFormat="1" applyFont="1" applyFill="1" applyBorder="1" applyAlignment="1">
      <alignment horizontal="center" vertical="center" shrinkToFit="1"/>
    </xf>
    <xf numFmtId="0" fontId="43" fillId="3" borderId="13" xfId="0" applyFont="1" applyFill="1" applyBorder="1" applyAlignment="1">
      <alignment horizontal="right" vertical="center" wrapText="1"/>
    </xf>
    <xf numFmtId="3" fontId="43" fillId="3" borderId="29" xfId="0" applyNumberFormat="1" applyFont="1" applyFill="1" applyBorder="1" applyAlignment="1">
      <alignment horizontal="center" vertical="center" shrinkToFit="1"/>
    </xf>
    <xf numFmtId="3" fontId="43" fillId="3" borderId="38" xfId="0" applyNumberFormat="1" applyFont="1" applyFill="1" applyBorder="1" applyAlignment="1">
      <alignment horizontal="center" vertical="center" shrinkToFit="1"/>
    </xf>
    <xf numFmtId="3" fontId="48" fillId="3" borderId="4" xfId="0" applyNumberFormat="1" applyFont="1" applyFill="1" applyBorder="1" applyAlignment="1">
      <alignment horizontal="center" vertical="center" wrapText="1"/>
    </xf>
    <xf numFmtId="14" fontId="0" fillId="3" borderId="0" xfId="0" applyNumberFormat="1" applyFill="1"/>
    <xf numFmtId="0" fontId="0" fillId="3" borderId="42" xfId="0" applyFont="1" applyFill="1" applyBorder="1" applyAlignment="1">
      <alignment horizontal="center" vertical="center" wrapText="1"/>
    </xf>
    <xf numFmtId="0" fontId="0" fillId="3" borderId="44" xfId="0" applyFont="1" applyFill="1" applyBorder="1" applyAlignment="1">
      <alignment horizontal="center" vertical="center" wrapText="1"/>
    </xf>
    <xf numFmtId="3" fontId="32" fillId="6" borderId="14" xfId="0" applyNumberFormat="1" applyFont="1" applyFill="1" applyBorder="1" applyAlignment="1">
      <alignment horizontal="center" vertical="center"/>
    </xf>
    <xf numFmtId="3" fontId="32" fillId="6" borderId="16" xfId="0" applyNumberFormat="1" applyFont="1" applyFill="1" applyBorder="1" applyAlignment="1">
      <alignment horizontal="center" vertical="center"/>
    </xf>
    <xf numFmtId="3" fontId="32" fillId="6" borderId="39" xfId="0" applyNumberFormat="1" applyFont="1" applyFill="1" applyBorder="1" applyAlignment="1">
      <alignment horizontal="center" vertical="center"/>
    </xf>
    <xf numFmtId="3" fontId="33" fillId="6" borderId="43" xfId="0" applyNumberFormat="1" applyFont="1" applyFill="1" applyBorder="1" applyAlignment="1">
      <alignment horizontal="center" vertical="center"/>
    </xf>
    <xf numFmtId="0" fontId="17" fillId="2" borderId="51" xfId="0" applyFont="1" applyFill="1" applyBorder="1" applyAlignment="1">
      <alignment horizontal="right" vertical="top" wrapText="1"/>
    </xf>
    <xf numFmtId="10" fontId="5" fillId="0" borderId="43" xfId="2" applyNumberFormat="1" applyFont="1" applyBorder="1" applyAlignment="1">
      <alignment horizontal="center" vertical="center"/>
    </xf>
    <xf numFmtId="0" fontId="17" fillId="2" borderId="32" xfId="0" applyFont="1" applyFill="1" applyBorder="1" applyAlignment="1">
      <alignment horizontal="right" vertical="top" wrapText="1"/>
    </xf>
    <xf numFmtId="3" fontId="20" fillId="15" borderId="57" xfId="0" applyNumberFormat="1" applyFont="1" applyFill="1" applyBorder="1" applyAlignment="1">
      <alignment horizontal="center" vertical="center" wrapText="1"/>
    </xf>
    <xf numFmtId="3" fontId="20" fillId="15" borderId="73" xfId="0" applyNumberFormat="1" applyFont="1" applyFill="1" applyBorder="1" applyAlignment="1">
      <alignment horizontal="center" vertical="center" wrapText="1"/>
    </xf>
    <xf numFmtId="3" fontId="20" fillId="15" borderId="10" xfId="0" applyNumberFormat="1" applyFont="1" applyFill="1" applyBorder="1" applyAlignment="1">
      <alignment horizontal="center" vertical="center" wrapText="1"/>
    </xf>
    <xf numFmtId="3" fontId="20" fillId="15" borderId="11" xfId="0" applyNumberFormat="1" applyFont="1" applyFill="1" applyBorder="1" applyAlignment="1">
      <alignment horizontal="center" vertical="center" wrapText="1"/>
    </xf>
    <xf numFmtId="3" fontId="20" fillId="15" borderId="39" xfId="0" applyNumberFormat="1" applyFont="1" applyFill="1" applyBorder="1" applyAlignment="1">
      <alignment horizontal="center" vertical="center" wrapText="1"/>
    </xf>
    <xf numFmtId="3" fontId="20" fillId="15" borderId="46" xfId="0" applyNumberFormat="1" applyFont="1" applyFill="1" applyBorder="1" applyAlignment="1">
      <alignment horizontal="center" vertical="center" wrapText="1"/>
    </xf>
    <xf numFmtId="3" fontId="20" fillId="15" borderId="62" xfId="0" applyNumberFormat="1" applyFont="1" applyFill="1" applyBorder="1" applyAlignment="1">
      <alignment horizontal="center" vertical="center" wrapText="1"/>
    </xf>
    <xf numFmtId="3" fontId="63" fillId="15" borderId="14" xfId="0" applyNumberFormat="1" applyFont="1" applyFill="1" applyBorder="1" applyAlignment="1">
      <alignment horizontal="center" vertical="center" wrapText="1"/>
    </xf>
    <xf numFmtId="3" fontId="63" fillId="15" borderId="57" xfId="0" applyNumberFormat="1" applyFont="1" applyFill="1" applyBorder="1" applyAlignment="1">
      <alignment horizontal="center" vertical="center" wrapText="1"/>
    </xf>
    <xf numFmtId="3" fontId="63" fillId="15" borderId="73" xfId="0" applyNumberFormat="1" applyFont="1" applyFill="1" applyBorder="1" applyAlignment="1">
      <alignment horizontal="center" vertical="center" wrapText="1"/>
    </xf>
    <xf numFmtId="3" fontId="63" fillId="15" borderId="16" xfId="0" applyNumberFormat="1" applyFont="1" applyFill="1" applyBorder="1" applyAlignment="1">
      <alignment horizontal="center" vertical="center" wrapText="1"/>
    </xf>
    <xf numFmtId="3" fontId="63" fillId="15" borderId="10" xfId="0" applyNumberFormat="1" applyFont="1" applyFill="1" applyBorder="1" applyAlignment="1">
      <alignment horizontal="center" vertical="center" wrapText="1"/>
    </xf>
    <xf numFmtId="3" fontId="63" fillId="15" borderId="11" xfId="0" applyNumberFormat="1" applyFont="1" applyFill="1" applyBorder="1" applyAlignment="1">
      <alignment horizontal="center" vertical="center" wrapText="1"/>
    </xf>
    <xf numFmtId="3" fontId="63" fillId="15" borderId="39" xfId="0" applyNumberFormat="1" applyFont="1" applyFill="1" applyBorder="1" applyAlignment="1">
      <alignment horizontal="center" vertical="center" wrapText="1"/>
    </xf>
    <xf numFmtId="3" fontId="63" fillId="15" borderId="46" xfId="0" applyNumberFormat="1" applyFont="1" applyFill="1" applyBorder="1" applyAlignment="1">
      <alignment horizontal="center" vertical="center" wrapText="1"/>
    </xf>
    <xf numFmtId="3" fontId="63" fillId="15" borderId="62" xfId="0" applyNumberFormat="1" applyFont="1" applyFill="1" applyBorder="1" applyAlignment="1">
      <alignment horizontal="center" vertical="center" wrapText="1"/>
    </xf>
    <xf numFmtId="3" fontId="0" fillId="26" borderId="39" xfId="0" applyNumberFormat="1" applyFont="1" applyFill="1" applyBorder="1" applyAlignment="1">
      <alignment horizontal="center" vertical="center"/>
    </xf>
    <xf numFmtId="10" fontId="100" fillId="12" borderId="6" xfId="0" applyNumberFormat="1" applyFont="1" applyFill="1" applyBorder="1" applyAlignment="1">
      <alignment horizontal="center" vertical="center" wrapText="1"/>
    </xf>
    <xf numFmtId="10" fontId="100" fillId="12" borderId="41" xfId="0" applyNumberFormat="1" applyFont="1" applyFill="1" applyBorder="1" applyAlignment="1">
      <alignment horizontal="center" vertical="center" wrapText="1"/>
    </xf>
    <xf numFmtId="10" fontId="20" fillId="12" borderId="3" xfId="0" applyNumberFormat="1" applyFont="1" applyFill="1" applyBorder="1" applyAlignment="1">
      <alignment horizontal="center" vertical="center" wrapText="1"/>
    </xf>
    <xf numFmtId="3" fontId="0" fillId="3" borderId="63" xfId="0" applyNumberFormat="1" applyFont="1" applyFill="1" applyBorder="1" applyAlignment="1">
      <alignment horizontal="center" vertical="center"/>
    </xf>
    <xf numFmtId="3" fontId="0" fillId="3" borderId="43" xfId="0" applyNumberFormat="1" applyFont="1" applyFill="1" applyBorder="1" applyAlignment="1">
      <alignment horizontal="center" vertical="center"/>
    </xf>
    <xf numFmtId="164" fontId="0" fillId="0" borderId="66" xfId="0" applyNumberFormat="1" applyFont="1" applyBorder="1" applyAlignment="1">
      <alignment horizontal="center" vertical="center"/>
    </xf>
    <xf numFmtId="0" fontId="11" fillId="2" borderId="3" xfId="0" applyFont="1" applyFill="1" applyBorder="1" applyAlignment="1">
      <alignment vertical="center" wrapText="1"/>
    </xf>
    <xf numFmtId="0" fontId="47" fillId="2" borderId="3" xfId="0" applyFont="1" applyFill="1" applyBorder="1" applyAlignment="1">
      <alignment vertical="center" wrapText="1"/>
    </xf>
    <xf numFmtId="0" fontId="43" fillId="2" borderId="62" xfId="0" applyFont="1" applyFill="1" applyBorder="1" applyAlignment="1">
      <alignment horizontal="right" vertical="center" wrapText="1"/>
    </xf>
    <xf numFmtId="0" fontId="43" fillId="2" borderId="11" xfId="0" applyFont="1" applyFill="1" applyBorder="1" applyAlignment="1">
      <alignment horizontal="right" vertical="center" wrapText="1"/>
    </xf>
    <xf numFmtId="0" fontId="14" fillId="5" borderId="0" xfId="0" applyFont="1" applyFill="1" applyBorder="1" applyAlignment="1">
      <alignment horizontal="center" vertical="center" wrapText="1"/>
    </xf>
    <xf numFmtId="169" fontId="40" fillId="8" borderId="25" xfId="0" applyNumberFormat="1" applyFont="1" applyFill="1" applyBorder="1" applyAlignment="1">
      <alignment horizontal="center" wrapText="1"/>
    </xf>
    <xf numFmtId="3" fontId="0" fillId="3" borderId="36" xfId="0" applyNumberFormat="1" applyFont="1" applyFill="1" applyBorder="1" applyAlignment="1">
      <alignment horizontal="center" vertical="center"/>
    </xf>
    <xf numFmtId="0" fontId="77" fillId="0" borderId="0" xfId="0" applyFont="1" applyFill="1" applyBorder="1" applyAlignment="1">
      <alignment horizontal="left" vertical="top" wrapText="1"/>
    </xf>
    <xf numFmtId="3" fontId="34" fillId="0" borderId="0" xfId="0" applyNumberFormat="1" applyFont="1" applyFill="1" applyBorder="1" applyAlignment="1">
      <alignment horizontal="left" vertical="top" wrapText="1"/>
    </xf>
    <xf numFmtId="0" fontId="48" fillId="2" borderId="67" xfId="0" applyFont="1" applyFill="1" applyBorder="1" applyAlignment="1">
      <alignment horizontal="center" vertical="center" wrapText="1"/>
    </xf>
    <xf numFmtId="0" fontId="48" fillId="0" borderId="67"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58" fillId="2" borderId="22"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4" fillId="3" borderId="57" xfId="0" applyFont="1" applyFill="1" applyBorder="1" applyAlignment="1">
      <alignment horizontal="center" vertical="center" wrapText="1"/>
    </xf>
    <xf numFmtId="0" fontId="58" fillId="2" borderId="50"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0" borderId="16" xfId="0" applyFont="1" applyFill="1" applyBorder="1" applyAlignment="1">
      <alignment horizontal="center" vertical="center" wrapText="1"/>
    </xf>
    <xf numFmtId="3" fontId="0" fillId="3" borderId="16" xfId="0" applyNumberFormat="1" applyFont="1" applyFill="1" applyBorder="1" applyAlignment="1">
      <alignment horizontal="center" vertical="center"/>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164" fontId="0" fillId="3" borderId="38" xfId="0" applyNumberFormat="1" applyFont="1" applyFill="1" applyBorder="1" applyAlignment="1">
      <alignment horizontal="center" vertical="center"/>
    </xf>
    <xf numFmtId="0" fontId="50" fillId="2" borderId="51" xfId="5" applyFont="1" applyFill="1" applyBorder="1" applyAlignment="1">
      <alignment horizontal="right"/>
    </xf>
    <xf numFmtId="0" fontId="48" fillId="2" borderId="53" xfId="5" applyFont="1" applyFill="1" applyBorder="1" applyAlignment="1">
      <alignment horizontal="right"/>
    </xf>
    <xf numFmtId="0" fontId="48" fillId="2" borderId="23" xfId="5" applyFont="1" applyFill="1" applyBorder="1" applyAlignment="1">
      <alignment horizontal="right"/>
    </xf>
    <xf numFmtId="0" fontId="48" fillId="2" borderId="67" xfId="0" applyFont="1" applyFill="1" applyBorder="1" applyAlignment="1">
      <alignment horizontal="center" vertical="center" wrapText="1"/>
    </xf>
    <xf numFmtId="0" fontId="48" fillId="2" borderId="61" xfId="0" applyFont="1" applyFill="1" applyBorder="1" applyAlignment="1">
      <alignment horizontal="center" vertical="center" wrapText="1"/>
    </xf>
    <xf numFmtId="3" fontId="0" fillId="3" borderId="65" xfId="0" applyNumberFormat="1" applyFont="1" applyFill="1" applyBorder="1" applyAlignment="1">
      <alignment horizontal="center" vertical="center"/>
    </xf>
    <xf numFmtId="3" fontId="0" fillId="3" borderId="36" xfId="0" applyNumberFormat="1" applyFont="1" applyFill="1" applyBorder="1" applyAlignment="1">
      <alignment horizontal="center" vertical="center"/>
    </xf>
    <xf numFmtId="0" fontId="24" fillId="3" borderId="5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19" xfId="0" applyFont="1" applyFill="1" applyBorder="1" applyAlignment="1">
      <alignment horizontal="center" vertical="center" wrapText="1"/>
    </xf>
    <xf numFmtId="3" fontId="0" fillId="3" borderId="16" xfId="0" applyNumberFormat="1" applyFont="1" applyFill="1" applyBorder="1" applyAlignment="1">
      <alignment horizontal="center" vertical="center"/>
    </xf>
    <xf numFmtId="0" fontId="108" fillId="0" borderId="73" xfId="0" applyFont="1" applyFill="1" applyBorder="1" applyAlignment="1">
      <alignment horizontal="center" vertical="center"/>
    </xf>
    <xf numFmtId="0" fontId="108" fillId="0" borderId="11" xfId="0" applyFont="1" applyFill="1" applyBorder="1" applyAlignment="1">
      <alignment horizontal="center" vertical="center"/>
    </xf>
    <xf numFmtId="0" fontId="108" fillId="0" borderId="75" xfId="0" applyFont="1" applyFill="1" applyBorder="1" applyAlignment="1">
      <alignment horizontal="center" vertical="center"/>
    </xf>
    <xf numFmtId="0" fontId="48" fillId="4" borderId="64" xfId="5" applyFont="1" applyFill="1" applyBorder="1" applyAlignment="1"/>
    <xf numFmtId="0" fontId="48" fillId="4" borderId="58" xfId="5" applyFont="1" applyFill="1" applyBorder="1" applyAlignment="1"/>
    <xf numFmtId="0" fontId="24" fillId="3" borderId="14" xfId="0" applyFont="1" applyFill="1" applyBorder="1" applyAlignment="1">
      <alignment horizontal="center" vertical="center" wrapText="1"/>
    </xf>
    <xf numFmtId="0" fontId="24" fillId="3" borderId="15" xfId="0" applyFont="1" applyFill="1" applyBorder="1" applyAlignment="1">
      <alignment horizontal="center" vertical="center" wrapText="1"/>
    </xf>
    <xf numFmtId="3" fontId="8" fillId="3" borderId="75" xfId="5" applyNumberFormat="1" applyFont="1" applyFill="1" applyBorder="1" applyAlignment="1">
      <alignment horizontal="center"/>
    </xf>
    <xf numFmtId="0" fontId="15" fillId="3" borderId="10" xfId="0" applyFont="1" applyFill="1" applyBorder="1" applyAlignment="1">
      <alignment horizontal="center" vertical="center"/>
    </xf>
    <xf numFmtId="10" fontId="5" fillId="3" borderId="43" xfId="2" applyNumberFormat="1" applyFont="1" applyFill="1" applyBorder="1" applyAlignment="1">
      <alignment horizontal="center" vertical="center"/>
    </xf>
    <xf numFmtId="169" fontId="40" fillId="8" borderId="25" xfId="0" applyNumberFormat="1" applyFont="1" applyFill="1" applyBorder="1" applyAlignment="1">
      <alignment horizontal="center" wrapText="1"/>
    </xf>
    <xf numFmtId="0" fontId="50" fillId="2" borderId="51" xfId="5" applyFont="1" applyFill="1" applyBorder="1" applyAlignment="1">
      <alignment horizontal="right"/>
    </xf>
    <xf numFmtId="0" fontId="48" fillId="2" borderId="53" xfId="5" applyFont="1" applyFill="1" applyBorder="1" applyAlignment="1">
      <alignment horizontal="right"/>
    </xf>
    <xf numFmtId="3" fontId="34" fillId="0" borderId="0" xfId="0" applyNumberFormat="1" applyFont="1" applyFill="1" applyBorder="1" applyAlignment="1">
      <alignment horizontal="left" vertical="top" wrapText="1"/>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0" fontId="48" fillId="2" borderId="49" xfId="0" applyFont="1" applyFill="1" applyBorder="1" applyAlignment="1">
      <alignment horizontal="center" vertical="center" wrapText="1"/>
    </xf>
    <xf numFmtId="0" fontId="11" fillId="0" borderId="51" xfId="5" applyFont="1" applyFill="1" applyBorder="1" applyAlignment="1">
      <alignment horizontal="center" vertical="center" wrapText="1"/>
    </xf>
    <xf numFmtId="3" fontId="53" fillId="0" borderId="78" xfId="0" applyNumberFormat="1" applyFont="1" applyBorder="1" applyAlignment="1">
      <alignment horizontal="center" vertical="center" wrapText="1"/>
    </xf>
    <xf numFmtId="164" fontId="0" fillId="4" borderId="11" xfId="0" applyNumberFormat="1" applyFont="1" applyFill="1" applyBorder="1" applyAlignment="1">
      <alignment horizontal="center" vertical="center"/>
    </xf>
    <xf numFmtId="164" fontId="0" fillId="4" borderId="62" xfId="0" applyNumberFormat="1" applyFont="1" applyFill="1" applyBorder="1" applyAlignment="1">
      <alignment horizontal="center" vertical="center"/>
    </xf>
    <xf numFmtId="3" fontId="0" fillId="3" borderId="12" xfId="0" applyNumberFormat="1" applyFont="1" applyFill="1" applyBorder="1" applyAlignment="1">
      <alignment horizontal="center" vertical="center"/>
    </xf>
    <xf numFmtId="0" fontId="0" fillId="3" borderId="9" xfId="0" applyFill="1" applyBorder="1" applyAlignment="1">
      <alignment vertical="top" wrapText="1"/>
    </xf>
    <xf numFmtId="0" fontId="0" fillId="3" borderId="0" xfId="0" applyFill="1" applyAlignment="1">
      <alignment vertical="top" wrapText="1"/>
    </xf>
    <xf numFmtId="3" fontId="0" fillId="3" borderId="16" xfId="0" applyNumberFormat="1" applyFont="1" applyFill="1" applyBorder="1" applyAlignment="1">
      <alignment horizontal="center" vertical="center"/>
    </xf>
    <xf numFmtId="164" fontId="0" fillId="0" borderId="0" xfId="0" applyNumberFormat="1"/>
    <xf numFmtId="0" fontId="53" fillId="0" borderId="50" xfId="0" applyFont="1" applyBorder="1" applyAlignment="1">
      <alignment horizontal="center" vertical="center" wrapText="1"/>
    </xf>
    <xf numFmtId="0" fontId="53" fillId="0" borderId="42" xfId="0" applyFont="1" applyBorder="1" applyAlignment="1">
      <alignment horizontal="center" vertical="center" wrapText="1"/>
    </xf>
    <xf numFmtId="0" fontId="53" fillId="0" borderId="88" xfId="0" applyFont="1" applyBorder="1" applyAlignment="1">
      <alignment horizontal="center" vertical="center" wrapText="1"/>
    </xf>
    <xf numFmtId="164" fontId="0" fillId="4" borderId="73" xfId="0" applyNumberFormat="1" applyFont="1" applyFill="1" applyBorder="1" applyAlignment="1">
      <alignment horizontal="center" vertical="center"/>
    </xf>
    <xf numFmtId="9" fontId="5" fillId="4" borderId="8" xfId="0" applyNumberFormat="1" applyFont="1" applyFill="1" applyBorder="1" applyAlignment="1">
      <alignment horizontal="center" vertical="center"/>
    </xf>
    <xf numFmtId="3" fontId="5" fillId="0" borderId="106" xfId="0" applyNumberFormat="1" applyFont="1" applyBorder="1" applyAlignment="1">
      <alignment horizontal="center" vertical="center"/>
    </xf>
    <xf numFmtId="0" fontId="10" fillId="3" borderId="65"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3" borderId="71" xfId="0" applyFont="1" applyFill="1" applyBorder="1" applyAlignment="1">
      <alignment horizontal="center" vertical="center" wrapText="1"/>
    </xf>
    <xf numFmtId="3" fontId="24" fillId="3" borderId="72" xfId="0" applyNumberFormat="1" applyFont="1" applyFill="1" applyBorder="1" applyAlignment="1">
      <alignment horizontal="center" vertical="center" wrapText="1"/>
    </xf>
    <xf numFmtId="3" fontId="24" fillId="3" borderId="74" xfId="0" applyNumberFormat="1" applyFont="1" applyFill="1" applyBorder="1" applyAlignment="1">
      <alignment horizontal="center" vertical="center" wrapText="1"/>
    </xf>
    <xf numFmtId="3" fontId="53" fillId="3" borderId="88" xfId="0" applyNumberFormat="1" applyFont="1" applyFill="1" applyBorder="1" applyAlignment="1">
      <alignment horizontal="center" vertical="center" wrapText="1"/>
    </xf>
    <xf numFmtId="164" fontId="24" fillId="3" borderId="88" xfId="0" applyNumberFormat="1" applyFont="1" applyFill="1" applyBorder="1" applyAlignment="1">
      <alignment horizontal="center" vertical="center" wrapText="1"/>
    </xf>
    <xf numFmtId="3" fontId="24" fillId="3" borderId="62" xfId="0" applyNumberFormat="1" applyFont="1" applyFill="1" applyBorder="1" applyAlignment="1">
      <alignment horizontal="center" vertical="center" wrapText="1"/>
    </xf>
    <xf numFmtId="3" fontId="53" fillId="3" borderId="63" xfId="0" applyNumberFormat="1" applyFont="1" applyFill="1" applyBorder="1" applyAlignment="1">
      <alignment horizontal="center" vertical="center" wrapText="1"/>
    </xf>
    <xf numFmtId="164" fontId="24" fillId="3" borderId="63" xfId="0" applyNumberFormat="1" applyFont="1" applyFill="1" applyBorder="1" applyAlignment="1">
      <alignment horizontal="center" vertical="center" wrapText="1"/>
    </xf>
    <xf numFmtId="0" fontId="0" fillId="0" borderId="0" xfId="0" applyNumberFormat="1" applyFont="1"/>
    <xf numFmtId="0" fontId="0" fillId="0" borderId="0" xfId="0" applyNumberFormat="1" applyFont="1" applyFill="1" applyBorder="1"/>
    <xf numFmtId="0" fontId="24" fillId="0" borderId="0" xfId="0" applyNumberFormat="1" applyFont="1" applyFill="1" applyBorder="1" applyAlignment="1">
      <alignment horizontal="center" vertical="center" wrapText="1"/>
    </xf>
    <xf numFmtId="0" fontId="24" fillId="15" borderId="0" xfId="0" applyNumberFormat="1" applyFont="1" applyFill="1" applyBorder="1" applyAlignment="1">
      <alignment horizontal="center" vertical="center" wrapText="1"/>
    </xf>
    <xf numFmtId="0" fontId="65" fillId="0" borderId="0" xfId="0" applyNumberFormat="1" applyFont="1" applyFill="1" applyBorder="1" applyAlignment="1">
      <alignment horizontal="center" vertical="center" wrapText="1"/>
    </xf>
    <xf numFmtId="0" fontId="0" fillId="3" borderId="0" xfId="0" applyNumberFormat="1" applyFont="1" applyFill="1" applyBorder="1"/>
    <xf numFmtId="3" fontId="0" fillId="3" borderId="16" xfId="0" applyNumberFormat="1" applyFont="1" applyFill="1" applyBorder="1" applyAlignment="1">
      <alignment horizontal="center" vertical="center"/>
    </xf>
    <xf numFmtId="3" fontId="0" fillId="3" borderId="36"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24" fillId="3" borderId="57" xfId="0" applyFont="1" applyFill="1" applyBorder="1" applyAlignment="1">
      <alignment horizontal="center" vertical="center" wrapText="1"/>
    </xf>
    <xf numFmtId="0" fontId="24" fillId="3" borderId="10" xfId="0" applyFont="1" applyFill="1" applyBorder="1" applyAlignment="1">
      <alignment horizontal="center" vertical="center" wrapText="1"/>
    </xf>
    <xf numFmtId="3" fontId="0" fillId="3" borderId="16" xfId="0" applyNumberFormat="1" applyFont="1" applyFill="1" applyBorder="1" applyAlignment="1">
      <alignment horizontal="center" vertical="center"/>
    </xf>
    <xf numFmtId="3" fontId="0" fillId="3" borderId="16" xfId="0" applyNumberFormat="1" applyFont="1" applyFill="1" applyBorder="1" applyAlignment="1">
      <alignment horizontal="center" vertical="center" wrapText="1"/>
    </xf>
    <xf numFmtId="0" fontId="0" fillId="3" borderId="39" xfId="0" applyFont="1" applyFill="1" applyBorder="1" applyAlignment="1">
      <alignment horizontal="center" vertical="center" wrapText="1"/>
    </xf>
    <xf numFmtId="3" fontId="0" fillId="3" borderId="39" xfId="0" applyNumberFormat="1" applyFont="1" applyFill="1" applyBorder="1" applyAlignment="1">
      <alignment horizontal="center" vertical="center" wrapText="1"/>
    </xf>
    <xf numFmtId="3" fontId="43" fillId="3" borderId="14" xfId="0" applyNumberFormat="1" applyFont="1" applyFill="1" applyBorder="1" applyAlignment="1">
      <alignment horizontal="center" vertical="center" shrinkToFit="1"/>
    </xf>
    <xf numFmtId="3" fontId="63" fillId="3" borderId="57" xfId="0" applyNumberFormat="1" applyFont="1" applyFill="1" applyBorder="1" applyAlignment="1">
      <alignment horizontal="center" vertical="center" wrapText="1"/>
    </xf>
    <xf numFmtId="3" fontId="63" fillId="3" borderId="10" xfId="0" applyNumberFormat="1" applyFont="1" applyFill="1" applyBorder="1" applyAlignment="1">
      <alignment horizontal="center" vertical="center" wrapText="1"/>
    </xf>
    <xf numFmtId="3" fontId="63" fillId="3" borderId="39" xfId="0" applyNumberFormat="1" applyFont="1" applyFill="1" applyBorder="1" applyAlignment="1">
      <alignment horizontal="center" vertical="center" wrapText="1"/>
    </xf>
    <xf numFmtId="3" fontId="63" fillId="3" borderId="46" xfId="0" applyNumberFormat="1" applyFont="1" applyFill="1" applyBorder="1" applyAlignment="1">
      <alignment horizontal="center" vertical="center" wrapText="1"/>
    </xf>
    <xf numFmtId="3" fontId="63" fillId="3" borderId="15" xfId="0" applyNumberFormat="1" applyFont="1" applyFill="1" applyBorder="1" applyAlignment="1">
      <alignment horizontal="center" vertical="center" wrapText="1"/>
    </xf>
    <xf numFmtId="3" fontId="63" fillId="3" borderId="19" xfId="0" applyNumberFormat="1" applyFont="1" applyFill="1" applyBorder="1" applyAlignment="1">
      <alignment horizontal="center" vertical="center" wrapText="1"/>
    </xf>
    <xf numFmtId="3" fontId="63" fillId="3" borderId="56" xfId="0" applyNumberFormat="1" applyFont="1" applyFill="1" applyBorder="1" applyAlignment="1">
      <alignment horizontal="center" vertical="center" wrapText="1"/>
    </xf>
    <xf numFmtId="3" fontId="21" fillId="0" borderId="52"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3" fontId="21" fillId="0" borderId="40" xfId="0" applyNumberFormat="1" applyFont="1" applyBorder="1" applyAlignment="1">
      <alignment horizontal="center" vertical="center" wrapText="1"/>
    </xf>
    <xf numFmtId="3" fontId="17" fillId="0" borderId="5" xfId="0" applyNumberFormat="1" applyFont="1" applyBorder="1" applyAlignment="1">
      <alignment horizontal="center" vertical="center" wrapText="1"/>
    </xf>
    <xf numFmtId="3" fontId="20" fillId="3" borderId="15" xfId="0" applyNumberFormat="1" applyFont="1" applyFill="1" applyBorder="1" applyAlignment="1">
      <alignment horizontal="center" vertical="center" wrapText="1"/>
    </xf>
    <xf numFmtId="3" fontId="20" fillId="3" borderId="19" xfId="0" applyNumberFormat="1" applyFont="1" applyFill="1" applyBorder="1" applyAlignment="1">
      <alignment horizontal="center" vertical="center" wrapText="1"/>
    </xf>
    <xf numFmtId="3" fontId="20" fillId="3" borderId="56" xfId="0" applyNumberFormat="1" applyFont="1" applyFill="1" applyBorder="1" applyAlignment="1">
      <alignment horizontal="center" vertical="center" wrapText="1"/>
    </xf>
    <xf numFmtId="3" fontId="21" fillId="3" borderId="85" xfId="0" applyNumberFormat="1" applyFont="1" applyFill="1" applyBorder="1" applyAlignment="1">
      <alignment horizontal="center" vertical="center" wrapText="1"/>
    </xf>
    <xf numFmtId="1" fontId="63" fillId="3" borderId="10" xfId="15" applyNumberFormat="1" applyFill="1" applyBorder="1" applyAlignment="1">
      <alignment horizontal="center"/>
    </xf>
    <xf numFmtId="3" fontId="21" fillId="3" borderId="29" xfId="0" applyNumberFormat="1" applyFont="1" applyFill="1" applyBorder="1" applyAlignment="1">
      <alignment horizontal="center" vertical="center" wrapText="1"/>
    </xf>
    <xf numFmtId="1" fontId="63" fillId="3" borderId="14" xfId="15" applyNumberFormat="1" applyFill="1" applyBorder="1" applyAlignment="1">
      <alignment horizontal="center"/>
    </xf>
    <xf numFmtId="1" fontId="63" fillId="3" borderId="57" xfId="15" applyNumberFormat="1" applyFill="1" applyBorder="1" applyAlignment="1">
      <alignment horizontal="center"/>
    </xf>
    <xf numFmtId="1" fontId="63" fillId="3" borderId="15" xfId="15" applyNumberFormat="1" applyFill="1" applyBorder="1" applyAlignment="1">
      <alignment horizontal="center"/>
    </xf>
    <xf numFmtId="1" fontId="63" fillId="3" borderId="16" xfId="15" applyNumberFormat="1" applyFill="1" applyBorder="1" applyAlignment="1">
      <alignment horizontal="center"/>
    </xf>
    <xf numFmtId="1" fontId="63" fillId="3" borderId="19" xfId="15" applyNumberFormat="1" applyFill="1" applyBorder="1" applyAlignment="1">
      <alignment horizontal="center"/>
    </xf>
    <xf numFmtId="3" fontId="21" fillId="3" borderId="36" xfId="0" applyNumberFormat="1" applyFont="1" applyFill="1" applyBorder="1" applyAlignment="1">
      <alignment horizontal="center" vertical="center" wrapText="1"/>
    </xf>
    <xf numFmtId="3" fontId="21" fillId="3" borderId="38" xfId="0" applyNumberFormat="1" applyFont="1" applyFill="1" applyBorder="1" applyAlignment="1">
      <alignment horizontal="center" vertical="center" wrapText="1"/>
    </xf>
    <xf numFmtId="0" fontId="23" fillId="10" borderId="0" xfId="0" applyFont="1" applyFill="1" applyBorder="1" applyAlignment="1">
      <alignment horizontal="center"/>
    </xf>
    <xf numFmtId="0" fontId="44" fillId="5" borderId="0" xfId="0" applyFont="1" applyFill="1" applyBorder="1" applyAlignment="1">
      <alignment horizontal="center" vertical="center" wrapText="1"/>
    </xf>
    <xf numFmtId="169" fontId="40" fillId="8" borderId="25" xfId="0" applyNumberFormat="1" applyFont="1" applyFill="1" applyBorder="1" applyAlignment="1">
      <alignment horizontal="center" wrapText="1"/>
    </xf>
    <xf numFmtId="3" fontId="21" fillId="3" borderId="50" xfId="0" applyNumberFormat="1" applyFont="1" applyFill="1" applyBorder="1" applyAlignment="1">
      <alignment horizontal="center" vertical="center" wrapText="1"/>
    </xf>
    <xf numFmtId="3" fontId="21" fillId="3" borderId="42" xfId="0" applyNumberFormat="1" applyFont="1" applyFill="1" applyBorder="1" applyAlignment="1">
      <alignment horizontal="center" vertical="center" wrapText="1"/>
    </xf>
    <xf numFmtId="3" fontId="21" fillId="3" borderId="63" xfId="0" applyNumberFormat="1" applyFont="1" applyFill="1" applyBorder="1" applyAlignment="1">
      <alignment horizontal="center" vertical="center" wrapText="1"/>
    </xf>
    <xf numFmtId="3" fontId="53" fillId="0" borderId="88" xfId="0" applyNumberFormat="1" applyFont="1" applyBorder="1" applyAlignment="1">
      <alignment horizontal="center" vertical="center" wrapText="1"/>
    </xf>
    <xf numFmtId="1" fontId="16" fillId="3" borderId="42" xfId="0" applyNumberFormat="1" applyFont="1" applyFill="1" applyBorder="1" applyAlignment="1">
      <alignment horizontal="center" vertical="center" wrapText="1"/>
    </xf>
    <xf numFmtId="0" fontId="11" fillId="2" borderId="57" xfId="0" applyFont="1" applyFill="1" applyBorder="1" applyAlignment="1">
      <alignment horizontal="center" vertical="center" wrapText="1"/>
    </xf>
    <xf numFmtId="168" fontId="11" fillId="2" borderId="14" xfId="0" applyNumberFormat="1" applyFont="1" applyFill="1" applyBorder="1" applyAlignment="1">
      <alignment horizontal="center" vertical="center" wrapText="1"/>
    </xf>
    <xf numFmtId="0" fontId="11" fillId="2" borderId="34" xfId="0" applyFont="1" applyFill="1" applyBorder="1" applyAlignment="1">
      <alignment horizontal="center" vertical="center" wrapText="1"/>
    </xf>
    <xf numFmtId="168" fontId="16" fillId="3" borderId="12" xfId="0" applyNumberFormat="1" applyFont="1" applyFill="1" applyBorder="1" applyAlignment="1">
      <alignment horizontal="center" vertical="center" wrapText="1"/>
    </xf>
    <xf numFmtId="168" fontId="16" fillId="3" borderId="35" xfId="0" applyNumberFormat="1" applyFont="1" applyFill="1" applyBorder="1" applyAlignment="1">
      <alignment horizontal="center" vertical="center" wrapText="1"/>
    </xf>
    <xf numFmtId="0" fontId="0" fillId="3" borderId="50" xfId="0" applyFont="1" applyFill="1" applyBorder="1" applyAlignment="1">
      <alignment horizontal="center" vertical="center" wrapText="1"/>
    </xf>
    <xf numFmtId="3" fontId="4" fillId="3" borderId="10" xfId="5" applyNumberFormat="1" applyFont="1" applyFill="1" applyBorder="1" applyAlignment="1">
      <alignment horizontal="center"/>
    </xf>
    <xf numFmtId="3" fontId="4" fillId="3" borderId="16" xfId="5" applyNumberFormat="1" applyFont="1" applyFill="1" applyBorder="1" applyAlignment="1">
      <alignment horizontal="center"/>
    </xf>
    <xf numFmtId="3" fontId="50" fillId="3" borderId="18" xfId="5" applyNumberFormat="1" applyFont="1" applyFill="1" applyBorder="1" applyAlignment="1">
      <alignment horizontal="center"/>
    </xf>
    <xf numFmtId="3" fontId="50" fillId="3" borderId="31" xfId="5" applyNumberFormat="1" applyFont="1" applyFill="1" applyBorder="1" applyAlignment="1">
      <alignment horizontal="center"/>
    </xf>
    <xf numFmtId="3" fontId="50" fillId="0" borderId="31" xfId="5" applyNumberFormat="1" applyFont="1" applyFill="1" applyBorder="1" applyAlignment="1">
      <alignment horizontal="center"/>
    </xf>
    <xf numFmtId="3" fontId="4" fillId="3" borderId="73" xfId="5" applyNumberFormat="1" applyFont="1" applyFill="1" applyBorder="1" applyAlignment="1">
      <alignment horizontal="center"/>
    </xf>
    <xf numFmtId="3" fontId="4" fillId="3" borderId="11" xfId="5" applyNumberFormat="1" applyFont="1" applyFill="1" applyBorder="1" applyAlignment="1">
      <alignment horizontal="center"/>
    </xf>
    <xf numFmtId="3" fontId="50" fillId="0" borderId="75" xfId="5" applyNumberFormat="1" applyFont="1" applyFill="1" applyBorder="1" applyAlignment="1">
      <alignment horizontal="center"/>
    </xf>
    <xf numFmtId="3" fontId="5" fillId="3" borderId="42" xfId="5" applyNumberFormat="1" applyFont="1" applyFill="1" applyBorder="1" applyAlignment="1">
      <alignment horizontal="center"/>
    </xf>
    <xf numFmtId="3" fontId="5" fillId="0" borderId="44" xfId="5" applyNumberFormat="1" applyFont="1" applyFill="1" applyBorder="1" applyAlignment="1">
      <alignment horizontal="center"/>
    </xf>
    <xf numFmtId="3" fontId="8" fillId="3" borderId="86" xfId="5" applyNumberFormat="1" applyFont="1" applyFill="1" applyBorder="1" applyAlignment="1">
      <alignment horizontal="center"/>
    </xf>
    <xf numFmtId="3" fontId="8" fillId="3" borderId="3" xfId="5" applyNumberFormat="1" applyFont="1" applyFill="1" applyBorder="1" applyAlignment="1">
      <alignment horizontal="center"/>
    </xf>
    <xf numFmtId="3" fontId="10" fillId="3" borderId="14" xfId="5" applyNumberFormat="1" applyFont="1" applyFill="1" applyBorder="1" applyAlignment="1">
      <alignment horizontal="center" vertical="center"/>
    </xf>
    <xf numFmtId="3" fontId="10" fillId="3" borderId="16" xfId="5" applyNumberFormat="1" applyFont="1" applyFill="1" applyBorder="1" applyAlignment="1">
      <alignment horizontal="center" vertical="center"/>
    </xf>
    <xf numFmtId="3" fontId="10" fillId="3" borderId="18" xfId="5" applyNumberFormat="1" applyFont="1" applyFill="1" applyBorder="1" applyAlignment="1">
      <alignment horizontal="center" vertical="center"/>
    </xf>
    <xf numFmtId="10" fontId="10" fillId="6" borderId="73" xfId="5" applyNumberFormat="1" applyFont="1" applyFill="1" applyBorder="1" applyAlignment="1">
      <alignment horizontal="center" vertical="center"/>
    </xf>
    <xf numFmtId="10" fontId="10" fillId="6" borderId="75" xfId="5" applyNumberFormat="1" applyFont="1" applyFill="1" applyBorder="1" applyAlignment="1">
      <alignment horizontal="center" vertical="center"/>
    </xf>
    <xf numFmtId="10" fontId="10" fillId="6" borderId="16" xfId="5" applyNumberFormat="1" applyFont="1" applyFill="1" applyBorder="1" applyAlignment="1">
      <alignment horizontal="center" vertical="center"/>
    </xf>
    <xf numFmtId="10" fontId="10" fillId="0" borderId="18" xfId="5" applyNumberFormat="1" applyFont="1" applyFill="1" applyBorder="1" applyAlignment="1">
      <alignment horizontal="center" vertical="center"/>
    </xf>
    <xf numFmtId="10" fontId="7" fillId="3" borderId="31" xfId="5" applyNumberFormat="1" applyFont="1" applyFill="1" applyBorder="1" applyAlignment="1">
      <alignment horizontal="center" vertical="center"/>
    </xf>
    <xf numFmtId="10" fontId="10" fillId="6" borderId="36" xfId="5" applyNumberFormat="1" applyFont="1" applyFill="1" applyBorder="1" applyAlignment="1">
      <alignment horizontal="center" vertical="center"/>
    </xf>
    <xf numFmtId="3" fontId="10" fillId="6" borderId="29" xfId="5" applyNumberFormat="1" applyFont="1" applyFill="1" applyBorder="1" applyAlignment="1">
      <alignment horizontal="center" vertical="center"/>
    </xf>
    <xf numFmtId="0" fontId="48" fillId="2" borderId="83" xfId="0" applyFont="1" applyFill="1" applyBorder="1" applyAlignment="1">
      <alignment horizontal="center" vertical="center" wrapText="1"/>
    </xf>
    <xf numFmtId="1" fontId="10" fillId="0" borderId="73" xfId="5" applyNumberFormat="1" applyFont="1" applyFill="1" applyBorder="1" applyAlignment="1">
      <alignment horizontal="center" vertical="center"/>
    </xf>
    <xf numFmtId="1" fontId="10" fillId="0" borderId="122" xfId="5" applyNumberFormat="1" applyFont="1" applyFill="1" applyBorder="1" applyAlignment="1">
      <alignment horizontal="center" vertical="center"/>
    </xf>
    <xf numFmtId="1" fontId="10" fillId="3" borderId="10" xfId="5" applyNumberFormat="1" applyFont="1" applyFill="1" applyBorder="1" applyAlignment="1">
      <alignment horizontal="center" vertical="center"/>
    </xf>
    <xf numFmtId="1" fontId="10" fillId="0" borderId="16" xfId="5" applyNumberFormat="1" applyFont="1" applyFill="1" applyBorder="1" applyAlignment="1">
      <alignment horizontal="center" vertical="center"/>
    </xf>
    <xf numFmtId="10" fontId="10" fillId="3" borderId="31" xfId="5" applyNumberFormat="1" applyFont="1" applyFill="1" applyBorder="1" applyAlignment="1">
      <alignment horizontal="center" vertical="center"/>
    </xf>
    <xf numFmtId="1" fontId="10" fillId="0" borderId="36" xfId="5" applyNumberFormat="1" applyFont="1" applyFill="1" applyBorder="1" applyAlignment="1">
      <alignment horizontal="center" vertical="center"/>
    </xf>
    <xf numFmtId="0" fontId="48" fillId="4" borderId="6" xfId="5" applyFont="1" applyFill="1" applyBorder="1" applyAlignment="1"/>
    <xf numFmtId="0" fontId="48" fillId="4" borderId="3" xfId="5" applyFont="1" applyFill="1" applyBorder="1" applyAlignment="1"/>
    <xf numFmtId="0" fontId="11" fillId="0" borderId="78" xfId="5" applyFont="1" applyFill="1" applyBorder="1" applyAlignment="1">
      <alignment horizontal="center" vertical="center" wrapText="1"/>
    </xf>
    <xf numFmtId="3" fontId="0" fillId="3" borderId="50" xfId="0" applyNumberFormat="1" applyFont="1" applyFill="1" applyBorder="1" applyAlignment="1">
      <alignment horizontal="center" vertical="center"/>
    </xf>
    <xf numFmtId="3" fontId="0" fillId="3" borderId="42" xfId="0" applyNumberFormat="1" applyFont="1" applyFill="1" applyBorder="1" applyAlignment="1">
      <alignment horizontal="center" vertical="center"/>
    </xf>
    <xf numFmtId="3" fontId="0" fillId="3" borderId="44" xfId="0" applyNumberFormat="1" applyFont="1" applyFill="1" applyBorder="1" applyAlignment="1">
      <alignment horizontal="center" vertical="center"/>
    </xf>
    <xf numFmtId="0" fontId="5" fillId="0" borderId="0" xfId="0" applyFont="1" applyAlignment="1">
      <alignment horizontal="left" vertical="center" indent="1"/>
    </xf>
    <xf numFmtId="3" fontId="34" fillId="0" borderId="0" xfId="0" applyNumberFormat="1" applyFont="1" applyFill="1" applyBorder="1" applyAlignment="1">
      <alignment horizontal="left" vertical="top" wrapText="1"/>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169" fontId="40" fillId="8" borderId="25" xfId="0" applyNumberFormat="1" applyFont="1" applyFill="1" applyBorder="1" applyAlignment="1">
      <alignment horizontal="center" wrapText="1"/>
    </xf>
    <xf numFmtId="0" fontId="48" fillId="2" borderId="61" xfId="0" applyFont="1" applyFill="1" applyBorder="1" applyAlignment="1">
      <alignment horizontal="center" vertical="center" wrapText="1"/>
    </xf>
    <xf numFmtId="10" fontId="20" fillId="12" borderId="124" xfId="0" applyNumberFormat="1" applyFont="1" applyFill="1" applyBorder="1" applyAlignment="1">
      <alignment horizontal="center" vertical="center" wrapText="1"/>
    </xf>
    <xf numFmtId="3" fontId="0" fillId="3" borderId="72" xfId="0" applyNumberFormat="1" applyFont="1" applyFill="1" applyBorder="1" applyAlignment="1">
      <alignment horizontal="center" vertical="center"/>
    </xf>
    <xf numFmtId="3" fontId="0" fillId="3" borderId="125" xfId="0" applyNumberFormat="1" applyFont="1" applyFill="1" applyBorder="1" applyAlignment="1">
      <alignment horizontal="center" vertical="center"/>
    </xf>
    <xf numFmtId="3" fontId="0" fillId="3" borderId="46" xfId="0" applyNumberFormat="1" applyFont="1" applyFill="1" applyBorder="1" applyAlignment="1">
      <alignment horizontal="center" vertical="center"/>
    </xf>
    <xf numFmtId="0" fontId="16" fillId="2" borderId="51" xfId="0" applyFont="1" applyFill="1" applyBorder="1" applyAlignment="1">
      <alignment horizontal="right" vertical="top" wrapText="1"/>
    </xf>
    <xf numFmtId="3" fontId="0" fillId="3" borderId="36" xfId="0" applyNumberFormat="1" applyFont="1" applyFill="1" applyBorder="1" applyAlignment="1">
      <alignment horizontal="center" vertical="center"/>
    </xf>
    <xf numFmtId="0" fontId="17" fillId="2" borderId="64" xfId="0" applyFont="1" applyFill="1" applyBorder="1" applyAlignment="1">
      <alignment horizontal="right" vertical="center" wrapText="1"/>
    </xf>
    <xf numFmtId="1" fontId="100" fillId="12" borderId="126" xfId="0" applyNumberFormat="1" applyFont="1" applyFill="1" applyBorder="1" applyAlignment="1">
      <alignment horizontal="center" vertical="center" wrapText="1"/>
    </xf>
    <xf numFmtId="1" fontId="100" fillId="12" borderId="102" xfId="0" applyNumberFormat="1" applyFont="1" applyFill="1" applyBorder="1" applyAlignment="1">
      <alignment horizontal="center" vertical="center" wrapText="1"/>
    </xf>
    <xf numFmtId="37" fontId="20" fillId="0" borderId="127" xfId="14" applyNumberFormat="1" applyFont="1" applyFill="1" applyBorder="1" applyAlignment="1">
      <alignment horizontal="center" vertical="center"/>
    </xf>
    <xf numFmtId="3" fontId="10" fillId="3" borderId="73" xfId="5" applyNumberFormat="1" applyFont="1" applyFill="1" applyBorder="1" applyAlignment="1">
      <alignment horizontal="center" vertical="center"/>
    </xf>
    <xf numFmtId="3" fontId="10" fillId="3" borderId="11" xfId="5" applyNumberFormat="1" applyFont="1" applyFill="1" applyBorder="1" applyAlignment="1">
      <alignment horizontal="center" vertical="center"/>
    </xf>
    <xf numFmtId="3" fontId="10" fillId="3" borderId="75" xfId="5" applyNumberFormat="1" applyFont="1" applyFill="1" applyBorder="1" applyAlignment="1">
      <alignment horizontal="center" vertical="center"/>
    </xf>
    <xf numFmtId="0" fontId="16" fillId="3" borderId="10" xfId="0" applyFont="1" applyFill="1" applyBorder="1" applyAlignment="1">
      <alignment horizontal="center" vertical="center"/>
    </xf>
    <xf numFmtId="4" fontId="10" fillId="0" borderId="75" xfId="5" applyNumberFormat="1" applyFont="1" applyFill="1" applyBorder="1" applyAlignment="1">
      <alignment horizontal="center" vertical="center"/>
    </xf>
    <xf numFmtId="4" fontId="10" fillId="3" borderId="18" xfId="5" applyNumberFormat="1" applyFont="1" applyFill="1" applyBorder="1" applyAlignment="1">
      <alignment horizontal="center" vertical="center"/>
    </xf>
    <xf numFmtId="10" fontId="10" fillId="6" borderId="27" xfId="5" applyNumberFormat="1" applyFont="1" applyFill="1" applyBorder="1" applyAlignment="1">
      <alignment horizontal="center" vertical="center"/>
    </xf>
    <xf numFmtId="10" fontId="10" fillId="6" borderId="11" xfId="5" applyNumberFormat="1" applyFont="1" applyFill="1" applyBorder="1" applyAlignment="1">
      <alignment horizontal="center" vertical="center"/>
    </xf>
    <xf numFmtId="10" fontId="7" fillId="3" borderId="75" xfId="5" applyNumberFormat="1" applyFont="1" applyFill="1" applyBorder="1" applyAlignment="1">
      <alignment horizontal="center" vertical="center"/>
    </xf>
    <xf numFmtId="10" fontId="7" fillId="3" borderId="18" xfId="5" applyNumberFormat="1" applyFont="1" applyFill="1" applyBorder="1" applyAlignment="1">
      <alignment horizontal="center" vertical="center"/>
    </xf>
    <xf numFmtId="3" fontId="10" fillId="6" borderId="38" xfId="5" applyNumberFormat="1" applyFont="1" applyFill="1" applyBorder="1" applyAlignment="1">
      <alignment horizontal="center" vertical="center"/>
    </xf>
    <xf numFmtId="10" fontId="10" fillId="6" borderId="67" xfId="5" applyNumberFormat="1" applyFont="1" applyFill="1" applyBorder="1" applyAlignment="1">
      <alignment horizontal="center" vertical="center"/>
    </xf>
    <xf numFmtId="3" fontId="10" fillId="6" borderId="60" xfId="5" applyNumberFormat="1" applyFont="1" applyFill="1" applyBorder="1" applyAlignment="1">
      <alignment horizontal="center" vertical="center"/>
    </xf>
    <xf numFmtId="3" fontId="10" fillId="6" borderId="61" xfId="5" applyNumberFormat="1" applyFont="1" applyFill="1" applyBorder="1" applyAlignment="1">
      <alignment horizontal="center" vertical="center"/>
    </xf>
    <xf numFmtId="3" fontId="0" fillId="3" borderId="36" xfId="0" applyNumberFormat="1" applyFont="1" applyFill="1" applyBorder="1" applyAlignment="1">
      <alignment horizontal="center" vertical="center"/>
    </xf>
    <xf numFmtId="3" fontId="0" fillId="3" borderId="16" xfId="0" applyNumberFormat="1" applyFont="1" applyFill="1" applyBorder="1" applyAlignment="1">
      <alignment horizontal="center" vertical="center"/>
    </xf>
    <xf numFmtId="0" fontId="50" fillId="2" borderId="51" xfId="5" applyFont="1" applyFill="1" applyBorder="1" applyAlignment="1">
      <alignment horizontal="right"/>
    </xf>
    <xf numFmtId="0" fontId="48" fillId="2" borderId="53" xfId="5" applyFont="1" applyFill="1" applyBorder="1" applyAlignment="1">
      <alignment horizontal="right"/>
    </xf>
    <xf numFmtId="0" fontId="107" fillId="0" borderId="0" xfId="0" applyFont="1" applyBorder="1" applyAlignment="1">
      <alignment horizontal="left" vertical="top" wrapText="1"/>
    </xf>
    <xf numFmtId="0" fontId="20" fillId="3" borderId="10"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16" fillId="28" borderId="50" xfId="0" applyFont="1" applyFill="1" applyBorder="1" applyAlignment="1">
      <alignment horizontal="center" vertical="center"/>
    </xf>
    <xf numFmtId="0" fontId="16" fillId="28" borderId="42" xfId="0" applyFont="1" applyFill="1" applyBorder="1" applyAlignment="1">
      <alignment horizontal="center" vertical="center"/>
    </xf>
    <xf numFmtId="0" fontId="16" fillId="28" borderId="44" xfId="0" applyFont="1" applyFill="1" applyBorder="1" applyAlignment="1">
      <alignment horizontal="center" vertical="center"/>
    </xf>
    <xf numFmtId="3" fontId="5" fillId="3" borderId="39" xfId="5" applyNumberFormat="1" applyFont="1" applyFill="1" applyBorder="1" applyAlignment="1">
      <alignment horizontal="center"/>
    </xf>
    <xf numFmtId="3" fontId="5" fillId="3" borderId="46" xfId="5" applyNumberFormat="1" applyFont="1" applyFill="1" applyBorder="1" applyAlignment="1">
      <alignment horizontal="center"/>
    </xf>
    <xf numFmtId="3" fontId="5" fillId="0" borderId="43" xfId="5" applyNumberFormat="1" applyFont="1" applyFill="1" applyBorder="1" applyAlignment="1">
      <alignment horizontal="center"/>
    </xf>
    <xf numFmtId="3" fontId="5" fillId="0" borderId="84" xfId="5" applyNumberFormat="1" applyFont="1" applyFill="1" applyBorder="1" applyAlignment="1">
      <alignment horizontal="center"/>
    </xf>
    <xf numFmtId="3" fontId="0" fillId="3" borderId="14" xfId="0" applyNumberFormat="1" applyFont="1" applyFill="1" applyBorder="1" applyAlignment="1">
      <alignment horizontal="center" vertical="center" wrapText="1"/>
    </xf>
    <xf numFmtId="164" fontId="20" fillId="0" borderId="84" xfId="2" applyNumberFormat="1" applyFont="1" applyBorder="1" applyAlignment="1">
      <alignment horizontal="center" vertical="center" wrapText="1"/>
    </xf>
    <xf numFmtId="3" fontId="21" fillId="0" borderId="128" xfId="0" applyNumberFormat="1" applyFont="1" applyBorder="1" applyAlignment="1">
      <alignment horizontal="center" vertical="center" wrapText="1"/>
    </xf>
    <xf numFmtId="3" fontId="21" fillId="0" borderId="124" xfId="0" applyNumberFormat="1" applyFont="1" applyBorder="1" applyAlignment="1">
      <alignment horizontal="center" vertical="center" wrapText="1"/>
    </xf>
    <xf numFmtId="3" fontId="21" fillId="0" borderId="129" xfId="0" applyNumberFormat="1" applyFont="1" applyBorder="1" applyAlignment="1">
      <alignment horizontal="center" vertical="center" wrapText="1"/>
    </xf>
    <xf numFmtId="3" fontId="17" fillId="0" borderId="3"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164" fontId="20" fillId="0" borderId="43" xfId="2" applyNumberFormat="1" applyFont="1" applyBorder="1" applyAlignment="1">
      <alignment horizontal="center" vertical="center" wrapText="1"/>
    </xf>
    <xf numFmtId="0" fontId="20" fillId="3" borderId="73"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20" fillId="3" borderId="11" xfId="0" applyFont="1" applyFill="1" applyBorder="1" applyAlignment="1">
      <alignment horizontal="center" vertical="center" wrapText="1"/>
    </xf>
    <xf numFmtId="1" fontId="20" fillId="3" borderId="16" xfId="0" applyNumberFormat="1" applyFont="1" applyFill="1" applyBorder="1" applyAlignment="1">
      <alignment horizontal="center" vertical="center" wrapText="1"/>
    </xf>
    <xf numFmtId="1" fontId="20" fillId="3" borderId="10" xfId="0" applyNumberFormat="1" applyFont="1" applyFill="1" applyBorder="1" applyAlignment="1">
      <alignment horizontal="center" vertical="center" wrapText="1"/>
    </xf>
    <xf numFmtId="1" fontId="20" fillId="3" borderId="11" xfId="0" applyNumberFormat="1" applyFont="1" applyFill="1" applyBorder="1" applyAlignment="1">
      <alignment horizontal="center" vertical="center" wrapText="1"/>
    </xf>
    <xf numFmtId="0" fontId="20" fillId="3" borderId="39"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8" fillId="2" borderId="51" xfId="0" applyFont="1" applyFill="1" applyBorder="1" applyAlignment="1">
      <alignment horizontal="right" vertical="center" wrapText="1"/>
    </xf>
    <xf numFmtId="0" fontId="18" fillId="2" borderId="32" xfId="0" applyFont="1" applyFill="1" applyBorder="1" applyAlignment="1">
      <alignment horizontal="right" vertical="center" wrapText="1"/>
    </xf>
    <xf numFmtId="0" fontId="18" fillId="2" borderId="55" xfId="0" applyFont="1" applyFill="1" applyBorder="1" applyAlignment="1">
      <alignment horizontal="right" vertical="center" wrapText="1"/>
    </xf>
    <xf numFmtId="0" fontId="18" fillId="2" borderId="78" xfId="0" applyFont="1" applyFill="1" applyBorder="1" applyAlignment="1">
      <alignment horizontal="right" vertical="center" wrapText="1"/>
    </xf>
    <xf numFmtId="0" fontId="48" fillId="2" borderId="67" xfId="3" applyFont="1" applyFill="1" applyBorder="1" applyAlignment="1">
      <alignment horizontal="center"/>
    </xf>
    <xf numFmtId="0" fontId="0" fillId="2" borderId="2" xfId="0" applyFont="1" applyFill="1" applyBorder="1" applyAlignment="1">
      <alignment horizontal="right"/>
    </xf>
    <xf numFmtId="0" fontId="0" fillId="2" borderId="25" xfId="0" applyFont="1" applyFill="1" applyBorder="1"/>
    <xf numFmtId="0" fontId="17" fillId="2" borderId="50" xfId="0" applyFont="1" applyFill="1" applyBorder="1" applyAlignment="1">
      <alignment horizontal="right" vertical="top" wrapText="1"/>
    </xf>
    <xf numFmtId="0" fontId="17" fillId="2" borderId="64" xfId="0" applyFont="1" applyFill="1" applyBorder="1" applyAlignment="1">
      <alignment horizontal="right" vertical="top" wrapText="1"/>
    </xf>
    <xf numFmtId="0" fontId="17" fillId="2" borderId="42" xfId="0" applyFont="1" applyFill="1" applyBorder="1" applyAlignment="1">
      <alignment horizontal="right" vertical="top" wrapText="1"/>
    </xf>
    <xf numFmtId="0" fontId="17" fillId="2" borderId="44" xfId="0" applyFont="1" applyFill="1" applyBorder="1" applyAlignment="1">
      <alignment horizontal="right" vertical="top" wrapText="1"/>
    </xf>
    <xf numFmtId="3" fontId="0" fillId="15" borderId="18" xfId="0" applyNumberFormat="1" applyFont="1" applyFill="1" applyBorder="1" applyAlignment="1">
      <alignment horizontal="center" vertical="center"/>
    </xf>
    <xf numFmtId="3" fontId="5" fillId="3" borderId="62" xfId="5" applyNumberFormat="1" applyFont="1" applyFill="1" applyBorder="1" applyAlignment="1">
      <alignment horizontal="center"/>
    </xf>
    <xf numFmtId="3" fontId="5" fillId="0" borderId="86" xfId="5" applyNumberFormat="1" applyFont="1" applyFill="1" applyBorder="1" applyAlignment="1">
      <alignment horizontal="center"/>
    </xf>
    <xf numFmtId="3" fontId="5" fillId="3" borderId="63" xfId="5" applyNumberFormat="1" applyFont="1" applyFill="1" applyBorder="1" applyAlignment="1">
      <alignment horizontal="center"/>
    </xf>
    <xf numFmtId="3" fontId="5" fillId="0" borderId="3" xfId="5" applyNumberFormat="1" applyFont="1" applyFill="1" applyBorder="1" applyAlignment="1">
      <alignment horizontal="center"/>
    </xf>
    <xf numFmtId="0" fontId="0" fillId="28" borderId="0" xfId="0" applyFill="1"/>
    <xf numFmtId="0" fontId="0" fillId="28" borderId="0" xfId="0" applyFill="1" applyAlignment="1">
      <alignment horizontal="left" vertical="top"/>
    </xf>
    <xf numFmtId="0" fontId="0" fillId="28" borderId="0" xfId="0" applyFill="1" applyBorder="1"/>
    <xf numFmtId="0" fontId="0" fillId="6" borderId="0" xfId="0" applyFill="1"/>
    <xf numFmtId="0" fontId="5" fillId="6" borderId="0" xfId="0" applyFont="1" applyFill="1"/>
    <xf numFmtId="164" fontId="19" fillId="4" borderId="20" xfId="0" applyNumberFormat="1" applyFont="1" applyFill="1" applyBorder="1" applyAlignment="1">
      <alignment horizontal="center" vertical="center" wrapText="1"/>
    </xf>
    <xf numFmtId="3" fontId="34" fillId="0" borderId="0" xfId="0" applyNumberFormat="1" applyFont="1" applyFill="1" applyBorder="1" applyAlignment="1">
      <alignment horizontal="left" vertical="top" wrapText="1"/>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0" fontId="23" fillId="10" borderId="0" xfId="0" applyFont="1" applyFill="1" applyBorder="1" applyAlignment="1">
      <alignment horizontal="center"/>
    </xf>
    <xf numFmtId="0" fontId="44" fillId="5" borderId="0" xfId="0" applyFont="1" applyFill="1" applyBorder="1" applyAlignment="1">
      <alignment horizontal="center" vertical="center" wrapText="1"/>
    </xf>
    <xf numFmtId="0" fontId="17" fillId="2" borderId="64" xfId="0" applyFont="1" applyFill="1" applyBorder="1" applyAlignment="1">
      <alignment horizontal="right" vertical="center" wrapText="1"/>
    </xf>
    <xf numFmtId="3" fontId="0" fillId="3" borderId="36" xfId="0" applyNumberFormat="1" applyFont="1" applyFill="1" applyBorder="1" applyAlignment="1">
      <alignment horizontal="center" vertical="center"/>
    </xf>
    <xf numFmtId="3" fontId="0" fillId="3" borderId="16" xfId="0" applyNumberFormat="1" applyFont="1" applyFill="1" applyBorder="1" applyAlignment="1">
      <alignment horizontal="center" vertical="center"/>
    </xf>
    <xf numFmtId="3" fontId="21" fillId="2" borderId="3" xfId="0" applyNumberFormat="1" applyFont="1" applyFill="1" applyBorder="1" applyAlignment="1">
      <alignment horizontal="right" vertical="center" wrapText="1"/>
    </xf>
    <xf numFmtId="3" fontId="48" fillId="3" borderId="52" xfId="5" applyNumberFormat="1" applyFont="1" applyFill="1" applyBorder="1" applyAlignment="1">
      <alignment horizontal="center"/>
    </xf>
    <xf numFmtId="3" fontId="48" fillId="3" borderId="37" xfId="5" applyNumberFormat="1" applyFont="1" applyFill="1" applyBorder="1" applyAlignment="1">
      <alignment horizontal="center"/>
    </xf>
    <xf numFmtId="3" fontId="48" fillId="3" borderId="40" xfId="5" applyNumberFormat="1" applyFont="1" applyFill="1" applyBorder="1" applyAlignment="1">
      <alignment horizontal="center"/>
    </xf>
    <xf numFmtId="3" fontId="8" fillId="3" borderId="4" xfId="5" applyNumberFormat="1" applyFont="1" applyFill="1" applyBorder="1" applyAlignment="1">
      <alignment horizontal="center"/>
    </xf>
    <xf numFmtId="1" fontId="10" fillId="3" borderId="27" xfId="5" applyNumberFormat="1" applyFont="1" applyFill="1" applyBorder="1" applyAlignment="1">
      <alignment horizontal="center" vertical="center"/>
    </xf>
    <xf numFmtId="1" fontId="10" fillId="3" borderId="11" xfId="5" applyNumberFormat="1" applyFont="1" applyFill="1" applyBorder="1" applyAlignment="1">
      <alignment horizontal="center" vertical="center"/>
    </xf>
    <xf numFmtId="10" fontId="10" fillId="3" borderId="75" xfId="5" applyNumberFormat="1" applyFont="1" applyFill="1" applyBorder="1" applyAlignment="1">
      <alignment horizontal="center" vertical="center"/>
    </xf>
    <xf numFmtId="1" fontId="10" fillId="3" borderId="14" xfId="5" applyNumberFormat="1" applyFont="1" applyFill="1" applyBorder="1" applyAlignment="1">
      <alignment horizontal="center" vertical="center"/>
    </xf>
    <xf numFmtId="1" fontId="10" fillId="3" borderId="57" xfId="5" applyNumberFormat="1" applyFont="1" applyFill="1" applyBorder="1" applyAlignment="1">
      <alignment horizontal="center" vertical="center"/>
    </xf>
    <xf numFmtId="1" fontId="10" fillId="3" borderId="16" xfId="5" applyNumberFormat="1" applyFont="1" applyFill="1" applyBorder="1" applyAlignment="1">
      <alignment horizontal="center" vertical="center"/>
    </xf>
    <xf numFmtId="10" fontId="10" fillId="3" borderId="18" xfId="5" applyNumberFormat="1" applyFont="1" applyFill="1" applyBorder="1" applyAlignment="1">
      <alignment horizontal="center" vertical="center"/>
    </xf>
    <xf numFmtId="0" fontId="11" fillId="0" borderId="50" xfId="5" applyFont="1" applyFill="1" applyBorder="1" applyAlignment="1">
      <alignment horizontal="center" vertical="center" wrapText="1"/>
    </xf>
    <xf numFmtId="0" fontId="11" fillId="0" borderId="42" xfId="5" applyFont="1" applyFill="1" applyBorder="1" applyAlignment="1">
      <alignment horizontal="center" vertical="center" wrapText="1"/>
    </xf>
    <xf numFmtId="0" fontId="11" fillId="3" borderId="44" xfId="5" applyFont="1" applyFill="1" applyBorder="1" applyAlignment="1">
      <alignment horizontal="center" vertical="center" wrapText="1"/>
    </xf>
    <xf numFmtId="3" fontId="63" fillId="3" borderId="73" xfId="0" applyNumberFormat="1" applyFont="1" applyFill="1" applyBorder="1" applyAlignment="1">
      <alignment horizontal="center" vertical="center" wrapText="1"/>
    </xf>
    <xf numFmtId="3" fontId="63" fillId="3" borderId="11" xfId="0" applyNumberFormat="1" applyFont="1" applyFill="1" applyBorder="1" applyAlignment="1">
      <alignment horizontal="center" vertical="center" wrapText="1"/>
    </xf>
    <xf numFmtId="3" fontId="63" fillId="3" borderId="62" xfId="0" applyNumberFormat="1" applyFont="1" applyFill="1" applyBorder="1" applyAlignment="1">
      <alignment horizontal="center" vertical="center" wrapText="1"/>
    </xf>
    <xf numFmtId="164" fontId="20" fillId="0" borderId="75" xfId="2" applyNumberFormat="1" applyFont="1" applyBorder="1" applyAlignment="1">
      <alignment horizontal="center" vertical="center" wrapText="1"/>
    </xf>
    <xf numFmtId="164" fontId="20" fillId="0" borderId="86" xfId="2" applyNumberFormat="1" applyFont="1" applyBorder="1" applyAlignment="1">
      <alignment horizontal="center" vertical="center" wrapText="1"/>
    </xf>
    <xf numFmtId="164" fontId="20" fillId="0" borderId="3" xfId="2" applyNumberFormat="1" applyFont="1" applyBorder="1" applyAlignment="1">
      <alignment horizontal="center" vertical="center" wrapText="1"/>
    </xf>
    <xf numFmtId="168" fontId="17" fillId="3" borderId="42" xfId="0" applyNumberFormat="1" applyFont="1" applyFill="1" applyBorder="1" applyAlignment="1">
      <alignment horizontal="center" vertical="center" wrapText="1"/>
    </xf>
    <xf numFmtId="168" fontId="17" fillId="3" borderId="44" xfId="0" applyNumberFormat="1" applyFont="1" applyFill="1" applyBorder="1" applyAlignment="1">
      <alignment horizontal="center" vertical="center" wrapText="1"/>
    </xf>
    <xf numFmtId="3" fontId="7" fillId="3" borderId="15" xfId="5" applyNumberFormat="1" applyFont="1" applyFill="1" applyBorder="1" applyAlignment="1">
      <alignment horizontal="center"/>
    </xf>
    <xf numFmtId="3" fontId="7" fillId="3" borderId="19" xfId="5" applyNumberFormat="1" applyFont="1" applyFill="1" applyBorder="1" applyAlignment="1">
      <alignment horizontal="center"/>
    </xf>
    <xf numFmtId="3" fontId="7" fillId="3" borderId="56" xfId="5" applyNumberFormat="1" applyFont="1" applyFill="1" applyBorder="1" applyAlignment="1">
      <alignment horizontal="center"/>
    </xf>
    <xf numFmtId="0" fontId="15" fillId="3" borderId="10" xfId="0" applyFont="1" applyFill="1" applyBorder="1" applyAlignment="1">
      <alignment horizontal="center" vertical="center" wrapText="1"/>
    </xf>
    <xf numFmtId="3" fontId="10" fillId="3" borderId="15" xfId="5" applyNumberFormat="1" applyFont="1" applyFill="1" applyBorder="1" applyAlignment="1">
      <alignment horizontal="center" vertical="center"/>
    </xf>
    <xf numFmtId="3" fontId="10" fillId="3" borderId="19" xfId="5" applyNumberFormat="1" applyFont="1" applyFill="1" applyBorder="1" applyAlignment="1">
      <alignment horizontal="center" vertical="center"/>
    </xf>
    <xf numFmtId="4" fontId="10" fillId="3" borderId="20" xfId="5" applyNumberFormat="1" applyFont="1" applyFill="1" applyBorder="1" applyAlignment="1">
      <alignment horizontal="center" vertical="center"/>
    </xf>
    <xf numFmtId="0" fontId="4" fillId="0" borderId="0" xfId="0" applyFont="1"/>
    <xf numFmtId="0" fontId="142" fillId="3" borderId="0" xfId="5" applyFont="1" applyFill="1" applyBorder="1" applyAlignment="1"/>
    <xf numFmtId="0" fontId="142" fillId="0" borderId="0" xfId="5" applyFont="1" applyFill="1" applyBorder="1" applyAlignment="1">
      <alignment horizontal="center"/>
    </xf>
    <xf numFmtId="0" fontId="7" fillId="0" borderId="0" xfId="5" applyFont="1" applyFill="1" applyBorder="1" applyAlignment="1">
      <alignment horizontal="center"/>
    </xf>
    <xf numFmtId="0" fontId="7" fillId="0" borderId="0" xfId="5" applyFont="1" applyFill="1" applyBorder="1"/>
    <xf numFmtId="0" fontId="8" fillId="20" borderId="1" xfId="5" applyFont="1" applyFill="1" applyBorder="1" applyAlignment="1">
      <alignment horizontal="center"/>
    </xf>
    <xf numFmtId="0" fontId="7" fillId="0" borderId="0" xfId="5" applyFont="1" applyFill="1" applyBorder="1" applyAlignment="1">
      <alignment horizontal="center" wrapText="1"/>
    </xf>
    <xf numFmtId="0" fontId="7" fillId="3" borderId="0" xfId="5" applyFont="1" applyFill="1" applyBorder="1" applyAlignment="1">
      <alignment horizontal="center" wrapText="1"/>
    </xf>
    <xf numFmtId="0" fontId="8" fillId="0" borderId="0" xfId="5" applyFont="1" applyFill="1" applyBorder="1" applyAlignment="1">
      <alignment horizontal="center" wrapText="1"/>
    </xf>
    <xf numFmtId="0" fontId="7" fillId="0" borderId="0" xfId="5" applyFont="1" applyFill="1" applyBorder="1" applyAlignment="1">
      <alignment horizontal="left" wrapText="1"/>
    </xf>
    <xf numFmtId="170" fontId="4" fillId="0" borderId="0" xfId="4" applyNumberFormat="1" applyFont="1" applyFill="1" applyBorder="1"/>
    <xf numFmtId="0" fontId="7" fillId="0" borderId="0" xfId="5" applyFont="1" applyFill="1"/>
    <xf numFmtId="0" fontId="4" fillId="0" borderId="0" xfId="1" applyFont="1" applyFill="1" applyBorder="1"/>
    <xf numFmtId="0" fontId="7" fillId="0" borderId="0" xfId="1" applyFont="1" applyFill="1" applyBorder="1"/>
    <xf numFmtId="170" fontId="7" fillId="0" borderId="0" xfId="4" applyNumberFormat="1" applyFont="1" applyFill="1" applyBorder="1"/>
    <xf numFmtId="0" fontId="4" fillId="0" borderId="0" xfId="1" applyFont="1" applyFill="1"/>
    <xf numFmtId="170" fontId="4" fillId="0" borderId="45" xfId="4" applyNumberFormat="1" applyFont="1" applyFill="1" applyBorder="1"/>
    <xf numFmtId="0" fontId="142" fillId="15" borderId="0" xfId="5" applyFont="1" applyFill="1" applyBorder="1" applyAlignment="1"/>
    <xf numFmtId="0" fontId="4" fillId="3" borderId="0" xfId="0" applyFont="1" applyFill="1"/>
    <xf numFmtId="0" fontId="7" fillId="0" borderId="0" xfId="5" applyFont="1" applyBorder="1"/>
    <xf numFmtId="164" fontId="4" fillId="0" borderId="45" xfId="2" applyNumberFormat="1" applyFont="1" applyFill="1" applyBorder="1"/>
    <xf numFmtId="164" fontId="4" fillId="0" borderId="0" xfId="2" applyNumberFormat="1" applyFont="1" applyFill="1" applyBorder="1"/>
    <xf numFmtId="164" fontId="4" fillId="0" borderId="45" xfId="2" applyNumberFormat="1" applyFont="1" applyFill="1" applyBorder="1" applyAlignment="1">
      <alignment horizontal="right"/>
    </xf>
    <xf numFmtId="0" fontId="142" fillId="3" borderId="0" xfId="5" applyFont="1" applyFill="1" applyBorder="1" applyAlignment="1">
      <alignment horizontal="centerContinuous"/>
    </xf>
    <xf numFmtId="43" fontId="120" fillId="3" borderId="0" xfId="5" applyNumberFormat="1" applyFont="1" applyFill="1" applyBorder="1" applyAlignment="1">
      <alignment horizontal="centerContinuous"/>
    </xf>
    <xf numFmtId="0" fontId="9" fillId="5" borderId="8" xfId="5" applyFont="1" applyFill="1" applyBorder="1" applyAlignment="1">
      <alignment horizontal="center"/>
    </xf>
    <xf numFmtId="170" fontId="4" fillId="0" borderId="45" xfId="4" applyNumberFormat="1" applyFont="1" applyFill="1" applyBorder="1" applyAlignment="1">
      <alignment horizontal="right"/>
    </xf>
    <xf numFmtId="164" fontId="4" fillId="0" borderId="13" xfId="2" applyNumberFormat="1" applyFont="1" applyFill="1" applyBorder="1"/>
    <xf numFmtId="171" fontId="8" fillId="0" borderId="13" xfId="6" applyNumberFormat="1" applyFont="1" applyFill="1" applyBorder="1"/>
    <xf numFmtId="9" fontId="8" fillId="0" borderId="0" xfId="2" applyNumberFormat="1" applyFont="1" applyFill="1" applyBorder="1"/>
    <xf numFmtId="164" fontId="8" fillId="0" borderId="0" xfId="2" applyNumberFormat="1" applyFont="1" applyFill="1" applyBorder="1"/>
    <xf numFmtId="0" fontId="48" fillId="2" borderId="25" xfId="5" applyFont="1" applyFill="1" applyBorder="1" applyAlignment="1">
      <alignment horizontal="centerContinuous"/>
    </xf>
    <xf numFmtId="0" fontId="50" fillId="2" borderId="24" xfId="5" applyFont="1" applyFill="1" applyBorder="1" applyAlignment="1">
      <alignment horizontal="centerContinuous"/>
    </xf>
    <xf numFmtId="0" fontId="50" fillId="2" borderId="2" xfId="5" applyFont="1" applyFill="1" applyBorder="1" applyAlignment="1">
      <alignment horizontal="centerContinuous"/>
    </xf>
    <xf numFmtId="0" fontId="48" fillId="2" borderId="25" xfId="5" quotePrefix="1" applyFont="1" applyFill="1" applyBorder="1" applyAlignment="1">
      <alignment horizontal="centerContinuous"/>
    </xf>
    <xf numFmtId="0" fontId="142" fillId="0" borderId="0" xfId="5" applyFont="1" applyFill="1" applyBorder="1" applyAlignment="1">
      <alignment horizontal="centerContinuous"/>
    </xf>
    <xf numFmtId="43" fontId="120" fillId="0" borderId="0" xfId="5" applyNumberFormat="1" applyFont="1" applyFill="1" applyBorder="1" applyAlignment="1">
      <alignment horizontal="centerContinuous"/>
    </xf>
    <xf numFmtId="170" fontId="4" fillId="0" borderId="0" xfId="4" applyNumberFormat="1" applyFont="1" applyBorder="1"/>
    <xf numFmtId="0" fontId="4" fillId="0" borderId="0" xfId="0" applyFont="1" applyAlignment="1">
      <alignment vertical="center"/>
    </xf>
    <xf numFmtId="170" fontId="4" fillId="0" borderId="45" xfId="4" applyNumberFormat="1" applyFont="1" applyBorder="1"/>
    <xf numFmtId="170" fontId="4" fillId="0" borderId="45" xfId="4" applyNumberFormat="1" applyFont="1" applyBorder="1" applyAlignment="1">
      <alignment horizontal="right"/>
    </xf>
    <xf numFmtId="164" fontId="4" fillId="0" borderId="0" xfId="2" applyNumberFormat="1" applyFont="1" applyBorder="1"/>
    <xf numFmtId="164" fontId="4" fillId="0" borderId="13" xfId="2" applyNumberFormat="1" applyFont="1" applyBorder="1"/>
    <xf numFmtId="171" fontId="8" fillId="0" borderId="13" xfId="6" applyNumberFormat="1" applyFont="1" applyBorder="1"/>
    <xf numFmtId="9" fontId="8" fillId="0" borderId="0" xfId="2" applyNumberFormat="1" applyFont="1" applyBorder="1"/>
    <xf numFmtId="164" fontId="8" fillId="0" borderId="0" xfId="2" applyNumberFormat="1" applyFont="1" applyBorder="1"/>
    <xf numFmtId="0" fontId="7" fillId="0" borderId="0" xfId="5" applyFont="1" applyBorder="1" applyAlignment="1">
      <alignment vertical="top" wrapText="1"/>
    </xf>
    <xf numFmtId="0" fontId="7" fillId="0" borderId="0" xfId="5" applyFont="1" applyFill="1" applyBorder="1" applyAlignment="1">
      <alignment vertical="top" wrapText="1"/>
    </xf>
    <xf numFmtId="0" fontId="50" fillId="0" borderId="0" xfId="5" applyFont="1" applyFill="1" applyBorder="1" applyAlignment="1">
      <alignment horizontal="center" wrapText="1"/>
    </xf>
    <xf numFmtId="0" fontId="50" fillId="3" borderId="0" xfId="5" applyFont="1" applyFill="1" applyBorder="1" applyAlignment="1">
      <alignment horizontal="center" wrapText="1"/>
    </xf>
    <xf numFmtId="0" fontId="48" fillId="0" borderId="0" xfId="5" applyFont="1" applyFill="1" applyBorder="1" applyAlignment="1">
      <alignment horizontal="center" wrapText="1"/>
    </xf>
    <xf numFmtId="0" fontId="50" fillId="0" borderId="0" xfId="5" applyFont="1" applyFill="1" applyBorder="1" applyAlignment="1">
      <alignment horizontal="left" wrapText="1"/>
    </xf>
    <xf numFmtId="0" fontId="50" fillId="0" borderId="0" xfId="5" applyFont="1" applyFill="1"/>
    <xf numFmtId="0" fontId="50" fillId="0" borderId="0" xfId="1" applyFont="1" applyFill="1" applyBorder="1"/>
    <xf numFmtId="0" fontId="50" fillId="0" borderId="0" xfId="5" applyFont="1" applyFill="1" applyBorder="1"/>
    <xf numFmtId="170" fontId="4" fillId="0" borderId="130" xfId="4" applyNumberFormat="1" applyFont="1" applyFill="1" applyBorder="1"/>
    <xf numFmtId="0" fontId="10" fillId="0" borderId="0" xfId="1" applyFont="1" applyBorder="1" applyAlignment="1">
      <alignment horizontal="left" vertical="top" wrapText="1"/>
    </xf>
    <xf numFmtId="0" fontId="10" fillId="0" borderId="0" xfId="0" applyFont="1" applyAlignment="1">
      <alignment horizontal="left" vertical="top" wrapText="1"/>
    </xf>
    <xf numFmtId="0" fontId="10" fillId="0" borderId="0" xfId="1" applyFont="1" applyAlignment="1">
      <alignment horizontal="left" vertical="top" wrapText="1"/>
    </xf>
    <xf numFmtId="0" fontId="10" fillId="0" borderId="0" xfId="0" applyFont="1" applyFill="1" applyAlignment="1">
      <alignment horizontal="left" vertical="top" wrapText="1"/>
    </xf>
    <xf numFmtId="0" fontId="79" fillId="0" borderId="0" xfId="0" applyFont="1" applyAlignment="1">
      <alignment horizontal="left" vertical="top" wrapText="1"/>
    </xf>
    <xf numFmtId="0" fontId="44" fillId="5" borderId="0" xfId="0" applyFont="1" applyFill="1" applyBorder="1" applyAlignment="1">
      <alignment horizontal="center" vertical="center" wrapText="1"/>
    </xf>
    <xf numFmtId="0" fontId="23" fillId="10" borderId="0" xfId="0" applyFont="1" applyFill="1" applyBorder="1" applyAlignment="1">
      <alignment horizontal="center"/>
    </xf>
    <xf numFmtId="3" fontId="34" fillId="0" borderId="0" xfId="0" applyNumberFormat="1" applyFont="1" applyFill="1" applyBorder="1" applyAlignment="1">
      <alignment horizontal="left" vertical="top" wrapText="1"/>
    </xf>
    <xf numFmtId="0" fontId="58" fillId="2" borderId="6" xfId="0" applyFont="1" applyFill="1" applyBorder="1" applyAlignment="1">
      <alignment horizontal="center" vertical="center" wrapText="1"/>
    </xf>
    <xf numFmtId="0" fontId="24" fillId="3" borderId="5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0" fontId="48" fillId="2" borderId="53" xfId="5" applyFont="1" applyFill="1" applyBorder="1" applyAlignment="1">
      <alignment horizontal="right"/>
    </xf>
    <xf numFmtId="0" fontId="50" fillId="2" borderId="51" xfId="5" applyFont="1" applyFill="1" applyBorder="1" applyAlignment="1">
      <alignment horizontal="right"/>
    </xf>
    <xf numFmtId="0" fontId="28" fillId="0" borderId="0" xfId="1" applyFont="1" applyBorder="1" applyAlignment="1">
      <alignment horizontal="left" vertical="top" wrapText="1"/>
    </xf>
    <xf numFmtId="0" fontId="17" fillId="2" borderId="82" xfId="0" applyFont="1" applyFill="1" applyBorder="1" applyAlignment="1">
      <alignment horizontal="right" vertical="center" wrapText="1"/>
    </xf>
    <xf numFmtId="3" fontId="0" fillId="15" borderId="51" xfId="0" applyNumberFormat="1" applyFont="1" applyFill="1" applyBorder="1" applyAlignment="1">
      <alignment horizontal="center" vertical="center"/>
    </xf>
    <xf numFmtId="3" fontId="0" fillId="15" borderId="32" xfId="0" applyNumberFormat="1" applyFont="1" applyFill="1" applyBorder="1" applyAlignment="1">
      <alignment horizontal="center" vertical="center"/>
    </xf>
    <xf numFmtId="10" fontId="5" fillId="0" borderId="23" xfId="2" applyNumberFormat="1" applyFont="1" applyBorder="1" applyAlignment="1">
      <alignment horizontal="center" vertical="center"/>
    </xf>
    <xf numFmtId="3" fontId="0" fillId="3" borderId="34" xfId="0" applyNumberFormat="1" applyFont="1" applyFill="1" applyBorder="1" applyAlignment="1">
      <alignment horizontal="center" vertical="center"/>
    </xf>
    <xf numFmtId="10" fontId="5" fillId="3" borderId="106" xfId="2" applyNumberFormat="1" applyFont="1" applyFill="1" applyBorder="1" applyAlignment="1">
      <alignment horizontal="center" vertical="center"/>
    </xf>
    <xf numFmtId="3" fontId="5" fillId="3" borderId="3" xfId="0" applyNumberFormat="1" applyFont="1" applyFill="1" applyBorder="1" applyAlignment="1">
      <alignment horizontal="center" vertical="center"/>
    </xf>
    <xf numFmtId="10" fontId="5" fillId="0" borderId="44" xfId="2" applyNumberFormat="1" applyFont="1" applyBorder="1" applyAlignment="1">
      <alignment horizontal="center" vertical="center"/>
    </xf>
    <xf numFmtId="3" fontId="5" fillId="0" borderId="3" xfId="0" applyNumberFormat="1" applyFont="1" applyBorder="1" applyAlignment="1">
      <alignment horizontal="center" vertical="center"/>
    </xf>
    <xf numFmtId="3" fontId="5" fillId="0" borderId="23" xfId="0" applyNumberFormat="1" applyFont="1" applyBorder="1" applyAlignment="1">
      <alignment horizontal="center" vertical="center"/>
    </xf>
    <xf numFmtId="3" fontId="5" fillId="15" borderId="23" xfId="0" applyNumberFormat="1" applyFont="1" applyFill="1" applyBorder="1" applyAlignment="1">
      <alignment horizontal="center" vertical="center"/>
    </xf>
    <xf numFmtId="3" fontId="0" fillId="3" borderId="133" xfId="0" applyNumberFormat="1" applyFont="1" applyFill="1" applyBorder="1" applyAlignment="1">
      <alignment horizontal="center" vertical="center"/>
    </xf>
    <xf numFmtId="10" fontId="20" fillId="12" borderId="112" xfId="0" applyNumberFormat="1" applyFont="1" applyFill="1" applyBorder="1" applyAlignment="1">
      <alignment horizontal="center" vertical="center" wrapText="1"/>
    </xf>
    <xf numFmtId="1" fontId="10" fillId="8" borderId="15" xfId="5" applyNumberFormat="1" applyFont="1" applyFill="1" applyBorder="1" applyAlignment="1">
      <alignment horizontal="center" vertical="center"/>
    </xf>
    <xf numFmtId="1" fontId="10" fillId="8" borderId="19" xfId="5" applyNumberFormat="1" applyFont="1" applyFill="1" applyBorder="1" applyAlignment="1">
      <alignment horizontal="center" vertical="center"/>
    </xf>
    <xf numFmtId="10" fontId="10" fillId="8" borderId="20" xfId="5" applyNumberFormat="1" applyFont="1" applyFill="1" applyBorder="1" applyAlignment="1">
      <alignment horizontal="center" vertical="center"/>
    </xf>
    <xf numFmtId="3" fontId="0" fillId="3" borderId="36" xfId="0" applyNumberFormat="1" applyFont="1" applyFill="1" applyBorder="1" applyAlignment="1">
      <alignment horizontal="center" vertical="center"/>
    </xf>
    <xf numFmtId="0" fontId="48" fillId="2" borderId="6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57" xfId="0" applyFont="1" applyFill="1" applyBorder="1" applyAlignment="1">
      <alignment horizontal="center" vertical="center" wrapText="1"/>
    </xf>
    <xf numFmtId="3" fontId="0" fillId="3" borderId="16" xfId="0" applyNumberFormat="1" applyFont="1" applyFill="1" applyBorder="1" applyAlignment="1">
      <alignment horizontal="center" vertical="center"/>
    </xf>
    <xf numFmtId="1" fontId="49" fillId="30" borderId="80" xfId="0" applyNumberFormat="1" applyFont="1" applyFill="1" applyBorder="1" applyAlignment="1">
      <alignment horizontal="center" wrapText="1"/>
    </xf>
    <xf numFmtId="0" fontId="0" fillId="28" borderId="0" xfId="0" applyFill="1" applyAlignment="1">
      <alignment horizontal="left"/>
    </xf>
    <xf numFmtId="0" fontId="0" fillId="0" borderId="0" xfId="0" applyAlignment="1">
      <alignment horizontal="left"/>
    </xf>
    <xf numFmtId="0" fontId="0" fillId="28" borderId="0" xfId="0" applyFill="1" applyAlignment="1">
      <alignment wrapText="1"/>
    </xf>
    <xf numFmtId="3" fontId="53" fillId="0" borderId="74" xfId="0" applyNumberFormat="1" applyFont="1" applyBorder="1" applyAlignment="1">
      <alignment horizontal="center" vertical="center" wrapText="1"/>
    </xf>
    <xf numFmtId="3" fontId="53" fillId="0" borderId="11" xfId="0" applyNumberFormat="1" applyFont="1" applyBorder="1" applyAlignment="1">
      <alignment horizontal="center" vertical="center" wrapText="1"/>
    </xf>
    <xf numFmtId="3" fontId="53" fillId="0" borderId="75" xfId="0" applyNumberFormat="1" applyFont="1" applyBorder="1" applyAlignment="1">
      <alignment horizontal="center" vertical="center" wrapText="1"/>
    </xf>
    <xf numFmtId="164" fontId="24" fillId="2" borderId="133" xfId="0" applyNumberFormat="1" applyFont="1" applyFill="1" applyBorder="1" applyAlignment="1">
      <alignment horizontal="center" vertical="center" wrapText="1"/>
    </xf>
    <xf numFmtId="3" fontId="32" fillId="6" borderId="63" xfId="0" applyNumberFormat="1" applyFont="1" applyFill="1" applyBorder="1" applyAlignment="1">
      <alignment horizontal="center" vertical="center"/>
    </xf>
    <xf numFmtId="3" fontId="33" fillId="6" borderId="3" xfId="0" applyNumberFormat="1" applyFont="1" applyFill="1" applyBorder="1" applyAlignment="1">
      <alignment horizontal="center" vertical="center"/>
    </xf>
    <xf numFmtId="3" fontId="32" fillId="6" borderId="64" xfId="0" applyNumberFormat="1" applyFont="1" applyFill="1" applyBorder="1" applyAlignment="1">
      <alignment horizontal="center" vertical="center"/>
    </xf>
    <xf numFmtId="0" fontId="0" fillId="0" borderId="0" xfId="1" applyFont="1" applyFill="1" applyBorder="1"/>
    <xf numFmtId="170" fontId="0" fillId="0" borderId="0" xfId="4" applyNumberFormat="1" applyFont="1" applyFill="1" applyBorder="1"/>
    <xf numFmtId="0" fontId="6" fillId="0" borderId="0" xfId="5" applyFont="1" applyFill="1" applyBorder="1" applyAlignment="1">
      <alignment horizontal="center" wrapText="1"/>
    </xf>
    <xf numFmtId="170" fontId="6" fillId="0" borderId="0" xfId="4" applyNumberFormat="1" applyFont="1" applyFill="1" applyBorder="1"/>
    <xf numFmtId="170" fontId="143" fillId="0" borderId="0" xfId="4" applyNumberFormat="1" applyFont="1" applyFill="1" applyBorder="1"/>
    <xf numFmtId="3" fontId="0" fillId="0" borderId="5" xfId="0" applyNumberFormat="1" applyFont="1" applyFill="1" applyBorder="1" applyAlignment="1">
      <alignment horizontal="center" vertical="center" wrapText="1"/>
    </xf>
    <xf numFmtId="0" fontId="41" fillId="0" borderId="0" xfId="0" applyFont="1"/>
    <xf numFmtId="9" fontId="50" fillId="3" borderId="64" xfId="2" applyNumberFormat="1" applyFont="1" applyFill="1" applyBorder="1" applyAlignment="1">
      <alignment horizontal="center" vertical="center" wrapText="1"/>
    </xf>
    <xf numFmtId="9" fontId="50" fillId="0" borderId="64" xfId="2" applyNumberFormat="1" applyFont="1" applyFill="1" applyBorder="1" applyAlignment="1">
      <alignment horizontal="center" vertical="center" wrapText="1"/>
    </xf>
    <xf numFmtId="9" fontId="50" fillId="3" borderId="3" xfId="2" applyNumberFormat="1" applyFont="1" applyFill="1" applyBorder="1" applyAlignment="1">
      <alignment horizontal="center" vertical="center" wrapText="1"/>
    </xf>
    <xf numFmtId="9" fontId="0" fillId="3" borderId="3" xfId="2" applyNumberFormat="1" applyFont="1" applyFill="1" applyBorder="1" applyAlignment="1">
      <alignment horizontal="center" vertical="center" wrapText="1"/>
    </xf>
    <xf numFmtId="9" fontId="0" fillId="0" borderId="3" xfId="2" applyNumberFormat="1" applyFont="1" applyFill="1" applyBorder="1" applyAlignment="1">
      <alignment horizontal="center" vertical="center" wrapText="1"/>
    </xf>
    <xf numFmtId="9" fontId="0" fillId="0" borderId="4" xfId="0" applyNumberFormat="1" applyFont="1" applyFill="1" applyBorder="1" applyAlignment="1">
      <alignment horizontal="center" vertical="center" wrapText="1"/>
    </xf>
    <xf numFmtId="3" fontId="0" fillId="0" borderId="14" xfId="0" applyNumberFormat="1" applyFont="1" applyFill="1" applyBorder="1" applyAlignment="1">
      <alignment horizontal="center" vertical="center" wrapText="1"/>
    </xf>
    <xf numFmtId="164" fontId="0" fillId="0" borderId="15" xfId="0" applyNumberFormat="1" applyFont="1" applyFill="1" applyBorder="1" applyAlignment="1">
      <alignment horizontal="center" vertical="center" wrapText="1"/>
    </xf>
    <xf numFmtId="3" fontId="0" fillId="0" borderId="14" xfId="0" applyNumberFormat="1" applyFont="1" applyFill="1" applyBorder="1" applyAlignment="1">
      <alignment horizontal="center" vertical="center" shrinkToFit="1"/>
    </xf>
    <xf numFmtId="0" fontId="5" fillId="0" borderId="13" xfId="0" applyFont="1" applyFill="1" applyBorder="1" applyAlignment="1">
      <alignment horizontal="right" vertical="center" wrapText="1"/>
    </xf>
    <xf numFmtId="3" fontId="0" fillId="0" borderId="57" xfId="0" applyNumberFormat="1" applyFont="1" applyFill="1" applyBorder="1" applyAlignment="1">
      <alignment horizontal="center" vertical="center" shrinkToFit="1"/>
    </xf>
    <xf numFmtId="3" fontId="25" fillId="0" borderId="15" xfId="0" applyNumberFormat="1" applyFont="1" applyFill="1" applyBorder="1" applyAlignment="1">
      <alignment horizontal="center" vertical="center" shrinkToFit="1"/>
    </xf>
    <xf numFmtId="3" fontId="0" fillId="0" borderId="16" xfId="0" applyNumberFormat="1" applyFont="1" applyFill="1" applyBorder="1" applyAlignment="1">
      <alignment horizontal="center" vertical="center" shrinkToFit="1"/>
    </xf>
    <xf numFmtId="0" fontId="5" fillId="0" borderId="21" xfId="0" applyFont="1" applyFill="1" applyBorder="1" applyAlignment="1">
      <alignment horizontal="right" vertical="center" wrapText="1"/>
    </xf>
    <xf numFmtId="3" fontId="0" fillId="0" borderId="10" xfId="0" applyNumberFormat="1" applyFont="1" applyFill="1" applyBorder="1" applyAlignment="1">
      <alignment horizontal="center" vertical="center" shrinkToFit="1"/>
    </xf>
    <xf numFmtId="3" fontId="25" fillId="0" borderId="19" xfId="0" applyNumberFormat="1" applyFont="1" applyFill="1" applyBorder="1" applyAlignment="1">
      <alignment horizontal="center" vertical="center" shrinkToFit="1"/>
    </xf>
    <xf numFmtId="3" fontId="0" fillId="0" borderId="39" xfId="0" applyNumberFormat="1" applyFont="1" applyFill="1" applyBorder="1" applyAlignment="1">
      <alignment horizontal="center" vertical="center" shrinkToFit="1"/>
    </xf>
    <xf numFmtId="0" fontId="5" fillId="0" borderId="45" xfId="0" applyFont="1" applyFill="1" applyBorder="1" applyAlignment="1">
      <alignment horizontal="right" vertical="center" wrapText="1"/>
    </xf>
    <xf numFmtId="3" fontId="0" fillId="0" borderId="46" xfId="0" applyNumberFormat="1" applyFont="1" applyFill="1" applyBorder="1" applyAlignment="1">
      <alignment horizontal="center" vertical="center" shrinkToFit="1"/>
    </xf>
    <xf numFmtId="3" fontId="25" fillId="0" borderId="56" xfId="0" applyNumberFormat="1" applyFont="1" applyFill="1" applyBorder="1" applyAlignment="1">
      <alignment horizontal="center" vertical="center" shrinkToFit="1"/>
    </xf>
    <xf numFmtId="3" fontId="63" fillId="0" borderId="14" xfId="0" applyNumberFormat="1" applyFont="1" applyFill="1" applyBorder="1" applyAlignment="1">
      <alignment horizontal="center" vertical="center" wrapText="1"/>
    </xf>
    <xf numFmtId="3" fontId="63" fillId="0" borderId="57" xfId="0" applyNumberFormat="1" applyFont="1" applyFill="1" applyBorder="1" applyAlignment="1">
      <alignment horizontal="center" vertical="center" wrapText="1"/>
    </xf>
    <xf numFmtId="3" fontId="63" fillId="0" borderId="73" xfId="0" applyNumberFormat="1" applyFont="1" applyFill="1" applyBorder="1" applyAlignment="1">
      <alignment horizontal="center" vertical="center" wrapText="1"/>
    </xf>
    <xf numFmtId="3" fontId="63" fillId="0" borderId="16" xfId="0" applyNumberFormat="1" applyFont="1" applyFill="1" applyBorder="1" applyAlignment="1">
      <alignment horizontal="center" vertical="center" wrapText="1"/>
    </xf>
    <xf numFmtId="3" fontId="63" fillId="0" borderId="10" xfId="0" applyNumberFormat="1" applyFont="1" applyFill="1" applyBorder="1" applyAlignment="1">
      <alignment horizontal="center" vertical="center" wrapText="1"/>
    </xf>
    <xf numFmtId="3" fontId="63" fillId="0" borderId="11" xfId="0" applyNumberFormat="1" applyFont="1" applyFill="1" applyBorder="1" applyAlignment="1">
      <alignment horizontal="center" vertical="center" wrapText="1"/>
    </xf>
    <xf numFmtId="3" fontId="63" fillId="0" borderId="39" xfId="0" applyNumberFormat="1" applyFont="1" applyFill="1" applyBorder="1" applyAlignment="1">
      <alignment horizontal="center" vertical="center" wrapText="1"/>
    </xf>
    <xf numFmtId="3" fontId="63" fillId="0" borderId="46" xfId="0" applyNumberFormat="1" applyFont="1" applyFill="1" applyBorder="1" applyAlignment="1">
      <alignment horizontal="center" vertical="center" wrapText="1"/>
    </xf>
    <xf numFmtId="3" fontId="63" fillId="0" borderId="62" xfId="0" applyNumberFormat="1" applyFont="1" applyFill="1" applyBorder="1" applyAlignment="1">
      <alignment horizontal="center" vertical="center" wrapText="1"/>
    </xf>
    <xf numFmtId="0" fontId="11" fillId="0" borderId="1" xfId="0" applyFont="1" applyFill="1" applyBorder="1" applyAlignment="1">
      <alignment horizontal="center" textRotation="90" wrapText="1"/>
    </xf>
    <xf numFmtId="3" fontId="48" fillId="0" borderId="4" xfId="0" applyNumberFormat="1" applyFont="1" applyFill="1" applyBorder="1" applyAlignment="1">
      <alignment horizontal="center" vertical="center" wrapText="1"/>
    </xf>
    <xf numFmtId="3" fontId="0" fillId="0" borderId="28" xfId="0" applyNumberFormat="1" applyFont="1" applyFill="1" applyBorder="1" applyAlignment="1">
      <alignment horizontal="center" vertical="center"/>
    </xf>
    <xf numFmtId="3" fontId="0" fillId="0" borderId="47" xfId="0" applyNumberFormat="1" applyFont="1" applyFill="1" applyBorder="1" applyAlignment="1">
      <alignment horizontal="center" vertical="center"/>
    </xf>
    <xf numFmtId="3" fontId="0" fillId="0" borderId="106" xfId="0" applyNumberFormat="1" applyFont="1" applyFill="1" applyBorder="1" applyAlignment="1">
      <alignment horizontal="center" vertical="center"/>
    </xf>
    <xf numFmtId="0" fontId="17" fillId="31" borderId="42" xfId="0" applyFont="1" applyFill="1" applyBorder="1" applyAlignment="1">
      <alignment horizontal="right" vertical="center" wrapText="1"/>
    </xf>
    <xf numFmtId="3" fontId="0" fillId="31" borderId="16" xfId="0" applyNumberFormat="1" applyFont="1" applyFill="1" applyBorder="1" applyAlignment="1">
      <alignment horizontal="center" vertical="center"/>
    </xf>
    <xf numFmtId="164" fontId="0" fillId="31" borderId="11" xfId="0" applyNumberFormat="1" applyFont="1" applyFill="1" applyBorder="1" applyAlignment="1">
      <alignment horizontal="center" vertical="center"/>
    </xf>
    <xf numFmtId="3" fontId="0" fillId="31" borderId="14" xfId="0" applyNumberFormat="1" applyFont="1" applyFill="1" applyBorder="1" applyAlignment="1">
      <alignment horizontal="center" vertical="center"/>
    </xf>
    <xf numFmtId="164" fontId="0" fillId="31" borderId="15" xfId="0" applyNumberFormat="1" applyFont="1" applyFill="1" applyBorder="1" applyAlignment="1">
      <alignment horizontal="center" vertical="center"/>
    </xf>
    <xf numFmtId="3" fontId="0" fillId="31" borderId="12" xfId="0" applyNumberFormat="1" applyFont="1" applyFill="1" applyBorder="1" applyAlignment="1">
      <alignment horizontal="center" vertical="center"/>
    </xf>
    <xf numFmtId="164" fontId="0" fillId="31" borderId="19" xfId="0" applyNumberFormat="1" applyFont="1" applyFill="1" applyBorder="1" applyAlignment="1">
      <alignment horizontal="center" vertical="center"/>
    </xf>
    <xf numFmtId="164" fontId="0" fillId="31" borderId="17" xfId="0" applyNumberFormat="1" applyFont="1" applyFill="1" applyBorder="1" applyAlignment="1">
      <alignment horizontal="center" vertical="center"/>
    </xf>
    <xf numFmtId="3" fontId="10" fillId="0" borderId="39" xfId="0" applyNumberFormat="1" applyFont="1" applyFill="1" applyBorder="1" applyAlignment="1">
      <alignment horizontal="center" vertical="center"/>
    </xf>
    <xf numFmtId="164" fontId="10" fillId="0" borderId="62" xfId="0" applyNumberFormat="1" applyFont="1" applyFill="1" applyBorder="1" applyAlignment="1">
      <alignment horizontal="center" vertical="center"/>
    </xf>
    <xf numFmtId="164" fontId="46" fillId="0" borderId="57" xfId="0" applyNumberFormat="1" applyFont="1" applyFill="1" applyBorder="1" applyAlignment="1">
      <alignment horizontal="center" vertical="center" wrapText="1"/>
    </xf>
    <xf numFmtId="164" fontId="46" fillId="0" borderId="10" xfId="0" applyNumberFormat="1" applyFont="1" applyFill="1" applyBorder="1" applyAlignment="1">
      <alignment horizontal="center" vertical="center" wrapText="1"/>
    </xf>
    <xf numFmtId="164" fontId="46" fillId="0" borderId="46" xfId="0" applyNumberFormat="1" applyFont="1" applyFill="1" applyBorder="1" applyAlignment="1">
      <alignment horizontal="center" vertical="center" wrapText="1"/>
    </xf>
    <xf numFmtId="164" fontId="16" fillId="0" borderId="57" xfId="0" applyNumberFormat="1" applyFont="1" applyFill="1" applyBorder="1" applyAlignment="1">
      <alignment horizontal="center" vertical="center" wrapText="1"/>
    </xf>
    <xf numFmtId="164" fontId="16" fillId="0" borderId="10" xfId="0" applyNumberFormat="1" applyFont="1" applyFill="1" applyBorder="1" applyAlignment="1">
      <alignment horizontal="center" vertical="center" wrapText="1"/>
    </xf>
    <xf numFmtId="164" fontId="16" fillId="0" borderId="46" xfId="0" applyNumberFormat="1" applyFont="1" applyFill="1" applyBorder="1" applyAlignment="1">
      <alignment horizontal="center" vertical="center" wrapText="1"/>
    </xf>
    <xf numFmtId="168" fontId="16" fillId="0" borderId="16" xfId="0" applyNumberFormat="1" applyFont="1" applyFill="1" applyBorder="1" applyAlignment="1">
      <alignment horizontal="center" vertical="center" wrapText="1"/>
    </xf>
    <xf numFmtId="1" fontId="16" fillId="0" borderId="10" xfId="2" applyNumberFormat="1" applyFont="1" applyFill="1" applyBorder="1" applyAlignment="1">
      <alignment horizontal="center" vertical="center" wrapText="1"/>
    </xf>
    <xf numFmtId="1" fontId="16" fillId="0" borderId="19" xfId="0" applyNumberFormat="1" applyFont="1" applyFill="1" applyBorder="1" applyAlignment="1">
      <alignment horizontal="center" vertical="center" wrapText="1"/>
    </xf>
    <xf numFmtId="168" fontId="16" fillId="0" borderId="10" xfId="0" applyNumberFormat="1" applyFont="1" applyFill="1" applyBorder="1" applyAlignment="1">
      <alignment horizontal="center" vertical="center" wrapText="1"/>
    </xf>
    <xf numFmtId="1" fontId="16" fillId="0" borderId="19" xfId="2" applyNumberFormat="1" applyFont="1" applyFill="1" applyBorder="1" applyAlignment="1">
      <alignment horizontal="center" vertical="center" wrapText="1"/>
    </xf>
    <xf numFmtId="1" fontId="16" fillId="0" borderId="16" xfId="2" applyNumberFormat="1" applyFont="1" applyFill="1" applyBorder="1" applyAlignment="1">
      <alignment horizontal="center" vertical="center" wrapText="1"/>
    </xf>
    <xf numFmtId="168" fontId="16" fillId="0" borderId="19" xfId="0" applyNumberFormat="1" applyFont="1" applyFill="1" applyBorder="1" applyAlignment="1">
      <alignment horizontal="center" vertical="center" wrapText="1"/>
    </xf>
    <xf numFmtId="168" fontId="16" fillId="0" borderId="42" xfId="0" applyNumberFormat="1" applyFont="1" applyFill="1" applyBorder="1" applyAlignment="1">
      <alignment horizontal="center" vertical="center" wrapText="1"/>
    </xf>
    <xf numFmtId="0" fontId="0" fillId="3" borderId="51" xfId="0" applyFill="1" applyBorder="1" applyAlignment="1">
      <alignment horizontal="center" vertical="center"/>
    </xf>
    <xf numFmtId="0" fontId="0" fillId="3" borderId="32" xfId="0" applyFill="1" applyBorder="1" applyAlignment="1">
      <alignment horizontal="center" vertical="center"/>
    </xf>
    <xf numFmtId="0" fontId="0" fillId="3" borderId="53" xfId="0" applyFill="1" applyBorder="1" applyAlignment="1">
      <alignment horizontal="center" vertical="center"/>
    </xf>
    <xf numFmtId="164" fontId="0" fillId="0" borderId="15" xfId="0" applyNumberFormat="1" applyFont="1" applyFill="1" applyBorder="1" applyAlignment="1">
      <alignment horizontal="center" vertical="center"/>
    </xf>
    <xf numFmtId="164" fontId="0" fillId="0" borderId="19" xfId="0" applyNumberFormat="1" applyFont="1" applyFill="1" applyBorder="1" applyAlignment="1">
      <alignment horizontal="center" vertical="center"/>
    </xf>
    <xf numFmtId="164" fontId="0" fillId="0" borderId="56" xfId="0" applyNumberFormat="1" applyFont="1" applyFill="1" applyBorder="1" applyAlignment="1">
      <alignment horizontal="center" vertical="center"/>
    </xf>
    <xf numFmtId="164" fontId="0" fillId="0" borderId="37" xfId="0" applyNumberFormat="1" applyFont="1" applyFill="1" applyBorder="1" applyAlignment="1">
      <alignment horizontal="center" vertical="center"/>
    </xf>
    <xf numFmtId="3" fontId="5" fillId="0" borderId="69" xfId="0" applyNumberFormat="1" applyFont="1" applyFill="1" applyBorder="1" applyAlignment="1">
      <alignment horizontal="center" vertical="center"/>
    </xf>
    <xf numFmtId="0" fontId="40" fillId="33" borderId="67" xfId="0" applyFont="1" applyFill="1" applyBorder="1" applyAlignment="1">
      <alignment horizontal="center" vertical="center" wrapText="1"/>
    </xf>
    <xf numFmtId="0" fontId="40" fillId="33" borderId="61" xfId="0" applyFont="1" applyFill="1" applyBorder="1" applyAlignment="1">
      <alignment horizontal="center" vertical="center" wrapText="1"/>
    </xf>
    <xf numFmtId="0" fontId="142" fillId="0" borderId="0" xfId="5" applyFont="1" applyFill="1" applyBorder="1" applyAlignment="1"/>
    <xf numFmtId="0" fontId="4" fillId="0" borderId="0" xfId="0" applyFont="1" applyFill="1"/>
    <xf numFmtId="0" fontId="44" fillId="33" borderId="1" xfId="5" applyFont="1" applyFill="1" applyBorder="1" applyAlignment="1">
      <alignment horizontal="center"/>
    </xf>
    <xf numFmtId="0" fontId="16" fillId="0" borderId="10" xfId="0" applyFont="1" applyFill="1" applyBorder="1" applyAlignment="1">
      <alignment horizontal="center" vertical="center"/>
    </xf>
    <xf numFmtId="0" fontId="15" fillId="0" borderId="10" xfId="0" applyFont="1" applyFill="1" applyBorder="1" applyAlignment="1">
      <alignment horizontal="center" vertical="center"/>
    </xf>
    <xf numFmtId="10" fontId="7" fillId="0" borderId="31" xfId="5" applyNumberFormat="1" applyFont="1" applyFill="1" applyBorder="1" applyAlignment="1">
      <alignment horizontal="center" vertical="center"/>
    </xf>
    <xf numFmtId="10" fontId="0" fillId="0" borderId="0" xfId="2" applyNumberFormat="1" applyFont="1"/>
    <xf numFmtId="0" fontId="44" fillId="0" borderId="58" xfId="5" quotePrefix="1" applyFont="1" applyFill="1" applyBorder="1" applyAlignment="1"/>
    <xf numFmtId="170" fontId="0" fillId="0" borderId="130" xfId="4" applyNumberFormat="1" applyFont="1" applyFill="1" applyBorder="1"/>
    <xf numFmtId="0" fontId="16" fillId="29" borderId="19" xfId="0" applyFont="1" applyFill="1" applyBorder="1" applyAlignment="1">
      <alignment horizontal="center" vertical="center"/>
    </xf>
    <xf numFmtId="0" fontId="15" fillId="29" borderId="19" xfId="0" applyFont="1" applyFill="1" applyBorder="1" applyAlignment="1">
      <alignment horizontal="center" vertical="center" wrapText="1"/>
    </xf>
    <xf numFmtId="0" fontId="16" fillId="29" borderId="19" xfId="0" applyFont="1" applyFill="1" applyBorder="1" applyAlignment="1">
      <alignment horizontal="center" vertical="center" wrapText="1"/>
    </xf>
    <xf numFmtId="3" fontId="10" fillId="3" borderId="31" xfId="5" applyNumberFormat="1" applyFont="1" applyFill="1" applyBorder="1" applyAlignment="1">
      <alignment horizontal="center" vertical="center"/>
    </xf>
    <xf numFmtId="0" fontId="16" fillId="3" borderId="31" xfId="0" applyFont="1" applyFill="1" applyBorder="1" applyAlignment="1">
      <alignment horizontal="center" vertical="center"/>
    </xf>
    <xf numFmtId="0" fontId="15" fillId="3" borderId="31" xfId="0" applyFont="1" applyFill="1" applyBorder="1" applyAlignment="1">
      <alignment horizontal="center" vertical="center"/>
    </xf>
    <xf numFmtId="0" fontId="15" fillId="3" borderId="31" xfId="0" applyFont="1" applyFill="1" applyBorder="1" applyAlignment="1">
      <alignment horizontal="center" vertical="center" wrapText="1"/>
    </xf>
    <xf numFmtId="0" fontId="16" fillId="0" borderId="31" xfId="0" applyFont="1" applyFill="1" applyBorder="1" applyAlignment="1">
      <alignment horizontal="center" vertical="center"/>
    </xf>
    <xf numFmtId="0" fontId="15" fillId="29" borderId="20" xfId="0" applyFont="1" applyFill="1" applyBorder="1" applyAlignment="1">
      <alignment horizontal="center" vertical="center" wrapText="1"/>
    </xf>
    <xf numFmtId="0" fontId="48" fillId="2" borderId="79" xfId="0" applyFont="1" applyFill="1" applyBorder="1" applyAlignment="1">
      <alignment horizontal="center" vertical="center" wrapText="1"/>
    </xf>
    <xf numFmtId="1" fontId="10" fillId="0" borderId="57" xfId="5" applyNumberFormat="1" applyFont="1" applyFill="1" applyBorder="1" applyAlignment="1">
      <alignment horizontal="center" vertical="center"/>
    </xf>
    <xf numFmtId="1" fontId="10" fillId="0" borderId="10" xfId="5" applyNumberFormat="1" applyFont="1" applyFill="1" applyBorder="1" applyAlignment="1">
      <alignment horizontal="center" vertical="center"/>
    </xf>
    <xf numFmtId="10" fontId="10" fillId="0" borderId="31" xfId="5" applyNumberFormat="1" applyFont="1" applyFill="1" applyBorder="1" applyAlignment="1">
      <alignment horizontal="center" vertical="center"/>
    </xf>
    <xf numFmtId="0" fontId="0" fillId="0" borderId="0" xfId="0" applyFill="1" applyAlignment="1">
      <alignment horizontal="left" vertical="top" wrapText="1"/>
    </xf>
    <xf numFmtId="0" fontId="0" fillId="0" borderId="50" xfId="0" applyFill="1" applyBorder="1" applyAlignment="1">
      <alignment horizontal="center" vertical="center"/>
    </xf>
    <xf numFmtId="0" fontId="0" fillId="0" borderId="42" xfId="0" applyFill="1" applyBorder="1" applyAlignment="1">
      <alignment horizontal="center" vertical="center" wrapText="1"/>
    </xf>
    <xf numFmtId="0" fontId="0" fillId="0" borderId="42" xfId="0" applyFill="1" applyBorder="1" applyAlignment="1">
      <alignment horizontal="center" vertical="center"/>
    </xf>
    <xf numFmtId="0" fontId="0" fillId="0" borderId="63" xfId="0" applyFill="1" applyBorder="1" applyAlignment="1">
      <alignment horizontal="center" vertical="center"/>
    </xf>
    <xf numFmtId="0" fontId="0" fillId="0" borderId="50" xfId="0" applyFill="1" applyBorder="1" applyAlignment="1">
      <alignment horizontal="center"/>
    </xf>
    <xf numFmtId="0" fontId="0" fillId="0" borderId="42" xfId="0" applyFill="1" applyBorder="1" applyAlignment="1">
      <alignment horizontal="center"/>
    </xf>
    <xf numFmtId="3" fontId="0" fillId="0" borderId="63" xfId="0" applyNumberFormat="1" applyFont="1" applyFill="1" applyBorder="1" applyAlignment="1">
      <alignment horizontal="center" vertical="center"/>
    </xf>
    <xf numFmtId="3" fontId="0" fillId="0" borderId="50" xfId="0" applyNumberFormat="1" applyFont="1" applyFill="1" applyBorder="1" applyAlignment="1">
      <alignment horizontal="center" vertical="center"/>
    </xf>
    <xf numFmtId="3" fontId="0" fillId="0" borderId="42" xfId="0" applyNumberFormat="1" applyFont="1" applyFill="1" applyBorder="1" applyAlignment="1">
      <alignment horizontal="center" vertical="center"/>
    </xf>
    <xf numFmtId="3" fontId="0" fillId="0" borderId="44" xfId="0" applyNumberFormat="1" applyFont="1" applyFill="1" applyBorder="1" applyAlignment="1">
      <alignment horizontal="center" vertical="center"/>
    </xf>
    <xf numFmtId="10" fontId="5" fillId="0" borderId="44" xfId="2" applyNumberFormat="1" applyFont="1" applyFill="1" applyBorder="1" applyAlignment="1">
      <alignment horizontal="center" vertical="center"/>
    </xf>
    <xf numFmtId="3" fontId="32" fillId="31" borderId="14" xfId="0" applyNumberFormat="1" applyFont="1" applyFill="1" applyBorder="1" applyAlignment="1">
      <alignment horizontal="center" vertical="center"/>
    </xf>
    <xf numFmtId="169" fontId="40" fillId="33" borderId="25" xfId="0" applyNumberFormat="1" applyFont="1" applyFill="1" applyBorder="1" applyAlignment="1">
      <alignment horizontal="center" wrapText="1"/>
    </xf>
    <xf numFmtId="0" fontId="0" fillId="0" borderId="14" xfId="0" applyFill="1" applyBorder="1" applyAlignment="1">
      <alignment horizontal="center"/>
    </xf>
    <xf numFmtId="0" fontId="0" fillId="0" borderId="16" xfId="0" applyFill="1" applyBorder="1" applyAlignment="1">
      <alignment horizontal="center" wrapText="1"/>
    </xf>
    <xf numFmtId="0" fontId="0" fillId="0" borderId="16" xfId="0" applyFill="1" applyBorder="1" applyAlignment="1">
      <alignment horizontal="center"/>
    </xf>
    <xf numFmtId="0" fontId="0" fillId="0" borderId="39" xfId="0" applyFill="1" applyBorder="1" applyAlignment="1">
      <alignment horizontal="center"/>
    </xf>
    <xf numFmtId="3" fontId="0" fillId="0" borderId="52" xfId="0" applyNumberFormat="1" applyFont="1" applyFill="1" applyBorder="1" applyAlignment="1">
      <alignment horizontal="center" vertical="center"/>
    </xf>
    <xf numFmtId="3" fontId="0" fillId="0" borderId="17" xfId="0" applyNumberFormat="1" applyFont="1" applyFill="1" applyBorder="1" applyAlignment="1">
      <alignment horizontal="center" vertical="center"/>
    </xf>
    <xf numFmtId="10" fontId="5" fillId="0" borderId="18" xfId="2" applyNumberFormat="1" applyFont="1" applyFill="1" applyBorder="1" applyAlignment="1">
      <alignment horizontal="center" vertical="center"/>
    </xf>
    <xf numFmtId="10" fontId="5" fillId="0" borderId="59" xfId="2" applyNumberFormat="1" applyFont="1" applyFill="1" applyBorder="1" applyAlignment="1">
      <alignment horizontal="center" vertical="center"/>
    </xf>
    <xf numFmtId="0" fontId="10" fillId="0" borderId="137" xfId="0" applyFont="1" applyBorder="1" applyAlignment="1">
      <alignment horizontal="center" vertical="center"/>
    </xf>
    <xf numFmtId="0" fontId="0" fillId="0" borderId="138" xfId="0" applyBorder="1"/>
    <xf numFmtId="0" fontId="62" fillId="31" borderId="137" xfId="0" applyFont="1" applyFill="1" applyBorder="1" applyAlignment="1">
      <alignment horizontal="left" vertical="center"/>
    </xf>
    <xf numFmtId="0" fontId="62" fillId="31" borderId="138" xfId="0" applyFont="1" applyFill="1" applyBorder="1" applyAlignment="1">
      <alignment horizontal="center"/>
    </xf>
    <xf numFmtId="0" fontId="3" fillId="0" borderId="139" xfId="1" quotePrefix="1" applyBorder="1"/>
    <xf numFmtId="49" fontId="3" fillId="0" borderId="140" xfId="1" quotePrefix="1" applyNumberFormat="1" applyBorder="1" applyAlignment="1">
      <alignment horizontal="center"/>
    </xf>
    <xf numFmtId="0" fontId="3" fillId="0" borderId="141" xfId="1" quotePrefix="1" applyBorder="1"/>
    <xf numFmtId="0" fontId="3" fillId="0" borderId="142" xfId="1" applyNumberFormat="1" applyBorder="1" applyAlignment="1">
      <alignment horizontal="center"/>
    </xf>
    <xf numFmtId="16" fontId="3" fillId="0" borderId="142" xfId="1" quotePrefix="1" applyNumberFormat="1" applyBorder="1" applyAlignment="1">
      <alignment horizontal="center"/>
    </xf>
    <xf numFmtId="0" fontId="3" fillId="0" borderId="141" xfId="1" applyBorder="1"/>
    <xf numFmtId="0" fontId="3" fillId="0" borderId="142" xfId="1" quotePrefix="1" applyNumberFormat="1" applyBorder="1" applyAlignment="1">
      <alignment horizontal="center"/>
    </xf>
    <xf numFmtId="0" fontId="3" fillId="19" borderId="141" xfId="1" applyFill="1" applyBorder="1"/>
    <xf numFmtId="0" fontId="0" fillId="0" borderId="142" xfId="0" applyNumberFormat="1" applyBorder="1" applyAlignment="1">
      <alignment horizontal="center"/>
    </xf>
    <xf numFmtId="0" fontId="3" fillId="0" borderId="143" xfId="1" applyBorder="1"/>
    <xf numFmtId="0" fontId="3" fillId="0" borderId="144" xfId="1" quotePrefix="1" applyNumberFormat="1" applyBorder="1" applyAlignment="1">
      <alignment horizontal="center"/>
    </xf>
    <xf numFmtId="0" fontId="0" fillId="0" borderId="0" xfId="0" applyBorder="1" applyAlignment="1">
      <alignment horizontal="center" vertical="top" wrapText="1"/>
    </xf>
    <xf numFmtId="0" fontId="144" fillId="34" borderId="137" xfId="0" applyFont="1" applyFill="1" applyBorder="1" applyAlignment="1">
      <alignment horizontal="center" vertical="center"/>
    </xf>
    <xf numFmtId="0" fontId="144" fillId="34" borderId="138" xfId="0" applyFont="1" applyFill="1" applyBorder="1" applyAlignment="1">
      <alignment horizontal="center" vertical="center"/>
    </xf>
    <xf numFmtId="0" fontId="26" fillId="3" borderId="137" xfId="0" applyFont="1" applyFill="1" applyBorder="1" applyAlignment="1">
      <alignment horizontal="center" vertical="center"/>
    </xf>
    <xf numFmtId="0" fontId="26" fillId="3" borderId="138" xfId="0" applyFont="1" applyFill="1" applyBorder="1" applyAlignment="1">
      <alignment horizontal="center" vertical="center"/>
    </xf>
    <xf numFmtId="0" fontId="59" fillId="31" borderId="135" xfId="0" applyFont="1" applyFill="1" applyBorder="1" applyAlignment="1">
      <alignment horizontal="center" vertical="center" wrapText="1"/>
    </xf>
    <xf numFmtId="0" fontId="59" fillId="31" borderId="136" xfId="0" applyFont="1" applyFill="1" applyBorder="1" applyAlignment="1">
      <alignment horizontal="center" vertical="center"/>
    </xf>
    <xf numFmtId="0" fontId="138" fillId="0" borderId="0" xfId="0" applyFont="1" applyAlignment="1">
      <alignment horizontal="center" vertical="center"/>
    </xf>
    <xf numFmtId="0" fontId="107" fillId="0" borderId="0" xfId="0" applyFont="1" applyAlignment="1">
      <alignment horizontal="left" vertical="top" wrapText="1"/>
    </xf>
    <xf numFmtId="0" fontId="137" fillId="0" borderId="0" xfId="0" applyFont="1" applyBorder="1" applyAlignment="1">
      <alignment horizontal="left" vertical="top" wrapText="1"/>
    </xf>
    <xf numFmtId="0" fontId="2" fillId="0" borderId="0" xfId="0" applyFont="1" applyBorder="1" applyAlignment="1">
      <alignment horizontal="left" vertical="top" wrapText="1"/>
    </xf>
    <xf numFmtId="0" fontId="2" fillId="28" borderId="0" xfId="0" applyFont="1" applyFill="1" applyBorder="1" applyAlignment="1">
      <alignment horizontal="left" vertical="top" wrapText="1"/>
    </xf>
    <xf numFmtId="0" fontId="11" fillId="2" borderId="6" xfId="0" applyFont="1" applyFill="1" applyBorder="1" applyAlignment="1">
      <alignment vertical="center" wrapText="1"/>
    </xf>
    <xf numFmtId="0" fontId="11" fillId="2" borderId="3" xfId="0" applyFont="1" applyFill="1" applyBorder="1" applyAlignment="1">
      <alignment vertical="center" wrapText="1"/>
    </xf>
    <xf numFmtId="0" fontId="47" fillId="2" borderId="6" xfId="0" applyFont="1" applyFill="1" applyBorder="1" applyAlignment="1">
      <alignment vertical="center" wrapText="1"/>
    </xf>
    <xf numFmtId="0" fontId="47" fillId="2" borderId="3" xfId="0" applyFont="1" applyFill="1" applyBorder="1" applyAlignment="1">
      <alignment vertical="center" wrapText="1"/>
    </xf>
    <xf numFmtId="0" fontId="52" fillId="32" borderId="9" xfId="0" applyFont="1" applyFill="1" applyBorder="1" applyAlignment="1">
      <alignment horizontal="center" vertical="center" wrapText="1"/>
    </xf>
    <xf numFmtId="0" fontId="52" fillId="32" borderId="0" xfId="0" applyFont="1" applyFill="1" applyBorder="1" applyAlignment="1">
      <alignment horizontal="center" vertical="center" wrapText="1"/>
    </xf>
    <xf numFmtId="0" fontId="10" fillId="0" borderId="0" xfId="1" applyFont="1" applyBorder="1" applyAlignment="1">
      <alignment horizontal="left" vertical="top" wrapText="1"/>
    </xf>
    <xf numFmtId="0" fontId="10" fillId="0" borderId="0" xfId="0" applyFont="1" applyAlignment="1">
      <alignment horizontal="left" vertical="top" wrapText="1"/>
    </xf>
    <xf numFmtId="0" fontId="28" fillId="0" borderId="7" xfId="1" applyFont="1" applyBorder="1" applyAlignment="1">
      <alignment horizontal="left" vertical="top" wrapText="1"/>
    </xf>
    <xf numFmtId="0" fontId="10" fillId="0" borderId="0" xfId="1" applyFont="1" applyAlignment="1">
      <alignment horizontal="left" vertical="top" wrapText="1"/>
    </xf>
    <xf numFmtId="0" fontId="10" fillId="0" borderId="0" xfId="0" applyFont="1" applyFill="1" applyAlignment="1">
      <alignment horizontal="left" vertical="top" wrapText="1"/>
    </xf>
    <xf numFmtId="0" fontId="79" fillId="0" borderId="0" xfId="0" applyFont="1" applyAlignment="1">
      <alignment horizontal="left" vertical="top" wrapText="1"/>
    </xf>
    <xf numFmtId="0" fontId="44" fillId="31" borderId="23" xfId="0" applyFont="1" applyFill="1" applyBorder="1" applyAlignment="1">
      <alignment horizontal="center" vertical="center" wrapText="1"/>
    </xf>
    <xf numFmtId="0" fontId="44" fillId="31" borderId="8" xfId="0" applyFont="1" applyFill="1" applyBorder="1" applyAlignment="1">
      <alignment horizontal="center" vertical="center" wrapText="1"/>
    </xf>
    <xf numFmtId="0" fontId="5" fillId="2" borderId="55" xfId="0" applyFont="1" applyFill="1" applyBorder="1" applyAlignment="1">
      <alignment horizontal="right" wrapText="1"/>
    </xf>
    <xf numFmtId="0" fontId="5" fillId="2" borderId="40" xfId="0" applyFont="1" applyFill="1" applyBorder="1" applyAlignment="1">
      <alignment horizontal="right" wrapText="1"/>
    </xf>
    <xf numFmtId="0" fontId="48" fillId="2" borderId="14"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5" fillId="2" borderId="78" xfId="0" applyFont="1" applyFill="1" applyBorder="1" applyAlignment="1">
      <alignment horizontal="right" vertical="top" wrapText="1"/>
    </xf>
    <xf numFmtId="0" fontId="5" fillId="2" borderId="37" xfId="0" applyFont="1" applyFill="1" applyBorder="1" applyAlignment="1">
      <alignment horizontal="right" vertical="top" wrapText="1"/>
    </xf>
    <xf numFmtId="0" fontId="48" fillId="2" borderId="51" xfId="0" applyFont="1" applyFill="1" applyBorder="1" applyAlignment="1">
      <alignment horizontal="center" vertical="center" wrapText="1"/>
    </xf>
    <xf numFmtId="0" fontId="48" fillId="2" borderId="52" xfId="0" applyFont="1" applyFill="1" applyBorder="1" applyAlignment="1">
      <alignment horizontal="center" vertical="center" wrapText="1"/>
    </xf>
    <xf numFmtId="0" fontId="40" fillId="4" borderId="67" xfId="0" applyFont="1" applyFill="1" applyBorder="1" applyAlignment="1">
      <alignment horizontal="center" vertical="center" wrapText="1"/>
    </xf>
    <xf numFmtId="0" fontId="40" fillId="4" borderId="61" xfId="0" applyFont="1" applyFill="1" applyBorder="1" applyAlignment="1">
      <alignment horizontal="center" vertical="center" wrapText="1"/>
    </xf>
    <xf numFmtId="0" fontId="43" fillId="2" borderId="11" xfId="0" applyFont="1" applyFill="1" applyBorder="1" applyAlignment="1">
      <alignment horizontal="right" vertical="center" wrapText="1"/>
    </xf>
    <xf numFmtId="0" fontId="43" fillId="2" borderId="17" xfId="0" applyFont="1" applyFill="1" applyBorder="1" applyAlignment="1">
      <alignment horizontal="right" vertical="center" wrapText="1"/>
    </xf>
    <xf numFmtId="0" fontId="44" fillId="5" borderId="22" xfId="0" applyFont="1" applyFill="1" applyBorder="1" applyAlignment="1">
      <alignment horizontal="center" vertical="center" wrapText="1"/>
    </xf>
    <xf numFmtId="0" fontId="44" fillId="5" borderId="7" xfId="0" applyFont="1" applyFill="1" applyBorder="1" applyAlignment="1">
      <alignment horizontal="center" vertical="center" wrapText="1"/>
    </xf>
    <xf numFmtId="0" fontId="23" fillId="10" borderId="9" xfId="0" applyFont="1" applyFill="1" applyBorder="1" applyAlignment="1">
      <alignment horizontal="center"/>
    </xf>
    <xf numFmtId="0" fontId="23" fillId="10" borderId="0" xfId="0" applyFont="1" applyFill="1" applyBorder="1" applyAlignment="1">
      <alignment horizontal="center"/>
    </xf>
    <xf numFmtId="0" fontId="23" fillId="10" borderId="23" xfId="0" applyFont="1" applyFill="1" applyBorder="1" applyAlignment="1">
      <alignment horizontal="center"/>
    </xf>
    <xf numFmtId="0" fontId="23" fillId="10" borderId="8" xfId="0" applyFont="1" applyFill="1" applyBorder="1" applyAlignment="1">
      <alignment horizontal="center"/>
    </xf>
    <xf numFmtId="0" fontId="44" fillId="5" borderId="9" xfId="0" applyFont="1" applyFill="1" applyBorder="1" applyAlignment="1">
      <alignment horizontal="center" vertical="center" wrapText="1"/>
    </xf>
    <xf numFmtId="0" fontId="44" fillId="5" borderId="0" xfId="0" applyFont="1" applyFill="1" applyBorder="1" applyAlignment="1">
      <alignment horizontal="center" vertical="center" wrapText="1"/>
    </xf>
    <xf numFmtId="0" fontId="5" fillId="2" borderId="23" xfId="0" applyFont="1" applyFill="1" applyBorder="1" applyAlignment="1">
      <alignment horizontal="right" vertical="top"/>
    </xf>
    <xf numFmtId="0" fontId="5" fillId="2" borderId="4" xfId="0" applyFont="1" applyFill="1" applyBorder="1" applyAlignment="1">
      <alignment horizontal="right" vertical="top"/>
    </xf>
    <xf numFmtId="0" fontId="5" fillId="2" borderId="32" xfId="0" applyFont="1" applyFill="1" applyBorder="1" applyAlignment="1">
      <alignment horizontal="right" wrapText="1"/>
    </xf>
    <xf numFmtId="0" fontId="5" fillId="2" borderId="17" xfId="0" applyFont="1" applyFill="1" applyBorder="1" applyAlignment="1">
      <alignment horizontal="right" wrapText="1"/>
    </xf>
    <xf numFmtId="0" fontId="23" fillId="33" borderId="23" xfId="0" applyFont="1" applyFill="1" applyBorder="1" applyAlignment="1">
      <alignment horizontal="center"/>
    </xf>
    <xf numFmtId="0" fontId="23" fillId="33" borderId="8" xfId="0" applyFont="1" applyFill="1" applyBorder="1" applyAlignment="1">
      <alignment horizontal="center"/>
    </xf>
    <xf numFmtId="0" fontId="23" fillId="10" borderId="22" xfId="0" applyFont="1" applyFill="1" applyBorder="1" applyAlignment="1">
      <alignment horizontal="center"/>
    </xf>
    <xf numFmtId="0" fontId="23" fillId="10" borderId="7" xfId="0" applyFont="1" applyFill="1" applyBorder="1" applyAlignment="1">
      <alignment horizontal="center"/>
    </xf>
    <xf numFmtId="0" fontId="145" fillId="33" borderId="9" xfId="0" applyFont="1" applyFill="1" applyBorder="1" applyAlignment="1">
      <alignment horizontal="center" vertical="center"/>
    </xf>
    <xf numFmtId="0" fontId="145" fillId="33" borderId="0" xfId="0" applyFont="1" applyFill="1" applyBorder="1" applyAlignment="1">
      <alignment horizontal="center" vertical="center"/>
    </xf>
    <xf numFmtId="0" fontId="44" fillId="31" borderId="22" xfId="0" applyFont="1" applyFill="1" applyBorder="1" applyAlignment="1">
      <alignment horizontal="center" vertical="center" wrapText="1"/>
    </xf>
    <xf numFmtId="0" fontId="44" fillId="31" borderId="7" xfId="0" applyFont="1" applyFill="1" applyBorder="1" applyAlignment="1">
      <alignment horizontal="center" vertical="center" wrapText="1"/>
    </xf>
    <xf numFmtId="0" fontId="44" fillId="31" borderId="9" xfId="0" applyFont="1" applyFill="1" applyBorder="1" applyAlignment="1">
      <alignment horizontal="center" vertical="center" wrapText="1"/>
    </xf>
    <xf numFmtId="0" fontId="44" fillId="31" borderId="0" xfId="0" applyFont="1" applyFill="1" applyBorder="1" applyAlignment="1">
      <alignment horizontal="center" vertical="center" wrapText="1"/>
    </xf>
    <xf numFmtId="0" fontId="5" fillId="2" borderId="134" xfId="0" applyFont="1" applyFill="1" applyBorder="1" applyAlignment="1">
      <alignment horizontal="right" wrapText="1"/>
    </xf>
    <xf numFmtId="0" fontId="5" fillId="2" borderId="132" xfId="0" applyFont="1" applyFill="1" applyBorder="1" applyAlignment="1">
      <alignment horizontal="right" wrapText="1"/>
    </xf>
    <xf numFmtId="0" fontId="5" fillId="2" borderId="55" xfId="0" applyFont="1" applyFill="1" applyBorder="1" applyAlignment="1">
      <alignment horizontal="right" vertical="top" wrapText="1"/>
    </xf>
    <xf numFmtId="0" fontId="5" fillId="2" borderId="40" xfId="0" applyFont="1" applyFill="1" applyBorder="1" applyAlignment="1">
      <alignment horizontal="right" vertical="top" wrapText="1"/>
    </xf>
    <xf numFmtId="0" fontId="5" fillId="2" borderId="23" xfId="0" applyFont="1" applyFill="1" applyBorder="1" applyAlignment="1">
      <alignment horizontal="right" vertical="center" wrapText="1"/>
    </xf>
    <xf numFmtId="0" fontId="5" fillId="2" borderId="4" xfId="0" applyFont="1" applyFill="1" applyBorder="1" applyAlignment="1">
      <alignment horizontal="right" vertical="center" wrapText="1"/>
    </xf>
    <xf numFmtId="0" fontId="43" fillId="2" borderId="62" xfId="0" applyFont="1" applyFill="1" applyBorder="1" applyAlignment="1">
      <alignment horizontal="right" vertical="center" wrapText="1"/>
    </xf>
    <xf numFmtId="0" fontId="43" fillId="2" borderId="40" xfId="0" applyFont="1" applyFill="1" applyBorder="1" applyAlignment="1">
      <alignment horizontal="right" vertical="center" wrapText="1"/>
    </xf>
    <xf numFmtId="0" fontId="43" fillId="2" borderId="73" xfId="0" applyFont="1" applyFill="1" applyBorder="1" applyAlignment="1">
      <alignment horizontal="right" vertical="center" wrapText="1"/>
    </xf>
    <xf numFmtId="0" fontId="43" fillId="2" borderId="52" xfId="0" applyFont="1" applyFill="1" applyBorder="1" applyAlignment="1">
      <alignment horizontal="right" vertical="center" wrapText="1"/>
    </xf>
    <xf numFmtId="0" fontId="23" fillId="34" borderId="25" xfId="0" applyFont="1" applyFill="1" applyBorder="1" applyAlignment="1">
      <alignment horizontal="center"/>
    </xf>
    <xf numFmtId="0" fontId="23" fillId="34" borderId="24" xfId="0" applyFont="1" applyFill="1" applyBorder="1" applyAlignment="1">
      <alignment horizontal="center"/>
    </xf>
    <xf numFmtId="0" fontId="23" fillId="34" borderId="2" xfId="0" applyFont="1" applyFill="1" applyBorder="1" applyAlignment="1">
      <alignment horizontal="center"/>
    </xf>
    <xf numFmtId="0" fontId="14" fillId="31" borderId="25" xfId="0" applyFont="1" applyFill="1" applyBorder="1" applyAlignment="1">
      <alignment horizontal="center" vertical="center" wrapText="1"/>
    </xf>
    <xf numFmtId="0" fontId="14" fillId="31" borderId="24" xfId="0" applyFont="1" applyFill="1" applyBorder="1" applyAlignment="1">
      <alignment horizontal="center" vertical="center" wrapText="1"/>
    </xf>
    <xf numFmtId="0" fontId="14" fillId="31" borderId="2"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23" fillId="33" borderId="25" xfId="0" applyFont="1" applyFill="1" applyBorder="1" applyAlignment="1">
      <alignment horizontal="center"/>
    </xf>
    <xf numFmtId="0" fontId="23" fillId="33" borderId="24" xfId="0" applyFont="1" applyFill="1" applyBorder="1" applyAlignment="1">
      <alignment horizontal="center"/>
    </xf>
    <xf numFmtId="0" fontId="23" fillId="33" borderId="2" xfId="0" applyFont="1" applyFill="1" applyBorder="1" applyAlignment="1">
      <alignment horizontal="center"/>
    </xf>
    <xf numFmtId="0" fontId="23" fillId="10" borderId="25" xfId="0" applyFont="1" applyFill="1" applyBorder="1" applyAlignment="1">
      <alignment horizontal="center"/>
    </xf>
    <xf numFmtId="0" fontId="23" fillId="10" borderId="24" xfId="0" applyFont="1" applyFill="1" applyBorder="1" applyAlignment="1">
      <alignment horizontal="center"/>
    </xf>
    <xf numFmtId="0" fontId="23" fillId="10" borderId="2" xfId="0" applyFont="1" applyFill="1" applyBorder="1" applyAlignment="1">
      <alignment horizontal="center"/>
    </xf>
    <xf numFmtId="0" fontId="14" fillId="5" borderId="7"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52" fillId="31" borderId="25" xfId="0" applyFont="1" applyFill="1" applyBorder="1" applyAlignment="1">
      <alignment horizontal="center" vertical="center" wrapText="1"/>
    </xf>
    <xf numFmtId="0" fontId="52" fillId="31" borderId="24" xfId="0" applyFont="1" applyFill="1" applyBorder="1" applyAlignment="1">
      <alignment horizontal="center" vertical="center" wrapText="1"/>
    </xf>
    <xf numFmtId="0" fontId="52" fillId="31" borderId="2" xfId="0" applyFont="1" applyFill="1" applyBorder="1" applyAlignment="1">
      <alignment horizontal="center" vertical="center" wrapText="1"/>
    </xf>
    <xf numFmtId="0" fontId="44" fillId="31" borderId="22" xfId="0" applyFont="1" applyFill="1" applyBorder="1" applyAlignment="1">
      <alignment horizontal="center"/>
    </xf>
    <xf numFmtId="0" fontId="44" fillId="31" borderId="7" xfId="0" applyFont="1" applyFill="1" applyBorder="1" applyAlignment="1">
      <alignment horizontal="center"/>
    </xf>
    <xf numFmtId="0" fontId="44" fillId="31" borderId="30" xfId="0" applyFont="1" applyFill="1" applyBorder="1" applyAlignment="1">
      <alignment horizontal="center"/>
    </xf>
    <xf numFmtId="0" fontId="40" fillId="10" borderId="25" xfId="0" applyFont="1" applyFill="1" applyBorder="1" applyAlignment="1">
      <alignment horizontal="center"/>
    </xf>
    <xf numFmtId="0" fontId="40" fillId="10" borderId="24" xfId="0" applyFont="1" applyFill="1" applyBorder="1" applyAlignment="1">
      <alignment horizontal="center"/>
    </xf>
    <xf numFmtId="0" fontId="40" fillId="10" borderId="2" xfId="0" applyFont="1" applyFill="1" applyBorder="1" applyAlignment="1">
      <alignment horizontal="center"/>
    </xf>
    <xf numFmtId="0" fontId="14" fillId="31" borderId="7" xfId="0" applyFont="1" applyFill="1" applyBorder="1" applyAlignment="1">
      <alignment horizontal="center" vertical="center" wrapText="1"/>
    </xf>
    <xf numFmtId="0" fontId="14" fillId="31" borderId="0" xfId="0" applyFont="1" applyFill="1" applyBorder="1" applyAlignment="1">
      <alignment horizontal="center" vertical="center" wrapText="1"/>
    </xf>
    <xf numFmtId="0" fontId="14" fillId="31" borderId="4" xfId="0" applyFont="1" applyFill="1" applyBorder="1" applyAlignment="1">
      <alignment horizontal="center" vertical="center" wrapText="1"/>
    </xf>
    <xf numFmtId="0" fontId="15" fillId="3" borderId="7" xfId="0" applyFont="1" applyFill="1" applyBorder="1" applyAlignment="1">
      <alignment horizontal="left" vertical="center" wrapText="1"/>
    </xf>
    <xf numFmtId="0" fontId="23" fillId="10" borderId="4" xfId="0" applyFont="1" applyFill="1" applyBorder="1" applyAlignment="1">
      <alignment horizontal="center"/>
    </xf>
    <xf numFmtId="0" fontId="11" fillId="35" borderId="6" xfId="0" applyFont="1" applyFill="1" applyBorder="1" applyAlignment="1">
      <alignment horizontal="center" vertical="center" wrapText="1"/>
    </xf>
    <xf numFmtId="0" fontId="11" fillId="35" borderId="58" xfId="0" applyFont="1" applyFill="1" applyBorder="1" applyAlignment="1">
      <alignment horizontal="center" vertical="center" wrapText="1"/>
    </xf>
    <xf numFmtId="0" fontId="11" fillId="35" borderId="3" xfId="0" applyFont="1" applyFill="1" applyBorder="1" applyAlignment="1">
      <alignment horizontal="center" vertical="center" wrapText="1"/>
    </xf>
    <xf numFmtId="0" fontId="11" fillId="35" borderId="41" xfId="0" applyFont="1" applyFill="1" applyBorder="1" applyAlignment="1">
      <alignment horizontal="center" vertical="center" wrapText="1"/>
    </xf>
    <xf numFmtId="0" fontId="11" fillId="2" borderId="5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6" xfId="0" applyFont="1" applyFill="1" applyBorder="1" applyAlignment="1">
      <alignment horizontal="center" vertical="center" wrapText="1"/>
    </xf>
    <xf numFmtId="164" fontId="24" fillId="16" borderId="6" xfId="0" applyNumberFormat="1" applyFont="1" applyFill="1" applyBorder="1" applyAlignment="1">
      <alignment horizontal="center" vertical="center" wrapText="1"/>
    </xf>
    <xf numFmtId="164" fontId="24" fillId="16" borderId="58" xfId="0" applyNumberFormat="1" applyFont="1" applyFill="1" applyBorder="1" applyAlignment="1">
      <alignment horizontal="center" vertical="center" wrapText="1"/>
    </xf>
    <xf numFmtId="164" fontId="24" fillId="16" borderId="3" xfId="0" applyNumberFormat="1" applyFont="1" applyFill="1" applyBorder="1" applyAlignment="1">
      <alignment horizontal="center" vertical="center" wrapText="1"/>
    </xf>
    <xf numFmtId="0" fontId="23" fillId="31" borderId="22" xfId="0" applyFont="1" applyFill="1" applyBorder="1" applyAlignment="1">
      <alignment horizontal="center" vertical="center" wrapText="1"/>
    </xf>
    <xf numFmtId="0" fontId="23" fillId="31" borderId="7" xfId="0" applyFont="1" applyFill="1" applyBorder="1" applyAlignment="1">
      <alignment horizontal="center" vertical="center" wrapText="1"/>
    </xf>
    <xf numFmtId="0" fontId="23" fillId="31" borderId="30" xfId="0" applyFont="1" applyFill="1" applyBorder="1" applyAlignment="1">
      <alignment horizontal="center" vertical="center" wrapText="1"/>
    </xf>
    <xf numFmtId="0" fontId="11" fillId="2" borderId="41" xfId="0" applyFont="1" applyFill="1" applyBorder="1" applyAlignment="1">
      <alignment horizontal="center" vertical="center" wrapText="1"/>
    </xf>
    <xf numFmtId="0" fontId="23" fillId="31" borderId="25" xfId="0" applyFont="1" applyFill="1" applyBorder="1" applyAlignment="1">
      <alignment horizontal="center" vertical="center" wrapText="1"/>
    </xf>
    <xf numFmtId="0" fontId="23" fillId="31" borderId="24" xfId="0" applyFont="1" applyFill="1" applyBorder="1" applyAlignment="1">
      <alignment horizontal="center" vertical="center" wrapText="1"/>
    </xf>
    <xf numFmtId="0" fontId="23" fillId="31" borderId="2" xfId="0" applyFont="1" applyFill="1" applyBorder="1" applyAlignment="1">
      <alignment horizontal="center" vertical="center" wrapText="1"/>
    </xf>
    <xf numFmtId="0" fontId="23" fillId="8" borderId="25" xfId="0" applyFont="1" applyFill="1" applyBorder="1" applyAlignment="1">
      <alignment horizontal="center"/>
    </xf>
    <xf numFmtId="0" fontId="23" fillId="8" borderId="24" xfId="0" applyFont="1" applyFill="1" applyBorder="1" applyAlignment="1">
      <alignment horizontal="center"/>
    </xf>
    <xf numFmtId="0" fontId="23" fillId="8" borderId="2" xfId="0" applyFont="1" applyFill="1" applyBorder="1" applyAlignment="1">
      <alignment horizontal="center"/>
    </xf>
    <xf numFmtId="0" fontId="23" fillId="5" borderId="22"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11" fillId="3" borderId="58"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2" borderId="91" xfId="0" applyFont="1" applyFill="1" applyBorder="1" applyAlignment="1">
      <alignment horizontal="center" vertical="center" wrapText="1"/>
    </xf>
    <xf numFmtId="0" fontId="11" fillId="3" borderId="91" xfId="0" applyFont="1" applyFill="1" applyBorder="1" applyAlignment="1">
      <alignment horizontal="center" vertical="center" wrapText="1"/>
    </xf>
    <xf numFmtId="0" fontId="11" fillId="3" borderId="41"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0" fillId="0" borderId="0" xfId="0" applyFont="1" applyBorder="1" applyAlignment="1">
      <alignment horizontal="left" vertical="top" wrapText="1"/>
    </xf>
    <xf numFmtId="0" fontId="10" fillId="0" borderId="7" xfId="0" applyFont="1" applyBorder="1" applyAlignment="1">
      <alignment horizontal="left" vertical="top" wrapText="1"/>
    </xf>
    <xf numFmtId="164" fontId="24" fillId="0" borderId="30" xfId="0" applyNumberFormat="1" applyFont="1" applyFill="1" applyBorder="1" applyAlignment="1">
      <alignment horizontal="center" vertical="center" wrapText="1"/>
    </xf>
    <xf numFmtId="164" fontId="24" fillId="0" borderId="5" xfId="0" applyNumberFormat="1" applyFont="1" applyFill="1" applyBorder="1" applyAlignment="1">
      <alignment horizontal="center" vertical="center" wrapText="1"/>
    </xf>
    <xf numFmtId="164" fontId="24" fillId="0" borderId="4" xfId="0" applyNumberFormat="1" applyFont="1" applyFill="1" applyBorder="1" applyAlignment="1">
      <alignment horizontal="center" vertical="center" wrapText="1"/>
    </xf>
    <xf numFmtId="0" fontId="11" fillId="15" borderId="6" xfId="0" applyFont="1" applyFill="1" applyBorder="1" applyAlignment="1">
      <alignment horizontal="center" vertical="center" wrapText="1"/>
    </xf>
    <xf numFmtId="0" fontId="11" fillId="15" borderId="58" xfId="0" applyFont="1" applyFill="1" applyBorder="1" applyAlignment="1">
      <alignment horizontal="center" vertical="center" wrapText="1"/>
    </xf>
    <xf numFmtId="0" fontId="11" fillId="15" borderId="3" xfId="0" applyFont="1" applyFill="1" applyBorder="1" applyAlignment="1">
      <alignment horizontal="center" vertical="center" wrapText="1"/>
    </xf>
    <xf numFmtId="0" fontId="22" fillId="34" borderId="25" xfId="0" applyFont="1" applyFill="1" applyBorder="1" applyAlignment="1">
      <alignment horizontal="center"/>
    </xf>
    <xf numFmtId="0" fontId="22" fillId="34" borderId="24" xfId="0" applyFont="1" applyFill="1" applyBorder="1" applyAlignment="1">
      <alignment horizontal="center"/>
    </xf>
    <xf numFmtId="0" fontId="22" fillId="34" borderId="2" xfId="0" applyFont="1" applyFill="1" applyBorder="1" applyAlignment="1">
      <alignment horizontal="center"/>
    </xf>
    <xf numFmtId="0" fontId="44" fillId="4" borderId="14" xfId="0" applyFont="1" applyFill="1" applyBorder="1" applyAlignment="1">
      <alignment horizontal="center"/>
    </xf>
    <xf numFmtId="0" fontId="44" fillId="4" borderId="57" xfId="0" applyFont="1" applyFill="1" applyBorder="1" applyAlignment="1">
      <alignment horizontal="center"/>
    </xf>
    <xf numFmtId="0" fontId="44" fillId="5" borderId="25" xfId="0" applyFont="1" applyFill="1" applyBorder="1" applyAlignment="1">
      <alignment horizontal="center" vertical="center"/>
    </xf>
    <xf numFmtId="0" fontId="44" fillId="5" borderId="24" xfId="0" applyFont="1" applyFill="1" applyBorder="1" applyAlignment="1">
      <alignment horizontal="center" vertical="center"/>
    </xf>
    <xf numFmtId="0" fontId="44" fillId="5" borderId="2" xfId="0" applyFont="1" applyFill="1" applyBorder="1" applyAlignment="1">
      <alignment horizontal="center" vertical="center"/>
    </xf>
    <xf numFmtId="0" fontId="26" fillId="2" borderId="53" xfId="0" applyFont="1" applyFill="1" applyBorder="1" applyAlignment="1">
      <alignment horizontal="center"/>
    </xf>
    <xf numFmtId="0" fontId="26" fillId="2" borderId="35" xfId="0" applyFont="1" applyFill="1" applyBorder="1" applyAlignment="1">
      <alignment horizontal="center"/>
    </xf>
    <xf numFmtId="0" fontId="44" fillId="31" borderId="22" xfId="0" applyFont="1" applyFill="1" applyBorder="1" applyAlignment="1">
      <alignment horizontal="center" vertical="center"/>
    </xf>
    <xf numFmtId="0" fontId="44" fillId="31" borderId="7" xfId="0" applyFont="1" applyFill="1" applyBorder="1" applyAlignment="1">
      <alignment horizontal="center" vertical="center"/>
    </xf>
    <xf numFmtId="0" fontId="44" fillId="31" borderId="30" xfId="0" applyFont="1" applyFill="1" applyBorder="1" applyAlignment="1">
      <alignment horizontal="center" vertical="center"/>
    </xf>
    <xf numFmtId="0" fontId="44" fillId="31" borderId="25" xfId="0" applyFont="1" applyFill="1" applyBorder="1" applyAlignment="1">
      <alignment horizontal="center" vertical="center"/>
    </xf>
    <xf numFmtId="0" fontId="44" fillId="31" borderId="24" xfId="0" applyFont="1" applyFill="1" applyBorder="1" applyAlignment="1">
      <alignment horizontal="center" vertical="center"/>
    </xf>
    <xf numFmtId="0" fontId="44" fillId="31" borderId="2" xfId="0" applyFont="1" applyFill="1" applyBorder="1" applyAlignment="1">
      <alignment horizontal="center" vertical="center"/>
    </xf>
    <xf numFmtId="0" fontId="44" fillId="5" borderId="25" xfId="0" applyFont="1" applyFill="1" applyBorder="1" applyAlignment="1">
      <alignment horizontal="center"/>
    </xf>
    <xf numFmtId="0" fontId="44" fillId="5" borderId="24" xfId="0" applyFont="1" applyFill="1" applyBorder="1" applyAlignment="1">
      <alignment horizontal="center"/>
    </xf>
    <xf numFmtId="0" fontId="44" fillId="5" borderId="2" xfId="0" applyFont="1" applyFill="1" applyBorder="1" applyAlignment="1">
      <alignment horizontal="center"/>
    </xf>
    <xf numFmtId="0" fontId="23" fillId="5" borderId="5" xfId="0" applyFont="1" applyFill="1" applyBorder="1" applyAlignment="1">
      <alignment horizontal="center" vertical="center" wrapText="1"/>
    </xf>
    <xf numFmtId="0" fontId="55" fillId="31" borderId="23" xfId="0" applyFont="1" applyFill="1" applyBorder="1" applyAlignment="1">
      <alignment horizontal="center"/>
    </xf>
    <xf numFmtId="0" fontId="55" fillId="31" borderId="8" xfId="0" applyFont="1" applyFill="1" applyBorder="1" applyAlignment="1">
      <alignment horizontal="center"/>
    </xf>
    <xf numFmtId="0" fontId="146" fillId="0" borderId="0" xfId="1" applyFont="1" applyAlignment="1">
      <alignment horizontal="left" vertical="top" wrapText="1"/>
    </xf>
    <xf numFmtId="0" fontId="44" fillId="33" borderId="25" xfId="0" applyFont="1" applyFill="1" applyBorder="1" applyAlignment="1">
      <alignment horizontal="center"/>
    </xf>
    <xf numFmtId="0" fontId="44" fillId="33" borderId="24" xfId="0" applyFont="1" applyFill="1" applyBorder="1" applyAlignment="1">
      <alignment horizontal="center"/>
    </xf>
    <xf numFmtId="0" fontId="44" fillId="33" borderId="2" xfId="0" applyFont="1" applyFill="1" applyBorder="1" applyAlignment="1">
      <alignment horizontal="center"/>
    </xf>
    <xf numFmtId="0" fontId="44" fillId="9" borderId="25" xfId="0" applyFont="1" applyFill="1" applyBorder="1" applyAlignment="1">
      <alignment horizontal="center"/>
    </xf>
    <xf numFmtId="0" fontId="44" fillId="9" borderId="24" xfId="0" applyFont="1" applyFill="1" applyBorder="1" applyAlignment="1">
      <alignment horizontal="center"/>
    </xf>
    <xf numFmtId="0" fontId="44" fillId="9" borderId="2" xfId="0" applyFont="1" applyFill="1" applyBorder="1" applyAlignment="1">
      <alignment horizontal="center"/>
    </xf>
    <xf numFmtId="0" fontId="28" fillId="0" borderId="7" xfId="0" applyFont="1" applyBorder="1" applyAlignment="1">
      <alignment horizontal="left" vertical="top" wrapText="1"/>
    </xf>
    <xf numFmtId="0" fontId="55" fillId="5" borderId="25" xfId="0" applyFont="1" applyFill="1" applyBorder="1" applyAlignment="1">
      <alignment horizontal="center" wrapText="1"/>
    </xf>
    <xf numFmtId="0" fontId="55" fillId="5" borderId="24" xfId="0" applyFont="1" applyFill="1" applyBorder="1" applyAlignment="1">
      <alignment horizontal="center" wrapText="1"/>
    </xf>
    <xf numFmtId="0" fontId="55" fillId="5" borderId="2" xfId="0" applyFont="1" applyFill="1" applyBorder="1" applyAlignment="1">
      <alignment horizontal="center" wrapText="1"/>
    </xf>
    <xf numFmtId="0" fontId="55" fillId="31" borderId="25" xfId="0" applyFont="1" applyFill="1" applyBorder="1" applyAlignment="1">
      <alignment horizontal="center" wrapText="1"/>
    </xf>
    <xf numFmtId="0" fontId="55" fillId="31" borderId="24" xfId="0" applyFont="1" applyFill="1" applyBorder="1" applyAlignment="1">
      <alignment horizontal="center" wrapText="1"/>
    </xf>
    <xf numFmtId="0" fontId="55" fillId="31" borderId="2" xfId="0" applyFont="1" applyFill="1" applyBorder="1" applyAlignment="1">
      <alignment horizontal="center" wrapText="1"/>
    </xf>
    <xf numFmtId="169" fontId="40" fillId="33" borderId="25" xfId="0" applyNumberFormat="1" applyFont="1" applyFill="1" applyBorder="1" applyAlignment="1">
      <alignment horizontal="center" wrapText="1"/>
    </xf>
    <xf numFmtId="169" fontId="40" fillId="33" borderId="33" xfId="0" applyNumberFormat="1" applyFont="1" applyFill="1" applyBorder="1" applyAlignment="1">
      <alignment horizontal="center" wrapText="1"/>
    </xf>
    <xf numFmtId="168" fontId="24" fillId="0" borderId="51" xfId="0" applyNumberFormat="1" applyFont="1" applyFill="1" applyBorder="1" applyAlignment="1">
      <alignment horizontal="center" vertical="center" wrapText="1"/>
    </xf>
    <xf numFmtId="168" fontId="24" fillId="0" borderId="52" xfId="0" applyNumberFormat="1"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4" fillId="0" borderId="59" xfId="0" applyFont="1" applyFill="1" applyBorder="1" applyAlignment="1">
      <alignment horizontal="center" vertical="center" wrapText="1"/>
    </xf>
    <xf numFmtId="169" fontId="40" fillId="34" borderId="25" xfId="0" applyNumberFormat="1" applyFont="1" applyFill="1" applyBorder="1" applyAlignment="1">
      <alignment horizontal="center" wrapText="1"/>
    </xf>
    <xf numFmtId="169" fontId="40" fillId="34" borderId="33" xfId="0" applyNumberFormat="1" applyFont="1" applyFill="1" applyBorder="1" applyAlignment="1">
      <alignment horizontal="center" wrapText="1"/>
    </xf>
    <xf numFmtId="169" fontId="40" fillId="34" borderId="24" xfId="0" applyNumberFormat="1" applyFont="1" applyFill="1" applyBorder="1" applyAlignment="1">
      <alignment horizontal="center" wrapText="1"/>
    </xf>
    <xf numFmtId="169" fontId="40" fillId="8" borderId="25" xfId="0" applyNumberFormat="1" applyFont="1" applyFill="1" applyBorder="1" applyAlignment="1">
      <alignment horizontal="center" wrapText="1"/>
    </xf>
    <xf numFmtId="169" fontId="40" fillId="8" borderId="33" xfId="0" applyNumberFormat="1" applyFont="1" applyFill="1" applyBorder="1" applyAlignment="1">
      <alignment horizontal="center" wrapText="1"/>
    </xf>
    <xf numFmtId="168" fontId="24" fillId="3" borderId="51" xfId="0" applyNumberFormat="1" applyFont="1" applyFill="1" applyBorder="1" applyAlignment="1">
      <alignment horizontal="center" vertical="center" wrapText="1"/>
    </xf>
    <xf numFmtId="168" fontId="24" fillId="3" borderId="52" xfId="0" applyNumberFormat="1"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53" xfId="0" applyFont="1" applyFill="1" applyBorder="1" applyAlignment="1">
      <alignment horizontal="center" vertical="center" wrapText="1"/>
    </xf>
    <xf numFmtId="0" fontId="24" fillId="3" borderId="59" xfId="0" applyFont="1" applyFill="1" applyBorder="1" applyAlignment="1">
      <alignment horizontal="center" vertical="center" wrapText="1"/>
    </xf>
    <xf numFmtId="169" fontId="40" fillId="8" borderId="24" xfId="0" applyNumberFormat="1" applyFont="1" applyFill="1" applyBorder="1" applyAlignment="1">
      <alignment horizontal="center" wrapText="1"/>
    </xf>
    <xf numFmtId="3" fontId="34" fillId="0" borderId="0" xfId="0" applyNumberFormat="1" applyFont="1" applyFill="1" applyBorder="1" applyAlignment="1">
      <alignment horizontal="left" vertical="top" wrapText="1"/>
    </xf>
    <xf numFmtId="3" fontId="69" fillId="17" borderId="0" xfId="0" applyNumberFormat="1" applyFont="1" applyFill="1" applyBorder="1" applyAlignment="1">
      <alignment horizontal="left" vertical="top"/>
    </xf>
    <xf numFmtId="0" fontId="74" fillId="0" borderId="0" xfId="0" applyFont="1" applyFill="1" applyBorder="1" applyAlignment="1">
      <alignment horizontal="left" vertical="top" wrapText="1"/>
    </xf>
    <xf numFmtId="0" fontId="55" fillId="31" borderId="25" xfId="0" applyFont="1" applyFill="1" applyBorder="1" applyAlignment="1">
      <alignment horizontal="center" vertical="center" wrapText="1"/>
    </xf>
    <xf numFmtId="0" fontId="55" fillId="31" borderId="24" xfId="0" applyFont="1" applyFill="1" applyBorder="1" applyAlignment="1">
      <alignment horizontal="center" vertical="center" wrapText="1"/>
    </xf>
    <xf numFmtId="0" fontId="14" fillId="31" borderId="22" xfId="0" applyFont="1" applyFill="1" applyBorder="1" applyAlignment="1">
      <alignment horizontal="center" vertical="center" wrapText="1"/>
    </xf>
    <xf numFmtId="0" fontId="55" fillId="31" borderId="22" xfId="0" applyFont="1" applyFill="1" applyBorder="1" applyAlignment="1">
      <alignment horizontal="center" vertical="center" wrapText="1"/>
    </xf>
    <xf numFmtId="0" fontId="55" fillId="31" borderId="7" xfId="0" applyFont="1" applyFill="1" applyBorder="1" applyAlignment="1">
      <alignment horizontal="center" vertical="center" wrapText="1"/>
    </xf>
    <xf numFmtId="0" fontId="77" fillId="0" borderId="7" xfId="0" applyFont="1" applyFill="1" applyBorder="1" applyAlignment="1">
      <alignment horizontal="left" vertical="top" wrapText="1"/>
    </xf>
    <xf numFmtId="0" fontId="77" fillId="0" borderId="0" xfId="0" applyFont="1" applyFill="1" applyBorder="1" applyAlignment="1">
      <alignment horizontal="left" vertical="top" wrapText="1"/>
    </xf>
    <xf numFmtId="0" fontId="14" fillId="31" borderId="30" xfId="0" applyFont="1" applyFill="1" applyBorder="1" applyAlignment="1">
      <alignment horizontal="center" vertical="center" wrapText="1"/>
    </xf>
    <xf numFmtId="3" fontId="34" fillId="3" borderId="0" xfId="0" applyNumberFormat="1" applyFont="1" applyFill="1" applyBorder="1" applyAlignment="1">
      <alignment horizontal="left" vertical="top" wrapText="1"/>
    </xf>
    <xf numFmtId="0" fontId="24" fillId="3" borderId="51" xfId="0" applyFont="1" applyFill="1" applyBorder="1" applyAlignment="1">
      <alignment horizontal="center" vertical="center" wrapText="1"/>
    </xf>
    <xf numFmtId="0" fontId="24" fillId="3" borderId="52" xfId="0" applyFont="1" applyFill="1" applyBorder="1" applyAlignment="1">
      <alignment horizontal="center" vertical="center" wrapText="1"/>
    </xf>
    <xf numFmtId="3" fontId="0" fillId="3" borderId="65" xfId="0" applyNumberFormat="1" applyFont="1" applyFill="1" applyBorder="1" applyAlignment="1">
      <alignment horizontal="center" vertical="center"/>
    </xf>
    <xf numFmtId="3" fontId="0" fillId="3" borderId="36" xfId="0" applyNumberFormat="1" applyFont="1" applyFill="1" applyBorder="1" applyAlignment="1">
      <alignment horizontal="center" vertical="center"/>
    </xf>
    <xf numFmtId="164" fontId="0" fillId="4" borderId="66" xfId="0" applyNumberFormat="1" applyFont="1" applyFill="1" applyBorder="1" applyAlignment="1">
      <alignment horizontal="center" vertical="center"/>
    </xf>
    <xf numFmtId="164" fontId="0" fillId="4" borderId="38" xfId="0" applyNumberFormat="1" applyFont="1" applyFill="1" applyBorder="1" applyAlignment="1">
      <alignment horizontal="center" vertical="center"/>
    </xf>
    <xf numFmtId="168" fontId="24" fillId="15" borderId="51" xfId="0" applyNumberFormat="1" applyFont="1" applyFill="1" applyBorder="1" applyAlignment="1">
      <alignment horizontal="center" vertical="center" wrapText="1"/>
    </xf>
    <xf numFmtId="168" fontId="24" fillId="15" borderId="52" xfId="0" applyNumberFormat="1"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53" xfId="0" applyFont="1" applyFill="1" applyBorder="1" applyAlignment="1">
      <alignment horizontal="center" vertical="center" wrapText="1"/>
    </xf>
    <xf numFmtId="0" fontId="24" fillId="15" borderId="59" xfId="0" applyFont="1" applyFill="1" applyBorder="1" applyAlignment="1">
      <alignment horizontal="center" vertical="center" wrapText="1"/>
    </xf>
    <xf numFmtId="0" fontId="56" fillId="31" borderId="25" xfId="0" applyFont="1" applyFill="1" applyBorder="1" applyAlignment="1">
      <alignment horizontal="center" wrapText="1"/>
    </xf>
    <xf numFmtId="0" fontId="56" fillId="31" borderId="24" xfId="0" applyFont="1" applyFill="1" applyBorder="1" applyAlignment="1">
      <alignment horizontal="center" wrapText="1"/>
    </xf>
    <xf numFmtId="0" fontId="56" fillId="31" borderId="2" xfId="0" applyFont="1" applyFill="1" applyBorder="1" applyAlignment="1">
      <alignment horizontal="center" wrapText="1"/>
    </xf>
    <xf numFmtId="0" fontId="16" fillId="3" borderId="0" xfId="0" applyFont="1" applyFill="1" applyBorder="1" applyAlignment="1">
      <alignment horizontal="left" vertical="top" wrapText="1"/>
    </xf>
    <xf numFmtId="169" fontId="23" fillId="9" borderId="23" xfId="0" applyNumberFormat="1" applyFont="1" applyFill="1" applyBorder="1" applyAlignment="1">
      <alignment horizontal="center"/>
    </xf>
    <xf numFmtId="169" fontId="23" fillId="9" borderId="8" xfId="0" applyNumberFormat="1" applyFont="1" applyFill="1" applyBorder="1" applyAlignment="1">
      <alignment horizontal="center"/>
    </xf>
    <xf numFmtId="169" fontId="23" fillId="9" borderId="4" xfId="0" applyNumberFormat="1" applyFont="1" applyFill="1" applyBorder="1" applyAlignment="1">
      <alignment horizontal="center"/>
    </xf>
    <xf numFmtId="169" fontId="23" fillId="9" borderId="25" xfId="0" applyNumberFormat="1" applyFont="1" applyFill="1" applyBorder="1" applyAlignment="1">
      <alignment horizontal="center"/>
    </xf>
    <xf numFmtId="169" fontId="23" fillId="9" borderId="24" xfId="0" applyNumberFormat="1" applyFont="1" applyFill="1" applyBorder="1" applyAlignment="1">
      <alignment horizontal="center"/>
    </xf>
    <xf numFmtId="169" fontId="23" fillId="9" borderId="2" xfId="0" applyNumberFormat="1" applyFont="1" applyFill="1" applyBorder="1" applyAlignment="1">
      <alignment horizontal="center"/>
    </xf>
    <xf numFmtId="0" fontId="44" fillId="5" borderId="23" xfId="0" applyFont="1" applyFill="1" applyBorder="1" applyAlignment="1">
      <alignment horizontal="center"/>
    </xf>
    <xf numFmtId="0" fontId="44" fillId="5" borderId="8" xfId="0" applyFont="1" applyFill="1" applyBorder="1" applyAlignment="1">
      <alignment horizontal="center"/>
    </xf>
    <xf numFmtId="0" fontId="44" fillId="5" borderId="4" xfId="0" applyFont="1" applyFill="1" applyBorder="1" applyAlignment="1">
      <alignment horizontal="center"/>
    </xf>
    <xf numFmtId="0" fontId="125" fillId="15" borderId="7" xfId="0" applyFont="1" applyFill="1" applyBorder="1" applyAlignment="1">
      <alignment horizontal="left" vertical="top" wrapText="1"/>
    </xf>
    <xf numFmtId="0" fontId="126" fillId="15" borderId="7" xfId="0" applyFont="1" applyFill="1" applyBorder="1" applyAlignment="1">
      <alignment horizontal="left" vertical="top" wrapText="1"/>
    </xf>
    <xf numFmtId="169" fontId="23" fillId="33" borderId="23" xfId="0" applyNumberFormat="1" applyFont="1" applyFill="1" applyBorder="1" applyAlignment="1">
      <alignment horizontal="center"/>
    </xf>
    <xf numFmtId="169" fontId="23" fillId="33" borderId="8" xfId="0" applyNumberFormat="1" applyFont="1" applyFill="1" applyBorder="1" applyAlignment="1">
      <alignment horizontal="center"/>
    </xf>
    <xf numFmtId="169" fontId="23" fillId="33" borderId="4" xfId="0" applyNumberFormat="1" applyFont="1" applyFill="1" applyBorder="1" applyAlignment="1">
      <alignment horizontal="center"/>
    </xf>
    <xf numFmtId="0" fontId="14" fillId="31" borderId="67" xfId="0" applyFont="1" applyFill="1" applyBorder="1" applyAlignment="1">
      <alignment horizontal="center" vertical="center" wrapText="1"/>
    </xf>
    <xf numFmtId="0" fontId="14" fillId="31" borderId="60" xfId="0" applyFont="1" applyFill="1" applyBorder="1" applyAlignment="1">
      <alignment horizontal="center" vertical="center" wrapText="1"/>
    </xf>
    <xf numFmtId="0" fontId="14" fillId="31" borderId="61" xfId="0" applyFont="1" applyFill="1" applyBorder="1" applyAlignment="1">
      <alignment horizontal="center" vertical="center" wrapText="1"/>
    </xf>
    <xf numFmtId="0" fontId="40" fillId="33" borderId="25" xfId="0" applyFont="1" applyFill="1" applyBorder="1" applyAlignment="1">
      <alignment horizontal="center" vertical="center" wrapText="1"/>
    </xf>
    <xf numFmtId="0" fontId="40" fillId="33" borderId="24" xfId="0" applyFont="1" applyFill="1" applyBorder="1" applyAlignment="1">
      <alignment horizontal="center" vertical="center" wrapText="1"/>
    </xf>
    <xf numFmtId="0" fontId="40" fillId="33" borderId="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14" fillId="5" borderId="67" xfId="0" applyFont="1" applyFill="1" applyBorder="1" applyAlignment="1">
      <alignment horizontal="center" vertical="center" wrapText="1"/>
    </xf>
    <xf numFmtId="0" fontId="14" fillId="5" borderId="60" xfId="0" applyFont="1" applyFill="1" applyBorder="1" applyAlignment="1">
      <alignment horizontal="center" vertical="center" wrapText="1"/>
    </xf>
    <xf numFmtId="0" fontId="14" fillId="5" borderId="61" xfId="0" applyFont="1" applyFill="1" applyBorder="1" applyAlignment="1">
      <alignment horizontal="center" vertical="center" wrapText="1"/>
    </xf>
    <xf numFmtId="0" fontId="40" fillId="8" borderId="25" xfId="0" applyFont="1" applyFill="1" applyBorder="1" applyAlignment="1">
      <alignment horizontal="center" vertical="center" wrapText="1"/>
    </xf>
    <xf numFmtId="0" fontId="40" fillId="8" borderId="24"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8" xfId="0" applyFont="1" applyFill="1" applyBorder="1" applyAlignment="1">
      <alignment horizontal="center" vertical="center" wrapText="1"/>
    </xf>
    <xf numFmtId="0" fontId="48" fillId="0" borderId="25"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56" fillId="5" borderId="25" xfId="0" applyFont="1" applyFill="1" applyBorder="1" applyAlignment="1">
      <alignment horizontal="center" wrapText="1"/>
    </xf>
    <xf numFmtId="0" fontId="56" fillId="5" borderId="24" xfId="0" applyFont="1" applyFill="1" applyBorder="1" applyAlignment="1">
      <alignment horizontal="center" wrapText="1"/>
    </xf>
    <xf numFmtId="0" fontId="48" fillId="0" borderId="67" xfId="0" applyFont="1" applyFill="1" applyBorder="1" applyAlignment="1">
      <alignment horizontal="center" vertical="center" wrapText="1"/>
    </xf>
    <xf numFmtId="0" fontId="48" fillId="0" borderId="61" xfId="0" applyFont="1" applyFill="1" applyBorder="1" applyAlignment="1">
      <alignment horizontal="center" vertical="center" wrapText="1"/>
    </xf>
    <xf numFmtId="0" fontId="54" fillId="33" borderId="25" xfId="0" applyFont="1" applyFill="1" applyBorder="1" applyAlignment="1">
      <alignment horizontal="center" vertical="top"/>
    </xf>
    <xf numFmtId="0" fontId="54" fillId="33" borderId="24" xfId="0" applyFont="1" applyFill="1" applyBorder="1" applyAlignment="1">
      <alignment horizontal="center" vertical="top"/>
    </xf>
    <xf numFmtId="0" fontId="54" fillId="33" borderId="2" xfId="0" applyFont="1" applyFill="1" applyBorder="1" applyAlignment="1">
      <alignment horizontal="center" vertical="top"/>
    </xf>
    <xf numFmtId="0" fontId="23" fillId="31" borderId="25" xfId="0" applyFont="1" applyFill="1" applyBorder="1" applyAlignment="1">
      <alignment horizontal="center" vertical="top" wrapText="1"/>
    </xf>
    <xf numFmtId="0" fontId="23" fillId="31" borderId="24" xfId="0" applyFont="1" applyFill="1" applyBorder="1" applyAlignment="1">
      <alignment horizontal="center" vertical="top" wrapText="1"/>
    </xf>
    <xf numFmtId="0" fontId="23" fillId="31" borderId="2" xfId="0" applyFont="1" applyFill="1" applyBorder="1" applyAlignment="1">
      <alignment horizontal="center" vertical="top" wrapText="1"/>
    </xf>
    <xf numFmtId="0" fontId="54" fillId="31" borderId="25" xfId="0" applyFont="1" applyFill="1" applyBorder="1" applyAlignment="1">
      <alignment horizontal="center" vertical="top" wrapText="1"/>
    </xf>
    <xf numFmtId="0" fontId="54" fillId="31" borderId="24" xfId="0" applyFont="1" applyFill="1" applyBorder="1" applyAlignment="1">
      <alignment horizontal="center" vertical="top" wrapText="1"/>
    </xf>
    <xf numFmtId="0" fontId="54" fillId="31" borderId="2" xfId="0" applyFont="1" applyFill="1" applyBorder="1" applyAlignment="1">
      <alignment horizontal="center" vertical="top" wrapText="1"/>
    </xf>
    <xf numFmtId="0" fontId="58" fillId="2" borderId="2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0" xfId="0" applyFont="1" applyFill="1" applyBorder="1" applyAlignment="1">
      <alignment horizontal="center" vertical="center" wrapText="1"/>
    </xf>
    <xf numFmtId="14" fontId="0" fillId="3" borderId="16" xfId="0" applyNumberFormat="1" applyFill="1" applyBorder="1" applyAlignment="1">
      <alignment horizontal="center"/>
    </xf>
    <xf numFmtId="14" fontId="0" fillId="3" borderId="10" xfId="0" applyNumberFormat="1" applyFill="1" applyBorder="1" applyAlignment="1">
      <alignment horizontal="center"/>
    </xf>
    <xf numFmtId="14" fontId="0" fillId="3" borderId="19" xfId="0" applyNumberFormat="1" applyFill="1" applyBorder="1" applyAlignment="1">
      <alignment horizontal="center"/>
    </xf>
    <xf numFmtId="0" fontId="0" fillId="3" borderId="12" xfId="0" applyFill="1" applyBorder="1" applyAlignment="1">
      <alignment horizontal="center"/>
    </xf>
    <xf numFmtId="0" fontId="0" fillId="3" borderId="10" xfId="0" applyFill="1" applyBorder="1" applyAlignment="1">
      <alignment horizontal="center"/>
    </xf>
    <xf numFmtId="0" fontId="0" fillId="3" borderId="19" xfId="0" applyFill="1" applyBorder="1" applyAlignment="1">
      <alignment horizontal="center"/>
    </xf>
    <xf numFmtId="14" fontId="0" fillId="3" borderId="18" xfId="0" applyNumberFormat="1" applyFill="1" applyBorder="1" applyAlignment="1">
      <alignment horizontal="center"/>
    </xf>
    <xf numFmtId="14" fontId="0" fillId="3" borderId="31" xfId="0" applyNumberFormat="1" applyFill="1" applyBorder="1" applyAlignment="1">
      <alignment horizontal="center"/>
    </xf>
    <xf numFmtId="14" fontId="0" fillId="3" borderId="20" xfId="0" applyNumberFormat="1" applyFill="1" applyBorder="1" applyAlignment="1">
      <alignment horizontal="center"/>
    </xf>
    <xf numFmtId="0" fontId="0" fillId="3" borderId="35" xfId="0" applyFill="1" applyBorder="1" applyAlignment="1">
      <alignment horizontal="center"/>
    </xf>
    <xf numFmtId="0" fontId="0" fillId="3" borderId="31" xfId="0" applyFill="1" applyBorder="1" applyAlignment="1">
      <alignment horizontal="center"/>
    </xf>
    <xf numFmtId="0" fontId="0" fillId="3" borderId="20" xfId="0" applyFill="1" applyBorder="1" applyAlignment="1">
      <alignment horizontal="center"/>
    </xf>
    <xf numFmtId="14" fontId="0" fillId="3" borderId="14" xfId="0" applyNumberFormat="1" applyFill="1" applyBorder="1" applyAlignment="1">
      <alignment horizontal="center"/>
    </xf>
    <xf numFmtId="14" fontId="0" fillId="3" borderId="57" xfId="0" applyNumberFormat="1" applyFill="1" applyBorder="1" applyAlignment="1">
      <alignment horizontal="center"/>
    </xf>
    <xf numFmtId="14" fontId="0" fillId="3" borderId="15" xfId="0" applyNumberFormat="1" applyFill="1" applyBorder="1" applyAlignment="1">
      <alignment horizontal="center"/>
    </xf>
    <xf numFmtId="0" fontId="0" fillId="3" borderId="34" xfId="0" applyFill="1" applyBorder="1" applyAlignment="1">
      <alignment horizontal="center"/>
    </xf>
    <xf numFmtId="0" fontId="0" fillId="3" borderId="57" xfId="0" applyFill="1" applyBorder="1" applyAlignment="1">
      <alignment horizontal="center"/>
    </xf>
    <xf numFmtId="0" fontId="0" fillId="3" borderId="15" xfId="0" applyFill="1" applyBorder="1" applyAlignment="1">
      <alignment horizontal="center"/>
    </xf>
    <xf numFmtId="0" fontId="54" fillId="8" borderId="25" xfId="0" applyFont="1" applyFill="1" applyBorder="1" applyAlignment="1">
      <alignment horizontal="center" vertical="top"/>
    </xf>
    <xf numFmtId="0" fontId="54" fillId="8" borderId="24" xfId="0" applyFont="1" applyFill="1" applyBorder="1" applyAlignment="1">
      <alignment horizontal="center" vertical="top"/>
    </xf>
    <xf numFmtId="0" fontId="54" fillId="8" borderId="2" xfId="0" applyFont="1" applyFill="1" applyBorder="1" applyAlignment="1">
      <alignment horizontal="center" vertical="top"/>
    </xf>
    <xf numFmtId="0" fontId="23" fillId="5" borderId="25" xfId="0" applyFont="1" applyFill="1" applyBorder="1" applyAlignment="1">
      <alignment horizontal="center" vertical="top" wrapText="1"/>
    </xf>
    <xf numFmtId="0" fontId="23" fillId="5" borderId="24" xfId="0" applyFont="1" applyFill="1" applyBorder="1" applyAlignment="1">
      <alignment horizontal="center" vertical="top" wrapText="1"/>
    </xf>
    <xf numFmtId="0" fontId="23" fillId="5" borderId="2" xfId="0" applyFont="1" applyFill="1" applyBorder="1" applyAlignment="1">
      <alignment horizontal="center" vertical="top" wrapText="1"/>
    </xf>
    <xf numFmtId="0" fontId="54" fillId="5" borderId="25" xfId="0" applyFont="1" applyFill="1" applyBorder="1" applyAlignment="1">
      <alignment horizontal="center" vertical="top" wrapText="1"/>
    </xf>
    <xf numFmtId="0" fontId="54" fillId="5" borderId="24" xfId="0" applyFont="1" applyFill="1" applyBorder="1" applyAlignment="1">
      <alignment horizontal="center" vertical="top" wrapText="1"/>
    </xf>
    <xf numFmtId="0" fontId="54" fillId="5" borderId="2" xfId="0" applyFont="1" applyFill="1" applyBorder="1" applyAlignment="1">
      <alignment horizontal="center" vertical="top"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20" fillId="15" borderId="51" xfId="0" applyFont="1" applyFill="1" applyBorder="1" applyAlignment="1">
      <alignment horizontal="center" vertical="center" wrapText="1"/>
    </xf>
    <xf numFmtId="0" fontId="20" fillId="15" borderId="76" xfId="0" applyFont="1" applyFill="1" applyBorder="1" applyAlignment="1">
      <alignment horizontal="center" vertical="center" wrapText="1"/>
    </xf>
    <xf numFmtId="0" fontId="20" fillId="15" borderId="52" xfId="0" applyFont="1" applyFill="1" applyBorder="1" applyAlignment="1">
      <alignment horizontal="center" vertical="center" wrapText="1"/>
    </xf>
    <xf numFmtId="0" fontId="20" fillId="15" borderId="53" xfId="0" applyFont="1" applyFill="1" applyBorder="1" applyAlignment="1">
      <alignment horizontal="center" vertical="center" wrapText="1"/>
    </xf>
    <xf numFmtId="0" fontId="20" fillId="15" borderId="77" xfId="0" applyFont="1" applyFill="1" applyBorder="1" applyAlignment="1">
      <alignment horizontal="center" vertical="center" wrapText="1"/>
    </xf>
    <xf numFmtId="0" fontId="20" fillId="15" borderId="59" xfId="0" applyFont="1" applyFill="1" applyBorder="1" applyAlignment="1">
      <alignment horizontal="center" vertical="center" wrapText="1"/>
    </xf>
    <xf numFmtId="0" fontId="20" fillId="3" borderId="42" xfId="0" applyFont="1" applyFill="1" applyBorder="1" applyAlignment="1">
      <alignment horizontal="center" vertical="center" wrapText="1"/>
    </xf>
    <xf numFmtId="0" fontId="129" fillId="27" borderId="0" xfId="0" applyFont="1" applyFill="1" applyBorder="1" applyAlignment="1">
      <alignment horizontal="left" vertical="top" wrapText="1"/>
    </xf>
    <xf numFmtId="0" fontId="20" fillId="3" borderId="32"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3" fillId="5" borderId="22" xfId="0" applyFont="1" applyFill="1" applyBorder="1" applyAlignment="1">
      <alignment horizontal="center" vertical="top" wrapText="1"/>
    </xf>
    <xf numFmtId="0" fontId="23" fillId="5" borderId="7" xfId="0" applyFont="1" applyFill="1" applyBorder="1" applyAlignment="1">
      <alignment horizontal="center" vertical="top"/>
    </xf>
    <xf numFmtId="0" fontId="23" fillId="5" borderId="30" xfId="0" applyFont="1" applyFill="1" applyBorder="1" applyAlignment="1">
      <alignment horizontal="center" vertical="top"/>
    </xf>
    <xf numFmtId="0" fontId="58" fillId="2" borderId="6"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54" fillId="8" borderId="23" xfId="0" applyFont="1" applyFill="1" applyBorder="1" applyAlignment="1">
      <alignment horizontal="center" vertical="top"/>
    </xf>
    <xf numFmtId="0" fontId="54" fillId="8" borderId="8" xfId="0" applyFont="1" applyFill="1" applyBorder="1" applyAlignment="1">
      <alignment horizontal="center" vertical="top"/>
    </xf>
    <xf numFmtId="0" fontId="54" fillId="8" borderId="4" xfId="0" applyFont="1" applyFill="1" applyBorder="1" applyAlignment="1">
      <alignment horizontal="center" vertical="top"/>
    </xf>
    <xf numFmtId="0" fontId="58" fillId="2" borderId="73" xfId="0" applyFont="1" applyFill="1" applyBorder="1" applyAlignment="1">
      <alignment horizontal="center" vertical="center" wrapText="1"/>
    </xf>
    <xf numFmtId="0" fontId="58" fillId="2" borderId="76" xfId="0" applyFont="1" applyFill="1" applyBorder="1" applyAlignment="1">
      <alignment horizontal="center" vertical="center" wrapText="1"/>
    </xf>
    <xf numFmtId="0" fontId="58" fillId="2" borderId="34"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31"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134" fillId="27" borderId="0" xfId="0" applyFont="1" applyFill="1" applyBorder="1" applyAlignment="1">
      <alignment horizontal="left" vertical="top" wrapText="1"/>
    </xf>
    <xf numFmtId="0" fontId="27" fillId="27" borderId="0" xfId="0" applyFont="1" applyFill="1" applyBorder="1" applyAlignment="1">
      <alignment horizontal="left" vertical="top" wrapText="1"/>
    </xf>
    <xf numFmtId="0" fontId="16" fillId="0" borderId="42" xfId="0" applyFont="1" applyBorder="1" applyAlignment="1">
      <alignment horizontal="center" vertical="center" wrapText="1"/>
    </xf>
    <xf numFmtId="0" fontId="16" fillId="0" borderId="44" xfId="0" applyFont="1" applyBorder="1" applyAlignment="1">
      <alignment horizontal="center" vertical="center" wrapText="1"/>
    </xf>
    <xf numFmtId="0" fontId="58" fillId="2" borderId="50"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118" fillId="3" borderId="0" xfId="0" applyFont="1" applyFill="1" applyAlignment="1">
      <alignment horizontal="left" vertical="top" wrapText="1"/>
    </xf>
    <xf numFmtId="0" fontId="92" fillId="0" borderId="0" xfId="0" applyFont="1" applyFill="1" applyBorder="1" applyAlignment="1">
      <alignment horizontal="left" vertical="top" wrapText="1"/>
    </xf>
    <xf numFmtId="0" fontId="0" fillId="0" borderId="43" xfId="0" applyFont="1" applyFill="1" applyBorder="1" applyAlignment="1">
      <alignment horizontal="center" vertical="center" wrapText="1"/>
    </xf>
    <xf numFmtId="0" fontId="0" fillId="0" borderId="84" xfId="0" applyFont="1" applyFill="1" applyBorder="1" applyAlignment="1">
      <alignment horizontal="center" vertical="center" wrapText="1"/>
    </xf>
    <xf numFmtId="0" fontId="0" fillId="0" borderId="54" xfId="0" applyFont="1" applyFill="1" applyBorder="1" applyAlignment="1">
      <alignment horizontal="center" vertical="center" wrapText="1"/>
    </xf>
    <xf numFmtId="0" fontId="20" fillId="0" borderId="106" xfId="0" applyFont="1" applyFill="1" applyBorder="1" applyAlignment="1">
      <alignment horizontal="center" vertical="center" wrapText="1"/>
    </xf>
    <xf numFmtId="0" fontId="20" fillId="0" borderId="84"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50" fillId="3" borderId="10" xfId="0" applyFont="1" applyFill="1" applyBorder="1" applyAlignment="1">
      <alignment horizontal="center" vertical="top" wrapText="1"/>
    </xf>
    <xf numFmtId="0" fontId="50" fillId="0" borderId="10"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15" xfId="0" applyFont="1" applyBorder="1" applyAlignment="1">
      <alignment horizontal="center" vertical="center" wrapText="1"/>
    </xf>
    <xf numFmtId="0" fontId="24" fillId="3" borderId="57" xfId="0" applyFont="1" applyFill="1" applyBorder="1" applyAlignment="1">
      <alignment horizontal="center" vertical="center" wrapText="1"/>
    </xf>
    <xf numFmtId="0" fontId="50" fillId="0" borderId="10" xfId="0" applyFont="1" applyBorder="1" applyAlignment="1">
      <alignment horizontal="center" vertical="top" wrapText="1"/>
    </xf>
    <xf numFmtId="0" fontId="50" fillId="0" borderId="10" xfId="0" applyFont="1" applyBorder="1" applyAlignment="1">
      <alignment horizontal="center" vertical="center" wrapText="1"/>
    </xf>
    <xf numFmtId="0" fontId="50" fillId="0" borderId="19" xfId="0" applyFont="1" applyBorder="1" applyAlignment="1">
      <alignment horizontal="center" vertical="center" wrapText="1"/>
    </xf>
    <xf numFmtId="0" fontId="24" fillId="3" borderId="10" xfId="0" applyFont="1" applyFill="1" applyBorder="1" applyAlignment="1">
      <alignment horizontal="center" vertical="center" wrapText="1"/>
    </xf>
    <xf numFmtId="0" fontId="24" fillId="3" borderId="44" xfId="0" applyFont="1" applyFill="1" applyBorder="1" applyAlignment="1">
      <alignment horizontal="center" vertical="center" wrapText="1"/>
    </xf>
    <xf numFmtId="0" fontId="0" fillId="3" borderId="44" xfId="0" applyFill="1" applyBorder="1" applyAlignment="1">
      <alignment horizontal="center" vertical="center" wrapText="1"/>
    </xf>
    <xf numFmtId="0" fontId="24" fillId="3" borderId="50" xfId="0" applyFont="1" applyFill="1" applyBorder="1" applyAlignment="1">
      <alignment horizontal="center" vertical="center" wrapText="1"/>
    </xf>
    <xf numFmtId="0" fontId="0" fillId="3" borderId="50" xfId="0" applyFill="1" applyBorder="1" applyAlignment="1">
      <alignment horizontal="center" vertical="center" wrapText="1"/>
    </xf>
    <xf numFmtId="0" fontId="24" fillId="0" borderId="10" xfId="0" applyFont="1" applyBorder="1" applyAlignment="1">
      <alignment horizontal="center" vertical="center" wrapText="1"/>
    </xf>
    <xf numFmtId="0" fontId="24" fillId="0" borderId="19" xfId="0" applyFont="1" applyBorder="1" applyAlignment="1">
      <alignment horizontal="center" vertical="center" wrapText="1"/>
    </xf>
    <xf numFmtId="0" fontId="54" fillId="31" borderId="22" xfId="0" applyFont="1" applyFill="1" applyBorder="1" applyAlignment="1">
      <alignment horizontal="center" vertical="top" wrapText="1"/>
    </xf>
    <xf numFmtId="0" fontId="54" fillId="31" borderId="7" xfId="0" applyFont="1" applyFill="1" applyBorder="1" applyAlignment="1">
      <alignment horizontal="center" vertical="top"/>
    </xf>
    <xf numFmtId="0" fontId="54" fillId="31" borderId="30" xfId="0" applyFont="1" applyFill="1" applyBorder="1" applyAlignment="1">
      <alignment horizontal="center" vertical="top"/>
    </xf>
    <xf numFmtId="0" fontId="20" fillId="3" borderId="51" xfId="0" applyFont="1" applyFill="1" applyBorder="1" applyAlignment="1">
      <alignment horizontal="center" vertical="center" wrapText="1"/>
    </xf>
    <xf numFmtId="0" fontId="20" fillId="3" borderId="76"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53" xfId="0" applyFont="1" applyFill="1" applyBorder="1" applyAlignment="1">
      <alignment horizontal="center" vertical="center" wrapText="1"/>
    </xf>
    <xf numFmtId="0" fontId="20" fillId="3" borderId="77" xfId="0" applyFont="1" applyFill="1" applyBorder="1" applyAlignment="1">
      <alignment horizontal="center" vertical="center" wrapText="1"/>
    </xf>
    <xf numFmtId="0" fontId="20" fillId="3" borderId="59" xfId="0" applyFont="1" applyFill="1" applyBorder="1" applyAlignment="1">
      <alignment horizontal="center" vertical="center" wrapText="1"/>
    </xf>
    <xf numFmtId="0" fontId="58" fillId="2" borderId="68" xfId="0" applyFont="1" applyFill="1" applyBorder="1" applyAlignment="1">
      <alignment horizontal="center" vertical="center" wrapText="1"/>
    </xf>
    <xf numFmtId="0" fontId="24" fillId="3" borderId="42" xfId="0" applyFont="1" applyFill="1" applyBorder="1" applyAlignment="1">
      <alignment horizontal="center" vertical="center" wrapText="1"/>
    </xf>
    <xf numFmtId="0" fontId="0" fillId="3" borderId="42" xfId="0" applyFill="1" applyBorder="1" applyAlignment="1">
      <alignment horizontal="center" vertical="center" wrapText="1"/>
    </xf>
    <xf numFmtId="0" fontId="50" fillId="0" borderId="31" xfId="0" applyFont="1" applyBorder="1" applyAlignment="1">
      <alignment horizontal="center" vertical="top" wrapText="1"/>
    </xf>
    <xf numFmtId="0" fontId="24" fillId="0" borderId="31" xfId="0" applyFont="1" applyBorder="1" applyAlignment="1">
      <alignment horizontal="center" vertical="center" wrapText="1"/>
    </xf>
    <xf numFmtId="0" fontId="24" fillId="0" borderId="20" xfId="0" applyFont="1" applyBorder="1" applyAlignment="1">
      <alignment horizontal="center" vertical="center" wrapText="1"/>
    </xf>
    <xf numFmtId="0" fontId="24" fillId="3" borderId="19" xfId="0" applyFont="1" applyFill="1" applyBorder="1" applyAlignment="1">
      <alignment horizontal="center" vertical="center" wrapText="1"/>
    </xf>
    <xf numFmtId="0" fontId="92" fillId="0" borderId="7" xfId="0" applyFont="1" applyFill="1" applyBorder="1" applyAlignment="1">
      <alignment horizontal="left" vertical="top" wrapText="1"/>
    </xf>
    <xf numFmtId="0" fontId="58" fillId="2" borderId="49" xfId="0" applyFont="1" applyFill="1" applyBorder="1" applyAlignment="1">
      <alignment horizontal="center" vertical="center" wrapText="1"/>
    </xf>
    <xf numFmtId="0" fontId="20" fillId="18" borderId="29" xfId="0" applyFont="1" applyFill="1" applyBorder="1" applyAlignment="1">
      <alignment horizontal="center" vertical="center" wrapText="1"/>
    </xf>
    <xf numFmtId="0" fontId="20" fillId="18" borderId="38"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14" fillId="8" borderId="25" xfId="0" applyFont="1" applyFill="1" applyBorder="1" applyAlignment="1">
      <alignment horizontal="center" wrapText="1"/>
    </xf>
    <xf numFmtId="0" fontId="14" fillId="8" borderId="24" xfId="0" applyFont="1" applyFill="1" applyBorder="1" applyAlignment="1">
      <alignment horizontal="center" wrapText="1"/>
    </xf>
    <xf numFmtId="0" fontId="14" fillId="8" borderId="2" xfId="0" applyFont="1" applyFill="1" applyBorder="1" applyAlignment="1">
      <alignment horizontal="center" wrapText="1"/>
    </xf>
    <xf numFmtId="0" fontId="14" fillId="33" borderId="25" xfId="0" applyFont="1" applyFill="1" applyBorder="1" applyAlignment="1">
      <alignment horizontal="center" wrapText="1"/>
    </xf>
    <xf numFmtId="0" fontId="14" fillId="33" borderId="24" xfId="0" applyFont="1" applyFill="1" applyBorder="1" applyAlignment="1">
      <alignment horizontal="center" wrapText="1"/>
    </xf>
    <xf numFmtId="0" fontId="14" fillId="33" borderId="2" xfId="0" applyFont="1" applyFill="1" applyBorder="1" applyAlignment="1">
      <alignment horizontal="center" wrapText="1"/>
    </xf>
    <xf numFmtId="0" fontId="28" fillId="0" borderId="0" xfId="0" applyFont="1" applyAlignment="1">
      <alignment horizontal="left"/>
    </xf>
    <xf numFmtId="172" fontId="23" fillId="33" borderId="25" xfId="0" applyNumberFormat="1" applyFont="1" applyFill="1" applyBorder="1" applyAlignment="1">
      <alignment horizontal="center"/>
    </xf>
    <xf numFmtId="172" fontId="23" fillId="33" borderId="24" xfId="0" applyNumberFormat="1" applyFont="1" applyFill="1" applyBorder="1" applyAlignment="1">
      <alignment horizontal="center"/>
    </xf>
    <xf numFmtId="172" fontId="23" fillId="33" borderId="2" xfId="0" applyNumberFormat="1" applyFont="1" applyFill="1" applyBorder="1" applyAlignment="1">
      <alignment horizontal="center"/>
    </xf>
    <xf numFmtId="0" fontId="5" fillId="2" borderId="48"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0" fillId="0" borderId="9" xfId="2" quotePrefix="1" applyNumberFormat="1" applyFont="1" applyFill="1" applyBorder="1" applyAlignment="1">
      <alignment horizontal="center" vertical="center"/>
    </xf>
    <xf numFmtId="0" fontId="0" fillId="0" borderId="5" xfId="2" quotePrefix="1" applyNumberFormat="1" applyFont="1" applyFill="1" applyBorder="1" applyAlignment="1">
      <alignment horizontal="center" vertical="center"/>
    </xf>
    <xf numFmtId="172" fontId="23" fillId="8" borderId="25" xfId="0" applyNumberFormat="1" applyFont="1" applyFill="1" applyBorder="1" applyAlignment="1">
      <alignment horizontal="center"/>
    </xf>
    <xf numFmtId="172" fontId="23" fillId="8" borderId="24" xfId="0" applyNumberFormat="1" applyFont="1" applyFill="1" applyBorder="1" applyAlignment="1">
      <alignment horizontal="center"/>
    </xf>
    <xf numFmtId="172" fontId="23" fillId="8" borderId="2" xfId="0" applyNumberFormat="1" applyFont="1" applyFill="1" applyBorder="1" applyAlignment="1">
      <alignment horizontal="center"/>
    </xf>
    <xf numFmtId="0" fontId="0" fillId="15" borderId="9" xfId="2" quotePrefix="1" applyNumberFormat="1" applyFont="1" applyFill="1" applyBorder="1" applyAlignment="1">
      <alignment horizontal="center" vertical="center"/>
    </xf>
    <xf numFmtId="0" fontId="0" fillId="15" borderId="5" xfId="2" quotePrefix="1" applyNumberFormat="1" applyFont="1" applyFill="1" applyBorder="1" applyAlignment="1">
      <alignment horizontal="center" vertical="center"/>
    </xf>
    <xf numFmtId="0" fontId="0" fillId="3" borderId="9" xfId="2" quotePrefix="1" applyNumberFormat="1" applyFont="1" applyFill="1" applyBorder="1" applyAlignment="1">
      <alignment horizontal="center" vertical="center"/>
    </xf>
    <xf numFmtId="0" fontId="0" fillId="3" borderId="5" xfId="2" quotePrefix="1" applyNumberFormat="1" applyFont="1" applyFill="1" applyBorder="1" applyAlignment="1">
      <alignment horizontal="center" vertical="center"/>
    </xf>
    <xf numFmtId="0" fontId="27" fillId="0" borderId="7" xfId="0" applyFont="1" applyBorder="1" applyAlignment="1">
      <alignment horizontal="left" vertical="top" wrapText="1"/>
    </xf>
    <xf numFmtId="164" fontId="0" fillId="3" borderId="66" xfId="0" applyNumberFormat="1" applyFont="1" applyFill="1" applyBorder="1" applyAlignment="1">
      <alignment horizontal="center" vertical="center"/>
    </xf>
    <xf numFmtId="164" fontId="0" fillId="3" borderId="38" xfId="0" applyNumberFormat="1" applyFont="1" applyFill="1" applyBorder="1" applyAlignment="1">
      <alignment horizontal="center" vertical="center"/>
    </xf>
    <xf numFmtId="3" fontId="0" fillId="3" borderId="51" xfId="0" applyNumberFormat="1" applyFont="1" applyFill="1" applyBorder="1" applyAlignment="1">
      <alignment horizontal="center" vertical="center"/>
    </xf>
    <xf numFmtId="3" fontId="0" fillId="3" borderId="52" xfId="0" applyNumberFormat="1" applyFont="1" applyFill="1" applyBorder="1" applyAlignment="1">
      <alignment horizontal="center" vertical="center"/>
    </xf>
    <xf numFmtId="3" fontId="0" fillId="3" borderId="90" xfId="0" applyNumberFormat="1" applyFont="1" applyFill="1" applyBorder="1" applyAlignment="1">
      <alignment horizontal="center" vertical="center"/>
    </xf>
    <xf numFmtId="3" fontId="0" fillId="3" borderId="102" xfId="0" applyNumberFormat="1" applyFont="1" applyFill="1" applyBorder="1" applyAlignment="1">
      <alignment horizontal="center" vertical="center"/>
    </xf>
    <xf numFmtId="0" fontId="50" fillId="0" borderId="9" xfId="2" quotePrefix="1" applyNumberFormat="1" applyFont="1" applyFill="1" applyBorder="1" applyAlignment="1">
      <alignment horizontal="center" vertical="center"/>
    </xf>
    <xf numFmtId="0" fontId="50" fillId="0" borderId="5" xfId="2" quotePrefix="1" applyNumberFormat="1"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 xfId="0" applyFont="1" applyFill="1" applyBorder="1" applyAlignment="1">
      <alignment horizontal="center" vertical="center" wrapText="1"/>
    </xf>
    <xf numFmtId="2" fontId="0" fillId="3" borderId="25" xfId="0" quotePrefix="1" applyNumberFormat="1" applyFont="1" applyFill="1" applyBorder="1" applyAlignment="1">
      <alignment horizontal="center" vertical="center"/>
    </xf>
    <xf numFmtId="2" fontId="0" fillId="3" borderId="2" xfId="0" quotePrefix="1" applyNumberFormat="1" applyFont="1" applyFill="1" applyBorder="1" applyAlignment="1">
      <alignment horizontal="center" vertical="center"/>
    </xf>
    <xf numFmtId="3" fontId="0" fillId="3" borderId="16" xfId="0" applyNumberFormat="1" applyFont="1" applyFill="1" applyBorder="1" applyAlignment="1">
      <alignment horizontal="center" vertical="center"/>
    </xf>
    <xf numFmtId="0" fontId="17" fillId="2" borderId="82" xfId="0" applyFont="1" applyFill="1" applyBorder="1" applyAlignment="1">
      <alignment horizontal="right" vertical="center" wrapText="1"/>
    </xf>
    <xf numFmtId="0" fontId="17" fillId="2" borderId="64" xfId="0" applyFont="1" applyFill="1" applyBorder="1" applyAlignment="1">
      <alignment horizontal="right" vertical="center" wrapText="1"/>
    </xf>
    <xf numFmtId="0" fontId="44" fillId="31" borderId="25" xfId="0" applyFont="1" applyFill="1" applyBorder="1" applyAlignment="1">
      <alignment horizontal="center"/>
    </xf>
    <xf numFmtId="0" fontId="44" fillId="31" borderId="24" xfId="0" applyFont="1" applyFill="1" applyBorder="1" applyAlignment="1">
      <alignment horizontal="center"/>
    </xf>
    <xf numFmtId="0" fontId="44" fillId="31" borderId="2" xfId="0" applyFont="1" applyFill="1" applyBorder="1" applyAlignment="1">
      <alignment horizontal="center"/>
    </xf>
    <xf numFmtId="0" fontId="0" fillId="0" borderId="25" xfId="2" quotePrefix="1" applyNumberFormat="1" applyFont="1" applyFill="1" applyBorder="1" applyAlignment="1">
      <alignment horizontal="center" vertical="center"/>
    </xf>
    <xf numFmtId="0" fontId="0" fillId="0" borderId="2" xfId="2" quotePrefix="1" applyNumberFormat="1" applyFont="1" applyFill="1" applyBorder="1" applyAlignment="1">
      <alignment horizontal="center" vertical="center"/>
    </xf>
    <xf numFmtId="0" fontId="27" fillId="0" borderId="0" xfId="0" applyFont="1" applyAlignment="1">
      <alignment horizontal="left" vertical="top" wrapText="1"/>
    </xf>
    <xf numFmtId="169" fontId="23" fillId="33" borderId="25" xfId="0" applyNumberFormat="1" applyFont="1" applyFill="1" applyBorder="1" applyAlignment="1">
      <alignment horizontal="center"/>
    </xf>
    <xf numFmtId="169" fontId="23" fillId="33" borderId="24" xfId="0" applyNumberFormat="1" applyFont="1" applyFill="1" applyBorder="1" applyAlignment="1">
      <alignment horizontal="center"/>
    </xf>
    <xf numFmtId="169" fontId="23" fillId="33" borderId="2" xfId="0" applyNumberFormat="1" applyFont="1" applyFill="1" applyBorder="1" applyAlignment="1">
      <alignment horizontal="center"/>
    </xf>
    <xf numFmtId="169" fontId="23" fillId="8" borderId="25" xfId="0" applyNumberFormat="1" applyFont="1" applyFill="1" applyBorder="1" applyAlignment="1">
      <alignment horizontal="center"/>
    </xf>
    <xf numFmtId="169" fontId="23" fillId="8" borderId="24" xfId="0" applyNumberFormat="1" applyFont="1" applyFill="1" applyBorder="1" applyAlignment="1">
      <alignment horizontal="center"/>
    </xf>
    <xf numFmtId="169" fontId="23" fillId="8" borderId="2" xfId="0" applyNumberFormat="1" applyFont="1" applyFill="1" applyBorder="1" applyAlignment="1">
      <alignment horizontal="center"/>
    </xf>
    <xf numFmtId="0" fontId="129" fillId="3" borderId="22" xfId="0" applyFont="1" applyFill="1" applyBorder="1" applyAlignment="1">
      <alignment horizontal="left" vertical="top" wrapText="1"/>
    </xf>
    <xf numFmtId="0" fontId="129" fillId="3" borderId="7" xfId="0" applyFont="1" applyFill="1" applyBorder="1" applyAlignment="1">
      <alignment horizontal="left" vertical="top" wrapText="1"/>
    </xf>
    <xf numFmtId="10" fontId="0" fillId="0" borderId="32" xfId="0" quotePrefix="1" applyNumberFormat="1" applyFont="1" applyFill="1" applyBorder="1" applyAlignment="1">
      <alignment horizontal="center" vertical="center"/>
    </xf>
    <xf numFmtId="10" fontId="0" fillId="0" borderId="17" xfId="0" quotePrefix="1" applyNumberFormat="1" applyFont="1" applyFill="1" applyBorder="1" applyAlignment="1">
      <alignment horizontal="center" vertical="center"/>
    </xf>
    <xf numFmtId="10" fontId="0" fillId="0" borderId="53" xfId="0" quotePrefix="1" applyNumberFormat="1" applyFont="1" applyFill="1" applyBorder="1" applyAlignment="1">
      <alignment horizontal="center" vertical="center"/>
    </xf>
    <xf numFmtId="10" fontId="0" fillId="0" borderId="59" xfId="0" quotePrefix="1" applyNumberFormat="1" applyFont="1" applyFill="1" applyBorder="1" applyAlignment="1">
      <alignment horizontal="center" vertical="center"/>
    </xf>
    <xf numFmtId="0" fontId="0" fillId="0" borderId="78" xfId="0" quotePrefix="1" applyNumberFormat="1" applyFont="1" applyFill="1" applyBorder="1" applyAlignment="1">
      <alignment horizontal="center" vertical="center"/>
    </xf>
    <xf numFmtId="0" fontId="0" fillId="0" borderId="37" xfId="0" quotePrefix="1" applyNumberFormat="1" applyFont="1" applyFill="1" applyBorder="1" applyAlignment="1">
      <alignment horizontal="center" vertical="center"/>
    </xf>
    <xf numFmtId="10" fontId="0" fillId="15" borderId="32" xfId="0" quotePrefix="1" applyNumberFormat="1" applyFont="1" applyFill="1" applyBorder="1" applyAlignment="1">
      <alignment horizontal="center" vertical="center"/>
    </xf>
    <xf numFmtId="10" fontId="0" fillId="15" borderId="17" xfId="0" quotePrefix="1" applyNumberFormat="1" applyFont="1" applyFill="1" applyBorder="1" applyAlignment="1">
      <alignment horizontal="center" vertical="center"/>
    </xf>
    <xf numFmtId="10" fontId="0" fillId="15" borderId="53" xfId="0" quotePrefix="1" applyNumberFormat="1" applyFont="1" applyFill="1" applyBorder="1" applyAlignment="1">
      <alignment horizontal="center" vertical="center"/>
    </xf>
    <xf numFmtId="10" fontId="0" fillId="15" borderId="59" xfId="0" quotePrefix="1" applyNumberFormat="1" applyFont="1" applyFill="1" applyBorder="1" applyAlignment="1">
      <alignment horizontal="center" vertical="center"/>
    </xf>
    <xf numFmtId="10" fontId="0" fillId="15" borderId="78" xfId="0" quotePrefix="1" applyNumberFormat="1" applyFont="1" applyFill="1" applyBorder="1" applyAlignment="1">
      <alignment horizontal="center" vertical="center"/>
    </xf>
    <xf numFmtId="10" fontId="0" fillId="15" borderId="37" xfId="0" quotePrefix="1" applyNumberFormat="1" applyFont="1" applyFill="1" applyBorder="1" applyAlignment="1">
      <alignment horizontal="center" vertical="center"/>
    </xf>
    <xf numFmtId="10" fontId="0" fillId="15" borderId="51" xfId="0" quotePrefix="1" applyNumberFormat="1" applyFont="1" applyFill="1" applyBorder="1" applyAlignment="1">
      <alignment horizontal="center" vertical="center"/>
    </xf>
    <xf numFmtId="10" fontId="0" fillId="15" borderId="52" xfId="0" quotePrefix="1" applyNumberFormat="1" applyFont="1" applyFill="1" applyBorder="1" applyAlignment="1">
      <alignment horizontal="center" vertical="center"/>
    </xf>
    <xf numFmtId="10" fontId="0" fillId="3" borderId="32" xfId="0" quotePrefix="1" applyNumberFormat="1" applyFont="1" applyFill="1" applyBorder="1" applyAlignment="1">
      <alignment horizontal="center" vertical="center"/>
    </xf>
    <xf numFmtId="10" fontId="0" fillId="3" borderId="17" xfId="0" quotePrefix="1" applyNumberFormat="1" applyFont="1" applyFill="1" applyBorder="1" applyAlignment="1">
      <alignment horizontal="center" vertical="center"/>
    </xf>
    <xf numFmtId="10" fontId="0" fillId="3" borderId="53" xfId="0" quotePrefix="1" applyNumberFormat="1" applyFont="1" applyFill="1" applyBorder="1" applyAlignment="1">
      <alignment horizontal="center" vertical="center"/>
    </xf>
    <xf numFmtId="10" fontId="0" fillId="3" borderId="59" xfId="0" quotePrefix="1" applyNumberFormat="1" applyFont="1" applyFill="1" applyBorder="1" applyAlignment="1">
      <alignment horizontal="center" vertical="center"/>
    </xf>
    <xf numFmtId="10" fontId="0" fillId="3" borderId="78" xfId="0" quotePrefix="1" applyNumberFormat="1" applyFont="1" applyFill="1" applyBorder="1" applyAlignment="1">
      <alignment horizontal="center" vertical="center"/>
    </xf>
    <xf numFmtId="10" fontId="0" fillId="3" borderId="37" xfId="0" quotePrefix="1" applyNumberFormat="1" applyFont="1" applyFill="1" applyBorder="1" applyAlignment="1">
      <alignment horizontal="center" vertical="center"/>
    </xf>
    <xf numFmtId="10" fontId="0" fillId="3" borderId="51" xfId="0" quotePrefix="1" applyNumberFormat="1" applyFont="1" applyFill="1" applyBorder="1" applyAlignment="1">
      <alignment horizontal="center" vertical="center"/>
    </xf>
    <xf numFmtId="10" fontId="0" fillId="3" borderId="52" xfId="0" quotePrefix="1" applyNumberFormat="1" applyFont="1" applyFill="1" applyBorder="1" applyAlignment="1">
      <alignment horizontal="center" vertical="center"/>
    </xf>
    <xf numFmtId="0" fontId="0" fillId="3" borderId="78" xfId="0" quotePrefix="1" applyNumberFormat="1" applyFont="1" applyFill="1" applyBorder="1" applyAlignment="1">
      <alignment horizontal="center" vertical="center"/>
    </xf>
    <xf numFmtId="0" fontId="0" fillId="3" borderId="37" xfId="0" quotePrefix="1" applyNumberFormat="1" applyFont="1" applyFill="1" applyBorder="1" applyAlignment="1">
      <alignment horizontal="center" vertical="center"/>
    </xf>
    <xf numFmtId="0" fontId="0" fillId="3" borderId="53" xfId="0" quotePrefix="1" applyNumberFormat="1" applyFont="1" applyFill="1" applyBorder="1" applyAlignment="1">
      <alignment horizontal="center" vertical="center"/>
    </xf>
    <xf numFmtId="0" fontId="0" fillId="3" borderId="59" xfId="0" quotePrefix="1" applyNumberFormat="1" applyFont="1" applyFill="1" applyBorder="1" applyAlignment="1">
      <alignment horizontal="center" vertical="center"/>
    </xf>
    <xf numFmtId="0" fontId="0" fillId="3" borderId="32" xfId="0" quotePrefix="1" applyNumberFormat="1" applyFont="1" applyFill="1" applyBorder="1" applyAlignment="1">
      <alignment horizontal="center" vertical="center"/>
    </xf>
    <xf numFmtId="0" fontId="0" fillId="3" borderId="17" xfId="0" quotePrefix="1" applyNumberFormat="1" applyFont="1" applyFill="1" applyBorder="1" applyAlignment="1">
      <alignment horizontal="center" vertical="center"/>
    </xf>
    <xf numFmtId="0" fontId="0" fillId="3" borderId="51" xfId="0" quotePrefix="1" applyNumberFormat="1" applyFont="1" applyFill="1" applyBorder="1" applyAlignment="1">
      <alignment horizontal="center" vertical="center"/>
    </xf>
    <xf numFmtId="0" fontId="0" fillId="3" borderId="52" xfId="0" quotePrefix="1" applyNumberFormat="1" applyFont="1" applyFill="1" applyBorder="1" applyAlignment="1">
      <alignment horizontal="center" vertical="center"/>
    </xf>
    <xf numFmtId="10" fontId="0" fillId="0" borderId="78" xfId="0" quotePrefix="1" applyNumberFormat="1" applyFont="1" applyFill="1" applyBorder="1" applyAlignment="1">
      <alignment horizontal="center" vertical="center"/>
    </xf>
    <xf numFmtId="10" fontId="0" fillId="0" borderId="37" xfId="0" quotePrefix="1" applyNumberFormat="1" applyFont="1" applyFill="1" applyBorder="1" applyAlignment="1">
      <alignment horizontal="center" vertical="center"/>
    </xf>
    <xf numFmtId="10" fontId="0" fillId="0" borderId="51" xfId="0" quotePrefix="1" applyNumberFormat="1" applyFont="1" applyFill="1" applyBorder="1" applyAlignment="1">
      <alignment horizontal="center" vertical="center"/>
    </xf>
    <xf numFmtId="10" fontId="0" fillId="0" borderId="52" xfId="0" quotePrefix="1" applyNumberFormat="1" applyFont="1" applyFill="1" applyBorder="1" applyAlignment="1">
      <alignment horizontal="center" vertical="center"/>
    </xf>
    <xf numFmtId="0" fontId="0" fillId="3" borderId="78" xfId="2" quotePrefix="1" applyNumberFormat="1" applyFont="1" applyFill="1" applyBorder="1" applyAlignment="1">
      <alignment horizontal="center" vertical="center"/>
    </xf>
    <xf numFmtId="0" fontId="0" fillId="3" borderId="37" xfId="2" quotePrefix="1" applyNumberFormat="1" applyFont="1" applyFill="1" applyBorder="1" applyAlignment="1">
      <alignment horizontal="center" vertical="center"/>
    </xf>
    <xf numFmtId="2" fontId="0" fillId="3" borderId="32" xfId="0" quotePrefix="1" applyNumberFormat="1" applyFont="1" applyFill="1" applyBorder="1" applyAlignment="1">
      <alignment horizontal="center" vertical="center"/>
    </xf>
    <xf numFmtId="2" fontId="0" fillId="3" borderId="17" xfId="0" quotePrefix="1" applyNumberFormat="1" applyFont="1" applyFill="1" applyBorder="1" applyAlignment="1">
      <alignment horizontal="center" vertical="center"/>
    </xf>
    <xf numFmtId="2" fontId="0" fillId="3" borderId="53" xfId="0" quotePrefix="1" applyNumberFormat="1" applyFont="1" applyFill="1" applyBorder="1" applyAlignment="1">
      <alignment horizontal="center" vertical="center"/>
    </xf>
    <xf numFmtId="2" fontId="0" fillId="3" borderId="59" xfId="0" quotePrefix="1" applyNumberFormat="1" applyFont="1" applyFill="1" applyBorder="1" applyAlignment="1">
      <alignment horizontal="center" vertical="center"/>
    </xf>
    <xf numFmtId="2" fontId="0" fillId="3" borderId="78" xfId="0" quotePrefix="1" applyNumberFormat="1" applyFont="1" applyFill="1" applyBorder="1" applyAlignment="1">
      <alignment horizontal="center" vertical="center"/>
    </xf>
    <xf numFmtId="2" fontId="0" fillId="3" borderId="37" xfId="0" quotePrefix="1" applyNumberFormat="1" applyFont="1" applyFill="1" applyBorder="1" applyAlignment="1">
      <alignment horizontal="center" vertical="center"/>
    </xf>
    <xf numFmtId="2" fontId="0" fillId="3" borderId="51" xfId="0" quotePrefix="1" applyNumberFormat="1" applyFont="1" applyFill="1" applyBorder="1" applyAlignment="1">
      <alignment horizontal="center" vertical="center"/>
    </xf>
    <xf numFmtId="2" fontId="0" fillId="3" borderId="52" xfId="0" quotePrefix="1" applyNumberFormat="1" applyFont="1" applyFill="1" applyBorder="1" applyAlignment="1">
      <alignment horizontal="center" vertical="center"/>
    </xf>
    <xf numFmtId="172" fontId="23" fillId="33" borderId="25" xfId="3" applyNumberFormat="1" applyFont="1" applyFill="1" applyBorder="1" applyAlignment="1">
      <alignment horizontal="center" vertical="center" wrapText="1"/>
    </xf>
    <xf numFmtId="172" fontId="23" fillId="33" borderId="24" xfId="3" applyNumberFormat="1" applyFont="1" applyFill="1" applyBorder="1" applyAlignment="1">
      <alignment horizontal="center" vertical="center" wrapText="1"/>
    </xf>
    <xf numFmtId="172" fontId="23" fillId="33" borderId="2" xfId="3" applyNumberFormat="1" applyFont="1" applyFill="1" applyBorder="1" applyAlignment="1">
      <alignment horizontal="center" vertical="center" wrapText="1"/>
    </xf>
    <xf numFmtId="17" fontId="9" fillId="31" borderId="22" xfId="0" applyNumberFormat="1" applyFont="1" applyFill="1" applyBorder="1" applyAlignment="1">
      <alignment horizontal="center" vertical="center" textRotation="90" wrapText="1"/>
    </xf>
    <xf numFmtId="17" fontId="9" fillId="31" borderId="9" xfId="0" applyNumberFormat="1" applyFont="1" applyFill="1" applyBorder="1" applyAlignment="1">
      <alignment horizontal="center" vertical="center" textRotation="90" wrapText="1"/>
    </xf>
    <xf numFmtId="17" fontId="9" fillId="31" borderId="23" xfId="0" applyNumberFormat="1" applyFont="1" applyFill="1" applyBorder="1" applyAlignment="1">
      <alignment horizontal="center" vertical="center" textRotation="90" wrapText="1"/>
    </xf>
    <xf numFmtId="17" fontId="40" fillId="31" borderId="22" xfId="0" applyNumberFormat="1" applyFont="1" applyFill="1" applyBorder="1" applyAlignment="1">
      <alignment horizontal="center" vertical="center" textRotation="90" wrapText="1"/>
    </xf>
    <xf numFmtId="17" fontId="40" fillId="31" borderId="9" xfId="0" applyNumberFormat="1" applyFont="1" applyFill="1" applyBorder="1" applyAlignment="1">
      <alignment horizontal="center" vertical="center" textRotation="90" wrapText="1"/>
    </xf>
    <xf numFmtId="17" fontId="40" fillId="31" borderId="23" xfId="0" applyNumberFormat="1" applyFont="1" applyFill="1" applyBorder="1" applyAlignment="1">
      <alignment horizontal="center" vertical="center" textRotation="90" wrapText="1"/>
    </xf>
    <xf numFmtId="172" fontId="23" fillId="8" borderId="25" xfId="3" applyNumberFormat="1" applyFont="1" applyFill="1" applyBorder="1" applyAlignment="1">
      <alignment horizontal="center" vertical="center" wrapText="1"/>
    </xf>
    <xf numFmtId="172" fontId="23" fillId="8" borderId="24" xfId="3" applyNumberFormat="1" applyFont="1" applyFill="1" applyBorder="1" applyAlignment="1">
      <alignment horizontal="center" vertical="center" wrapText="1"/>
    </xf>
    <xf numFmtId="172" fontId="23" fillId="8" borderId="2" xfId="3" applyNumberFormat="1" applyFont="1" applyFill="1" applyBorder="1" applyAlignment="1">
      <alignment horizontal="center" vertical="center" wrapText="1"/>
    </xf>
    <xf numFmtId="17" fontId="9" fillId="5" borderId="22" xfId="0" applyNumberFormat="1" applyFont="1" applyFill="1" applyBorder="1" applyAlignment="1">
      <alignment horizontal="center" vertical="center" textRotation="90" wrapText="1"/>
    </xf>
    <xf numFmtId="17" fontId="9" fillId="5" borderId="9" xfId="0" applyNumberFormat="1" applyFont="1" applyFill="1" applyBorder="1" applyAlignment="1">
      <alignment horizontal="center" vertical="center" textRotation="90" wrapText="1"/>
    </xf>
    <xf numFmtId="17" fontId="9" fillId="5" borderId="23" xfId="0" applyNumberFormat="1" applyFont="1" applyFill="1" applyBorder="1" applyAlignment="1">
      <alignment horizontal="center" vertical="center" textRotation="90" wrapText="1"/>
    </xf>
    <xf numFmtId="17" fontId="40" fillId="5" borderId="22" xfId="0" applyNumberFormat="1" applyFont="1" applyFill="1" applyBorder="1" applyAlignment="1">
      <alignment horizontal="center" vertical="center" textRotation="90" wrapText="1"/>
    </xf>
    <xf numFmtId="17" fontId="40" fillId="5" borderId="9" xfId="0" applyNumberFormat="1" applyFont="1" applyFill="1" applyBorder="1" applyAlignment="1">
      <alignment horizontal="center" vertical="center" textRotation="90" wrapText="1"/>
    </xf>
    <xf numFmtId="17" fontId="40" fillId="5" borderId="23" xfId="0" applyNumberFormat="1" applyFont="1" applyFill="1" applyBorder="1" applyAlignment="1">
      <alignment horizontal="center" vertical="center" textRotation="90" wrapText="1"/>
    </xf>
    <xf numFmtId="0" fontId="27" fillId="0" borderId="24" xfId="0" applyFont="1" applyBorder="1" applyAlignment="1">
      <alignment horizontal="left" vertical="top" wrapText="1"/>
    </xf>
    <xf numFmtId="0" fontId="41" fillId="3" borderId="0" xfId="0" applyFont="1" applyFill="1" applyAlignment="1">
      <alignment horizontal="left" vertical="center"/>
    </xf>
    <xf numFmtId="0" fontId="90" fillId="0" borderId="7" xfId="0" applyFont="1" applyBorder="1" applyAlignment="1">
      <alignment horizontal="left" vertical="top" wrapText="1"/>
    </xf>
    <xf numFmtId="0" fontId="90" fillId="0" borderId="0" xfId="0" applyFont="1" applyBorder="1" applyAlignment="1">
      <alignment horizontal="left" vertical="top" wrapText="1"/>
    </xf>
    <xf numFmtId="172" fontId="23" fillId="8" borderId="23" xfId="3" applyNumberFormat="1" applyFont="1" applyFill="1" applyBorder="1" applyAlignment="1">
      <alignment horizontal="center" vertical="center" wrapText="1"/>
    </xf>
    <xf numFmtId="172" fontId="23" fillId="8" borderId="8" xfId="3" applyNumberFormat="1" applyFont="1" applyFill="1" applyBorder="1" applyAlignment="1">
      <alignment horizontal="center" vertical="center" wrapText="1"/>
    </xf>
    <xf numFmtId="172" fontId="23" fillId="8" borderId="4" xfId="3" applyNumberFormat="1" applyFont="1" applyFill="1" applyBorder="1" applyAlignment="1">
      <alignment horizontal="center" vertical="center" wrapText="1"/>
    </xf>
    <xf numFmtId="0" fontId="52" fillId="31" borderId="25" xfId="0" applyFont="1" applyFill="1" applyBorder="1" applyAlignment="1">
      <alignment horizontal="center" vertical="center"/>
    </xf>
    <xf numFmtId="0" fontId="52" fillId="31" borderId="24" xfId="0" applyFont="1" applyFill="1" applyBorder="1" applyAlignment="1">
      <alignment horizontal="center" vertical="center"/>
    </xf>
    <xf numFmtId="0" fontId="52" fillId="31" borderId="2" xfId="0" applyFont="1" applyFill="1" applyBorder="1" applyAlignment="1">
      <alignment horizontal="center" vertical="center"/>
    </xf>
    <xf numFmtId="0" fontId="48" fillId="4" borderId="23" xfId="5" applyFont="1" applyFill="1" applyBorder="1" applyAlignment="1">
      <alignment horizontal="left"/>
    </xf>
    <xf numFmtId="0" fontId="48" fillId="4" borderId="8" xfId="5" applyFont="1" applyFill="1" applyBorder="1" applyAlignment="1">
      <alignment horizontal="left"/>
    </xf>
    <xf numFmtId="0" fontId="48" fillId="4" borderId="4" xfId="5" applyFont="1" applyFill="1" applyBorder="1" applyAlignment="1">
      <alignment horizontal="left"/>
    </xf>
    <xf numFmtId="0" fontId="50" fillId="2" borderId="51" xfId="5" applyFont="1" applyFill="1" applyBorder="1" applyAlignment="1">
      <alignment horizontal="right"/>
    </xf>
    <xf numFmtId="0" fontId="50" fillId="2" borderId="76" xfId="5" applyFont="1" applyFill="1" applyBorder="1" applyAlignment="1">
      <alignment horizontal="right"/>
    </xf>
    <xf numFmtId="0" fontId="50" fillId="2" borderId="53" xfId="5" applyFont="1" applyFill="1" applyBorder="1" applyAlignment="1">
      <alignment horizontal="right"/>
    </xf>
    <xf numFmtId="0" fontId="50" fillId="2" borderId="77" xfId="5" applyFont="1" applyFill="1" applyBorder="1" applyAlignment="1">
      <alignment horizontal="right"/>
    </xf>
    <xf numFmtId="0" fontId="50" fillId="2" borderId="76" xfId="5" applyFont="1" applyFill="1" applyBorder="1" applyAlignment="1">
      <alignment horizontal="right" wrapText="1"/>
    </xf>
    <xf numFmtId="0" fontId="50" fillId="2" borderId="52" xfId="5" applyFont="1" applyFill="1" applyBorder="1" applyAlignment="1">
      <alignment horizontal="right" wrapText="1"/>
    </xf>
    <xf numFmtId="0" fontId="50" fillId="2" borderId="21" xfId="5" applyFont="1" applyFill="1" applyBorder="1" applyAlignment="1">
      <alignment horizontal="right" wrapText="1"/>
    </xf>
    <xf numFmtId="0" fontId="50" fillId="2" borderId="17" xfId="5" applyFont="1" applyFill="1" applyBorder="1" applyAlignment="1">
      <alignment horizontal="right" wrapText="1"/>
    </xf>
    <xf numFmtId="0" fontId="50" fillId="2" borderId="32" xfId="5" applyFont="1" applyFill="1" applyBorder="1" applyAlignment="1">
      <alignment horizontal="right" wrapText="1"/>
    </xf>
    <xf numFmtId="0" fontId="48" fillId="2" borderId="77" xfId="5" applyFont="1" applyFill="1" applyBorder="1" applyAlignment="1">
      <alignment horizontal="right" wrapText="1"/>
    </xf>
    <xf numFmtId="0" fontId="48" fillId="2" borderId="59" xfId="5" applyFont="1" applyFill="1" applyBorder="1" applyAlignment="1">
      <alignment horizontal="right" wrapText="1"/>
    </xf>
    <xf numFmtId="0" fontId="40" fillId="31" borderId="25" xfId="5" applyFont="1" applyFill="1" applyBorder="1" applyAlignment="1">
      <alignment horizontal="center"/>
    </xf>
    <xf numFmtId="0" fontId="40" fillId="31" borderId="24" xfId="5" applyFont="1" applyFill="1" applyBorder="1" applyAlignment="1">
      <alignment horizontal="center"/>
    </xf>
    <xf numFmtId="0" fontId="40" fillId="31" borderId="2" xfId="5" applyFont="1" applyFill="1" applyBorder="1" applyAlignment="1">
      <alignment horizontal="center"/>
    </xf>
    <xf numFmtId="0" fontId="40" fillId="33" borderId="25" xfId="5" applyFont="1" applyFill="1" applyBorder="1" applyAlignment="1">
      <alignment horizontal="center"/>
    </xf>
    <xf numFmtId="0" fontId="40" fillId="33" borderId="24" xfId="5" applyFont="1" applyFill="1" applyBorder="1" applyAlignment="1">
      <alignment horizontal="center"/>
    </xf>
    <xf numFmtId="0" fontId="40" fillId="33" borderId="2" xfId="5" applyFont="1" applyFill="1" applyBorder="1" applyAlignment="1">
      <alignment horizontal="center"/>
    </xf>
    <xf numFmtId="0" fontId="48" fillId="3" borderId="23" xfId="5" applyFont="1" applyFill="1" applyBorder="1" applyAlignment="1">
      <alignment horizontal="left"/>
    </xf>
    <xf numFmtId="0" fontId="48" fillId="3" borderId="8" xfId="5" applyFont="1" applyFill="1" applyBorder="1" applyAlignment="1">
      <alignment horizontal="left"/>
    </xf>
    <xf numFmtId="0" fontId="48" fillId="3" borderId="4" xfId="5" applyFont="1" applyFill="1" applyBorder="1" applyAlignment="1">
      <alignment horizontal="left"/>
    </xf>
    <xf numFmtId="0" fontId="50" fillId="2" borderId="55" xfId="5" applyFont="1" applyFill="1" applyBorder="1" applyAlignment="1">
      <alignment horizontal="right" wrapText="1"/>
    </xf>
    <xf numFmtId="0" fontId="50" fillId="2" borderId="45" xfId="5" applyFont="1" applyFill="1" applyBorder="1" applyAlignment="1">
      <alignment horizontal="right" wrapText="1"/>
    </xf>
    <xf numFmtId="0" fontId="50" fillId="2" borderId="40" xfId="5" applyFont="1" applyFill="1" applyBorder="1" applyAlignment="1">
      <alignment horizontal="right" wrapText="1"/>
    </xf>
    <xf numFmtId="0" fontId="48" fillId="2" borderId="8" xfId="5" applyFont="1" applyFill="1" applyBorder="1" applyAlignment="1">
      <alignment horizontal="right" wrapText="1"/>
    </xf>
    <xf numFmtId="0" fontId="48" fillId="2" borderId="4" xfId="5" applyFont="1" applyFill="1" applyBorder="1" applyAlignment="1">
      <alignment horizontal="right" wrapText="1"/>
    </xf>
    <xf numFmtId="0" fontId="5" fillId="2" borderId="32" xfId="5" applyFont="1" applyFill="1" applyBorder="1" applyAlignment="1">
      <alignment horizontal="right"/>
    </xf>
    <xf numFmtId="0" fontId="5" fillId="2" borderId="21" xfId="5" applyFont="1" applyFill="1" applyBorder="1" applyAlignment="1">
      <alignment horizontal="right"/>
    </xf>
    <xf numFmtId="0" fontId="48" fillId="2" borderId="32" xfId="5" applyFont="1" applyFill="1" applyBorder="1" applyAlignment="1">
      <alignment horizontal="right"/>
    </xf>
    <xf numFmtId="0" fontId="48" fillId="2" borderId="21" xfId="5" applyFont="1" applyFill="1" applyBorder="1" applyAlignment="1">
      <alignment horizontal="right"/>
    </xf>
    <xf numFmtId="0" fontId="48" fillId="2" borderId="32" xfId="5" applyFont="1" applyFill="1" applyBorder="1" applyAlignment="1">
      <alignment horizontal="right" wrapText="1"/>
    </xf>
    <xf numFmtId="0" fontId="48" fillId="2" borderId="21" xfId="5" applyFont="1" applyFill="1" applyBorder="1" applyAlignment="1">
      <alignment horizontal="right" wrapText="1"/>
    </xf>
    <xf numFmtId="0" fontId="48" fillId="2" borderId="53" xfId="5" applyFont="1" applyFill="1" applyBorder="1" applyAlignment="1">
      <alignment horizontal="right"/>
    </xf>
    <xf numFmtId="0" fontId="48" fillId="2" borderId="77" xfId="5" applyFont="1" applyFill="1" applyBorder="1" applyAlignment="1">
      <alignment horizontal="right"/>
    </xf>
    <xf numFmtId="0" fontId="40" fillId="31" borderId="0" xfId="5" applyFont="1" applyFill="1" applyBorder="1" applyAlignment="1">
      <alignment horizontal="center"/>
    </xf>
    <xf numFmtId="0" fontId="40" fillId="31" borderId="5" xfId="5" applyFont="1" applyFill="1" applyBorder="1" applyAlignment="1">
      <alignment horizontal="center"/>
    </xf>
    <xf numFmtId="0" fontId="40" fillId="5" borderId="0" xfId="5" applyFont="1" applyFill="1" applyBorder="1" applyAlignment="1">
      <alignment horizontal="center"/>
    </xf>
    <xf numFmtId="0" fontId="40" fillId="5" borderId="5" xfId="5" applyFont="1" applyFill="1" applyBorder="1" applyAlignment="1">
      <alignment horizontal="center"/>
    </xf>
    <xf numFmtId="0" fontId="40" fillId="8" borderId="25" xfId="5" applyFont="1" applyFill="1" applyBorder="1" applyAlignment="1">
      <alignment horizontal="center"/>
    </xf>
    <xf numFmtId="0" fontId="40" fillId="8" borderId="24" xfId="5" applyFont="1" applyFill="1" applyBorder="1" applyAlignment="1">
      <alignment horizontal="center"/>
    </xf>
    <xf numFmtId="0" fontId="40" fillId="8" borderId="2" xfId="5" applyFont="1" applyFill="1" applyBorder="1" applyAlignment="1">
      <alignment horizontal="center"/>
    </xf>
    <xf numFmtId="0" fontId="40" fillId="5" borderId="25" xfId="5" applyFont="1" applyFill="1" applyBorder="1" applyAlignment="1">
      <alignment horizontal="center"/>
    </xf>
    <xf numFmtId="0" fontId="40" fillId="5" borderId="24" xfId="5" applyFont="1" applyFill="1" applyBorder="1" applyAlignment="1">
      <alignment horizontal="center"/>
    </xf>
    <xf numFmtId="0" fontId="40" fillId="5" borderId="2" xfId="5" applyFont="1" applyFill="1" applyBorder="1" applyAlignment="1">
      <alignment horizontal="center"/>
    </xf>
    <xf numFmtId="0" fontId="0" fillId="2" borderId="51" xfId="0" applyFont="1" applyFill="1" applyBorder="1" applyAlignment="1">
      <alignment horizontal="right"/>
    </xf>
    <xf numFmtId="0" fontId="0" fillId="2" borderId="76" xfId="0" applyFont="1" applyFill="1" applyBorder="1" applyAlignment="1">
      <alignment horizontal="right"/>
    </xf>
    <xf numFmtId="0" fontId="5" fillId="0" borderId="21" xfId="0" applyFont="1" applyBorder="1" applyAlignment="1">
      <alignment horizontal="right"/>
    </xf>
    <xf numFmtId="0" fontId="7" fillId="2" borderId="53" xfId="5" applyFont="1" applyFill="1" applyBorder="1" applyAlignment="1">
      <alignment horizontal="right"/>
    </xf>
    <xf numFmtId="0" fontId="0" fillId="0" borderId="77" xfId="0" applyBorder="1" applyAlignment="1">
      <alignment horizontal="right"/>
    </xf>
    <xf numFmtId="0" fontId="52" fillId="31" borderId="24" xfId="5" applyFont="1" applyFill="1" applyBorder="1" applyAlignment="1">
      <alignment horizontal="center"/>
    </xf>
    <xf numFmtId="0" fontId="52" fillId="31" borderId="2" xfId="5" applyFont="1" applyFill="1" applyBorder="1" applyAlignment="1">
      <alignment horizontal="center"/>
    </xf>
    <xf numFmtId="0" fontId="40" fillId="5" borderId="23" xfId="5" applyFont="1" applyFill="1" applyBorder="1" applyAlignment="1">
      <alignment horizontal="center"/>
    </xf>
    <xf numFmtId="0" fontId="40" fillId="5" borderId="4" xfId="5" applyFont="1" applyFill="1" applyBorder="1" applyAlignment="1">
      <alignment horizontal="center"/>
    </xf>
    <xf numFmtId="0" fontId="52" fillId="5" borderId="24" xfId="5" applyFont="1" applyFill="1" applyBorder="1" applyAlignment="1">
      <alignment horizontal="center"/>
    </xf>
    <xf numFmtId="0" fontId="52" fillId="5" borderId="2" xfId="5" applyFont="1" applyFill="1" applyBorder="1" applyAlignment="1">
      <alignment horizontal="center"/>
    </xf>
    <xf numFmtId="0" fontId="48" fillId="2" borderId="55" xfId="5" applyFont="1" applyFill="1" applyBorder="1" applyAlignment="1">
      <alignment horizontal="right"/>
    </xf>
    <xf numFmtId="0" fontId="48" fillId="2" borderId="45" xfId="5" applyFont="1" applyFill="1" applyBorder="1" applyAlignment="1">
      <alignment horizontal="right"/>
    </xf>
    <xf numFmtId="0" fontId="48" fillId="2" borderId="40" xfId="5" applyFont="1" applyFill="1" applyBorder="1" applyAlignment="1">
      <alignment horizontal="right"/>
    </xf>
    <xf numFmtId="0" fontId="48" fillId="2" borderId="23" xfId="5" applyFont="1" applyFill="1" applyBorder="1" applyAlignment="1">
      <alignment horizontal="right"/>
    </xf>
    <xf numFmtId="0" fontId="48" fillId="2" borderId="8" xfId="5" applyFont="1" applyFill="1" applyBorder="1" applyAlignment="1">
      <alignment horizontal="right"/>
    </xf>
    <xf numFmtId="0" fontId="50" fillId="0" borderId="83" xfId="5" applyFont="1" applyBorder="1" applyAlignment="1">
      <alignment horizontal="center"/>
    </xf>
    <xf numFmtId="0" fontId="50" fillId="0" borderId="7" xfId="5" applyFont="1" applyBorder="1" applyAlignment="1">
      <alignment horizontal="center"/>
    </xf>
    <xf numFmtId="0" fontId="50" fillId="0" borderId="79" xfId="5" applyFont="1" applyBorder="1" applyAlignment="1">
      <alignment horizontal="center"/>
    </xf>
    <xf numFmtId="14" fontId="40" fillId="8" borderId="25" xfId="5" applyNumberFormat="1" applyFont="1" applyFill="1" applyBorder="1" applyAlignment="1">
      <alignment horizontal="center"/>
    </xf>
    <xf numFmtId="0" fontId="48" fillId="3" borderId="25" xfId="5" applyFont="1" applyFill="1" applyBorder="1" applyAlignment="1">
      <alignment horizontal="left"/>
    </xf>
    <xf numFmtId="0" fontId="48" fillId="3" borderId="24" xfId="5" applyFont="1" applyFill="1" applyBorder="1" applyAlignment="1">
      <alignment horizontal="left"/>
    </xf>
    <xf numFmtId="0" fontId="48" fillId="3" borderId="2" xfId="5" applyFont="1" applyFill="1" applyBorder="1" applyAlignment="1">
      <alignment horizontal="left"/>
    </xf>
    <xf numFmtId="0" fontId="5" fillId="2" borderId="51" xfId="5" applyFont="1" applyFill="1" applyBorder="1" applyAlignment="1">
      <alignment horizontal="right"/>
    </xf>
    <xf numFmtId="0" fontId="5" fillId="2" borderId="76" xfId="5" applyFont="1" applyFill="1" applyBorder="1" applyAlignment="1">
      <alignment horizontal="right"/>
    </xf>
    <xf numFmtId="0" fontId="5" fillId="2" borderId="52" xfId="5" applyFont="1" applyFill="1" applyBorder="1" applyAlignment="1">
      <alignment horizontal="right"/>
    </xf>
    <xf numFmtId="0" fontId="48" fillId="2" borderId="17" xfId="5" applyFont="1" applyFill="1" applyBorder="1" applyAlignment="1">
      <alignment horizontal="right"/>
    </xf>
    <xf numFmtId="0" fontId="48" fillId="2" borderId="17" xfId="5" applyFont="1" applyFill="1" applyBorder="1" applyAlignment="1">
      <alignment horizontal="right" wrapText="1"/>
    </xf>
    <xf numFmtId="0" fontId="48" fillId="2" borderId="59" xfId="5" applyFont="1" applyFill="1" applyBorder="1" applyAlignment="1">
      <alignment horizontal="right"/>
    </xf>
    <xf numFmtId="0" fontId="40" fillId="5" borderId="8" xfId="5" applyFont="1" applyFill="1" applyBorder="1" applyAlignment="1">
      <alignment horizontal="center"/>
    </xf>
    <xf numFmtId="0" fontId="48" fillId="2" borderId="131" xfId="5" applyFont="1" applyFill="1" applyBorder="1" applyAlignment="1">
      <alignment horizontal="right" wrapText="1"/>
    </xf>
    <xf numFmtId="0" fontId="48" fillId="2" borderId="132" xfId="5" applyFont="1" applyFill="1" applyBorder="1" applyAlignment="1">
      <alignment horizontal="right" wrapText="1"/>
    </xf>
    <xf numFmtId="0" fontId="48" fillId="4" borderId="25" xfId="5" applyFont="1" applyFill="1" applyBorder="1" applyAlignment="1">
      <alignment horizontal="left"/>
    </xf>
    <xf numFmtId="0" fontId="48" fillId="4" borderId="24" xfId="5" applyFont="1" applyFill="1" applyBorder="1" applyAlignment="1">
      <alignment horizontal="left"/>
    </xf>
    <xf numFmtId="0" fontId="48" fillId="4" borderId="2" xfId="5" applyFont="1" applyFill="1" applyBorder="1" applyAlignment="1">
      <alignment horizontal="left"/>
    </xf>
    <xf numFmtId="0" fontId="50" fillId="2" borderId="52" xfId="5" applyFont="1" applyFill="1" applyBorder="1" applyAlignment="1">
      <alignment horizontal="right"/>
    </xf>
    <xf numFmtId="0" fontId="50" fillId="2" borderId="59" xfId="5" applyFont="1" applyFill="1" applyBorder="1" applyAlignment="1">
      <alignment horizontal="right"/>
    </xf>
    <xf numFmtId="0" fontId="48" fillId="20" borderId="25" xfId="5" applyFont="1" applyFill="1" applyBorder="1" applyAlignment="1">
      <alignment horizontal="center"/>
    </xf>
    <xf numFmtId="0" fontId="48" fillId="20" borderId="24" xfId="5" applyFont="1" applyFill="1" applyBorder="1" applyAlignment="1">
      <alignment horizontal="center"/>
    </xf>
    <xf numFmtId="0" fontId="48" fillId="20" borderId="2" xfId="5" applyFont="1" applyFill="1" applyBorder="1" applyAlignment="1">
      <alignment horizontal="center"/>
    </xf>
    <xf numFmtId="0" fontId="48" fillId="20" borderId="25" xfId="5" quotePrefix="1" applyFont="1" applyFill="1" applyBorder="1" applyAlignment="1">
      <alignment horizontal="center"/>
    </xf>
    <xf numFmtId="0" fontId="48" fillId="20" borderId="24" xfId="5" quotePrefix="1" applyFont="1" applyFill="1" applyBorder="1" applyAlignment="1">
      <alignment horizontal="center"/>
    </xf>
    <xf numFmtId="0" fontId="48" fillId="20" borderId="2" xfId="5" quotePrefix="1" applyFont="1" applyFill="1" applyBorder="1" applyAlignment="1">
      <alignment horizontal="center"/>
    </xf>
    <xf numFmtId="0" fontId="7" fillId="0" borderId="0" xfId="5" applyFont="1" applyFill="1" applyBorder="1" applyAlignment="1">
      <alignment horizontal="left" vertical="top" wrapText="1"/>
    </xf>
    <xf numFmtId="0" fontId="52" fillId="5" borderId="22" xfId="5" applyFont="1" applyFill="1" applyBorder="1" applyAlignment="1">
      <alignment horizontal="center" vertical="center"/>
    </xf>
    <xf numFmtId="0" fontId="52" fillId="5" borderId="7" xfId="5" applyFont="1" applyFill="1" applyBorder="1" applyAlignment="1">
      <alignment horizontal="center" vertical="center"/>
    </xf>
    <xf numFmtId="0" fontId="52" fillId="5" borderId="30" xfId="5" applyFont="1" applyFill="1" applyBorder="1" applyAlignment="1">
      <alignment horizontal="center" vertical="center"/>
    </xf>
    <xf numFmtId="0" fontId="52" fillId="5" borderId="23" xfId="5" applyFont="1" applyFill="1" applyBorder="1" applyAlignment="1">
      <alignment horizontal="center" vertical="center"/>
    </xf>
    <xf numFmtId="0" fontId="52" fillId="5" borderId="8" xfId="5" applyFont="1" applyFill="1" applyBorder="1" applyAlignment="1">
      <alignment horizontal="center" vertical="center"/>
    </xf>
    <xf numFmtId="0" fontId="52" fillId="5" borderId="4" xfId="5" applyFont="1" applyFill="1" applyBorder="1" applyAlignment="1">
      <alignment horizontal="center" vertical="center"/>
    </xf>
    <xf numFmtId="0" fontId="48" fillId="3" borderId="25" xfId="5" applyFont="1" applyFill="1" applyBorder="1" applyAlignment="1">
      <alignment horizontal="center"/>
    </xf>
    <xf numFmtId="0" fontId="48" fillId="3" borderId="24" xfId="5" applyFont="1" applyFill="1" applyBorder="1" applyAlignment="1">
      <alignment horizontal="center"/>
    </xf>
    <xf numFmtId="0" fontId="48" fillId="3" borderId="2" xfId="5" applyFont="1" applyFill="1" applyBorder="1" applyAlignment="1">
      <alignment horizontal="center"/>
    </xf>
    <xf numFmtId="0" fontId="48" fillId="3" borderId="25" xfId="5" quotePrefix="1" applyFont="1" applyFill="1" applyBorder="1" applyAlignment="1">
      <alignment horizontal="center"/>
    </xf>
    <xf numFmtId="0" fontId="48" fillId="3" borderId="24" xfId="5" quotePrefix="1" applyFont="1" applyFill="1" applyBorder="1" applyAlignment="1">
      <alignment horizontal="center"/>
    </xf>
    <xf numFmtId="0" fontId="48" fillId="3" borderId="2" xfId="5" quotePrefix="1" applyFont="1" applyFill="1" applyBorder="1" applyAlignment="1">
      <alignment horizontal="center"/>
    </xf>
    <xf numFmtId="0" fontId="7" fillId="0" borderId="0" xfId="5" applyFont="1" applyFill="1" applyBorder="1" applyAlignment="1">
      <alignment vertical="top" wrapText="1"/>
    </xf>
    <xf numFmtId="0" fontId="7" fillId="0" borderId="0" xfId="5" applyFont="1" applyBorder="1" applyAlignment="1">
      <alignment horizontal="left" vertical="top" wrapText="1"/>
    </xf>
    <xf numFmtId="0" fontId="52" fillId="5" borderId="9" xfId="5" applyFont="1" applyFill="1" applyBorder="1" applyAlignment="1">
      <alignment horizontal="center" vertical="center"/>
    </xf>
    <xf numFmtId="0" fontId="52" fillId="5" borderId="0" xfId="5" applyFont="1" applyFill="1" applyBorder="1" applyAlignment="1">
      <alignment horizontal="center" vertical="center"/>
    </xf>
    <xf numFmtId="0" fontId="7" fillId="0" borderId="0" xfId="5" applyFont="1" applyFill="1" applyBorder="1" applyAlignment="1">
      <alignment horizontal="left" wrapText="1"/>
    </xf>
    <xf numFmtId="0" fontId="44" fillId="33" borderId="25" xfId="5" quotePrefix="1" applyFont="1" applyFill="1" applyBorder="1" applyAlignment="1">
      <alignment horizontal="center"/>
    </xf>
    <xf numFmtId="0" fontId="44" fillId="33" borderId="24" xfId="5" quotePrefix="1" applyFont="1" applyFill="1" applyBorder="1" applyAlignment="1">
      <alignment horizontal="center"/>
    </xf>
    <xf numFmtId="0" fontId="44" fillId="33" borderId="2" xfId="5" quotePrefix="1" applyFont="1" applyFill="1" applyBorder="1" applyAlignment="1">
      <alignment horizontal="center"/>
    </xf>
    <xf numFmtId="0" fontId="44" fillId="33" borderId="25" xfId="5" applyFont="1" applyFill="1" applyBorder="1" applyAlignment="1">
      <alignment horizontal="center"/>
    </xf>
    <xf numFmtId="0" fontId="44" fillId="33" borderId="24" xfId="5" applyFont="1" applyFill="1" applyBorder="1" applyAlignment="1">
      <alignment horizontal="center"/>
    </xf>
    <xf numFmtId="0" fontId="44" fillId="33" borderId="2" xfId="5" applyFont="1" applyFill="1" applyBorder="1" applyAlignment="1">
      <alignment horizontal="center"/>
    </xf>
    <xf numFmtId="0" fontId="52" fillId="31" borderId="9" xfId="5" applyFont="1" applyFill="1" applyBorder="1" applyAlignment="1">
      <alignment horizontal="center" vertical="center"/>
    </xf>
    <xf numFmtId="0" fontId="52" fillId="31" borderId="0" xfId="5" applyFont="1" applyFill="1" applyBorder="1" applyAlignment="1">
      <alignment horizontal="center" vertical="center"/>
    </xf>
    <xf numFmtId="0" fontId="50" fillId="3" borderId="0" xfId="5" applyFont="1" applyFill="1" applyBorder="1" applyAlignment="1">
      <alignment horizontal="center" wrapText="1"/>
    </xf>
    <xf numFmtId="170" fontId="4" fillId="0" borderId="0" xfId="4" applyNumberFormat="1" applyFont="1" applyFill="1" applyBorder="1" applyAlignment="1">
      <alignment horizontal="center"/>
    </xf>
    <xf numFmtId="170" fontId="4" fillId="0" borderId="130" xfId="4" applyNumberFormat="1" applyFont="1" applyFill="1" applyBorder="1" applyAlignment="1">
      <alignment horizontal="center"/>
    </xf>
    <xf numFmtId="0" fontId="28" fillId="0" borderId="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3" borderId="0" xfId="0" applyFont="1" applyFill="1" applyAlignment="1">
      <alignment horizontal="left" vertical="top" wrapText="1"/>
    </xf>
    <xf numFmtId="0" fontId="40" fillId="31" borderId="25" xfId="5" applyFont="1" applyFill="1" applyBorder="1" applyAlignment="1">
      <alignment horizontal="center" vertical="center" wrapText="1"/>
    </xf>
    <xf numFmtId="0" fontId="40" fillId="31" borderId="24" xfId="5" applyFont="1" applyFill="1" applyBorder="1" applyAlignment="1">
      <alignment horizontal="center" vertical="center" wrapText="1"/>
    </xf>
    <xf numFmtId="0" fontId="40" fillId="31" borderId="2" xfId="5" applyFont="1" applyFill="1" applyBorder="1" applyAlignment="1">
      <alignment horizontal="center" vertical="center" wrapText="1"/>
    </xf>
    <xf numFmtId="9" fontId="10" fillId="6" borderId="25" xfId="2" applyNumberFormat="1" applyFont="1" applyFill="1" applyBorder="1" applyAlignment="1">
      <alignment horizontal="center" vertical="center"/>
    </xf>
    <xf numFmtId="9" fontId="10" fillId="6" borderId="2" xfId="2" applyNumberFormat="1" applyFont="1" applyFill="1" applyBorder="1" applyAlignment="1">
      <alignment horizontal="center" vertical="center"/>
    </xf>
    <xf numFmtId="0" fontId="40" fillId="33" borderId="9" xfId="5" applyFont="1" applyFill="1" applyBorder="1" applyAlignment="1">
      <alignment horizontal="center"/>
    </xf>
    <xf numFmtId="0" fontId="40" fillId="33" borderId="0" xfId="5" applyFont="1" applyFill="1" applyBorder="1" applyAlignment="1">
      <alignment horizontal="center"/>
    </xf>
    <xf numFmtId="0" fontId="30" fillId="0" borderId="7" xfId="0" applyFont="1" applyFill="1" applyBorder="1" applyAlignment="1">
      <alignment horizontal="left" vertical="top" wrapText="1"/>
    </xf>
    <xf numFmtId="0" fontId="30" fillId="0" borderId="0" xfId="0" applyFont="1" applyFill="1" applyBorder="1" applyAlignment="1">
      <alignment horizontal="left" vertical="top" wrapText="1"/>
    </xf>
    <xf numFmtId="0" fontId="28" fillId="0" borderId="0" xfId="0" applyFont="1" applyBorder="1" applyAlignment="1">
      <alignment horizontal="left" vertical="top" wrapText="1"/>
    </xf>
    <xf numFmtId="9" fontId="10" fillId="3" borderId="25" xfId="2" applyNumberFormat="1" applyFont="1" applyFill="1" applyBorder="1" applyAlignment="1">
      <alignment horizontal="center" vertical="center"/>
    </xf>
    <xf numFmtId="9" fontId="10" fillId="3" borderId="2" xfId="2" applyNumberFormat="1" applyFont="1" applyFill="1" applyBorder="1" applyAlignment="1">
      <alignment horizontal="center" vertical="center"/>
    </xf>
    <xf numFmtId="4" fontId="10" fillId="0" borderId="23" xfId="5" applyNumberFormat="1" applyFont="1" applyFill="1" applyBorder="1" applyAlignment="1">
      <alignment horizontal="center" vertical="center"/>
    </xf>
    <xf numFmtId="4" fontId="10" fillId="0" borderId="4" xfId="5" applyNumberFormat="1" applyFont="1" applyFill="1" applyBorder="1" applyAlignment="1">
      <alignment horizontal="center" vertical="center"/>
    </xf>
    <xf numFmtId="0" fontId="52" fillId="31" borderId="9" xfId="0" applyFont="1" applyFill="1" applyBorder="1" applyAlignment="1">
      <alignment horizontal="center" wrapText="1"/>
    </xf>
    <xf numFmtId="0" fontId="52" fillId="31" borderId="0" xfId="0" applyFont="1" applyFill="1" applyBorder="1" applyAlignment="1">
      <alignment horizontal="center" wrapText="1"/>
    </xf>
    <xf numFmtId="0" fontId="104" fillId="0" borderId="0" xfId="5" quotePrefix="1" applyFont="1" applyBorder="1" applyAlignment="1">
      <alignment horizontal="left" vertical="top" wrapText="1"/>
    </xf>
    <xf numFmtId="0" fontId="61" fillId="0" borderId="0" xfId="0" applyFont="1" applyFill="1" applyAlignment="1">
      <alignment vertical="top" wrapText="1"/>
    </xf>
    <xf numFmtId="0" fontId="61" fillId="0" borderId="0" xfId="0" applyFont="1" applyFill="1" applyAlignment="1">
      <alignment vertical="top"/>
    </xf>
    <xf numFmtId="0" fontId="0" fillId="0" borderId="0" xfId="0" applyFont="1" applyAlignment="1">
      <alignment horizontal="left" vertical="top" wrapText="1"/>
    </xf>
    <xf numFmtId="0" fontId="130" fillId="3" borderId="6" xfId="0" applyFont="1" applyFill="1" applyBorder="1" applyAlignment="1">
      <alignment horizontal="left" vertical="top" wrapText="1"/>
    </xf>
    <xf numFmtId="0" fontId="130" fillId="3" borderId="58" xfId="0" applyFont="1" applyFill="1" applyBorder="1" applyAlignment="1">
      <alignment horizontal="left" vertical="top" wrapText="1"/>
    </xf>
    <xf numFmtId="0" fontId="130" fillId="3" borderId="3" xfId="0" applyFont="1" applyFill="1" applyBorder="1" applyAlignment="1">
      <alignment horizontal="left" vertical="top" wrapText="1"/>
    </xf>
    <xf numFmtId="0" fontId="130" fillId="0" borderId="7" xfId="0" applyFont="1" applyFill="1" applyBorder="1" applyAlignment="1">
      <alignment horizontal="left" vertical="top" wrapText="1"/>
    </xf>
    <xf numFmtId="0" fontId="130" fillId="0" borderId="0" xfId="0" applyFont="1" applyFill="1" applyBorder="1" applyAlignment="1">
      <alignment horizontal="left" vertical="top" wrapText="1"/>
    </xf>
    <xf numFmtId="0" fontId="14" fillId="31" borderId="25" xfId="0" applyFont="1" applyFill="1" applyBorder="1" applyAlignment="1">
      <alignment horizontal="center" vertical="top" wrapText="1"/>
    </xf>
    <xf numFmtId="0" fontId="14" fillId="31" borderId="24" xfId="0" applyFont="1" applyFill="1" applyBorder="1" applyAlignment="1">
      <alignment horizontal="center" vertical="top" wrapText="1"/>
    </xf>
    <xf numFmtId="0" fontId="27" fillId="0" borderId="0" xfId="0" applyFont="1" applyFill="1" applyAlignment="1">
      <alignment vertical="top" wrapText="1"/>
    </xf>
    <xf numFmtId="0" fontId="129" fillId="3" borderId="0" xfId="0" applyFont="1" applyFill="1" applyBorder="1" applyAlignment="1">
      <alignment horizontal="left" vertical="top" wrapText="1"/>
    </xf>
    <xf numFmtId="3" fontId="0" fillId="34" borderId="14" xfId="0" applyNumberFormat="1" applyFont="1" applyFill="1" applyBorder="1" applyAlignment="1">
      <alignment horizontal="center" vertical="center"/>
    </xf>
    <xf numFmtId="0" fontId="10" fillId="0" borderId="8" xfId="0" applyFont="1" applyBorder="1" applyAlignment="1">
      <alignment horizontal="left" wrapText="1"/>
    </xf>
  </cellXfs>
  <cellStyles count="18">
    <cellStyle name="Comma" xfId="14" builtinId="3"/>
    <cellStyle name="Comma 2" xfId="4" xr:uid="{00000000-0005-0000-0000-000001000000}"/>
    <cellStyle name="Comma 3" xfId="11" xr:uid="{00000000-0005-0000-0000-000002000000}"/>
    <cellStyle name="Currency" xfId="6" builtinId="4"/>
    <cellStyle name="Hyperlink" xfId="1" builtinId="8"/>
    <cellStyle name="Normal" xfId="0" builtinId="0"/>
    <cellStyle name="Normal 2" xfId="5" xr:uid="{00000000-0005-0000-0000-000006000000}"/>
    <cellStyle name="Normal 2 2" xfId="8" xr:uid="{00000000-0005-0000-0000-000007000000}"/>
    <cellStyle name="Normal 3" xfId="3" xr:uid="{00000000-0005-0000-0000-000008000000}"/>
    <cellStyle name="Normal 3 2" xfId="9" xr:uid="{00000000-0005-0000-0000-000009000000}"/>
    <cellStyle name="Normal 4" xfId="7" xr:uid="{00000000-0005-0000-0000-00000A000000}"/>
    <cellStyle name="Normal 5" xfId="12" xr:uid="{00000000-0005-0000-0000-00000B000000}"/>
    <cellStyle name="Normal 6" xfId="15" xr:uid="{00000000-0005-0000-0000-00000C000000}"/>
    <cellStyle name="Normal 7" xfId="16" xr:uid="{00000000-0005-0000-0000-00003C000000}"/>
    <cellStyle name="Normal 8" xfId="17" xr:uid="{00000000-0005-0000-0000-00003D000000}"/>
    <cellStyle name="Percent" xfId="2" builtinId="5"/>
    <cellStyle name="Percent 2" xfId="10" xr:uid="{00000000-0005-0000-0000-00000E000000}"/>
    <cellStyle name="Percent 3" xfId="13" xr:uid="{00000000-0005-0000-0000-00000F000000}"/>
  </cellStyles>
  <dxfs count="0"/>
  <tableStyles count="0" defaultTableStyle="TableStyleMedium2" defaultPivotStyle="PivotStyleLight16"/>
  <colors>
    <mruColors>
      <color rgb="FFEA7500"/>
      <color rgb="FF333300"/>
      <color rgb="FF003300"/>
      <color rgb="FFFFC269"/>
      <color rgb="FFCC6600"/>
      <color rgb="FF008080"/>
      <color rgb="FF006666"/>
      <color rgb="FFFF9933"/>
      <color rgb="FF71FF71"/>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t>Unharmed Infants Delivered to Safe Haven</a:t>
            </a:r>
          </a:p>
        </c:rich>
      </c:tx>
      <c:overlay val="0"/>
      <c:spPr>
        <a:solidFill>
          <a:srgbClr val="00808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4.0602769481401027E-2"/>
          <c:y val="0.18097222222222226"/>
          <c:w val="0.93741180893502374"/>
          <c:h val="0.67003098571011954"/>
        </c:manualLayout>
      </c:layout>
      <c:barChart>
        <c:barDir val="col"/>
        <c:grouping val="clustered"/>
        <c:varyColors val="0"/>
        <c:ser>
          <c:idx val="0"/>
          <c:order val="0"/>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 Haven'!$B$2:$U$2</c:f>
              <c:strCache>
                <c:ptCount val="10"/>
                <c:pt idx="0">
                  <c:v>Jan 2020 - Jun 2020</c:v>
                </c:pt>
                <c:pt idx="1">
                  <c:v>Jul 2020 - Dec 2020</c:v>
                </c:pt>
                <c:pt idx="2">
                  <c:v>Jan 2021 - Jun 2021</c:v>
                </c:pt>
                <c:pt idx="3">
                  <c:v>Jul 2021 - Dec 2021</c:v>
                </c:pt>
                <c:pt idx="4">
                  <c:v>Jan 2022 - Jun 2022</c:v>
                </c:pt>
                <c:pt idx="5">
                  <c:v>Jul 2022 - Dec 2022</c:v>
                </c:pt>
                <c:pt idx="6">
                  <c:v>Jan 2023 - Jun 2023</c:v>
                </c:pt>
                <c:pt idx="7">
                  <c:v>Jul 2023 - Dec 2023</c:v>
                </c:pt>
                <c:pt idx="8">
                  <c:v>Jan 2024 - Jun 2024</c:v>
                </c:pt>
                <c:pt idx="9">
                  <c:v>Jul 2024 - Dec 2024</c:v>
                </c:pt>
              </c:strCache>
            </c:strRef>
          </c:cat>
          <c:val>
            <c:numRef>
              <c:f>'Safe Haven'!$B$3:$U$3</c:f>
              <c:numCache>
                <c:formatCode>#,##0</c:formatCode>
                <c:ptCount val="10"/>
                <c:pt idx="0">
                  <c:v>0</c:v>
                </c:pt>
                <c:pt idx="1">
                  <c:v>2</c:v>
                </c:pt>
                <c:pt idx="2">
                  <c:v>1</c:v>
                </c:pt>
                <c:pt idx="3">
                  <c:v>3</c:v>
                </c:pt>
                <c:pt idx="4">
                  <c:v>1</c:v>
                </c:pt>
                <c:pt idx="5">
                  <c:v>0</c:v>
                </c:pt>
                <c:pt idx="6">
                  <c:v>2</c:v>
                </c:pt>
                <c:pt idx="7">
                  <c:v>1</c:v>
                </c:pt>
                <c:pt idx="8">
                  <c:v>1</c:v>
                </c:pt>
                <c:pt idx="9">
                  <c:v>3</c:v>
                </c:pt>
              </c:numCache>
            </c:numRef>
          </c:val>
          <c:extLst>
            <c:ext xmlns:c16="http://schemas.microsoft.com/office/drawing/2014/chart" uri="{C3380CC4-5D6E-409C-BE32-E72D297353CC}">
              <c16:uniqueId val="{00000000-65DA-4106-8BE8-65C0D18F932C}"/>
            </c:ext>
          </c:extLst>
        </c:ser>
        <c:dLbls>
          <c:showLegendKey val="0"/>
          <c:showVal val="0"/>
          <c:showCatName val="0"/>
          <c:showSerName val="0"/>
          <c:showPercent val="0"/>
          <c:showBubbleSize val="0"/>
        </c:dLbls>
        <c:gapWidth val="219"/>
        <c:overlap val="-27"/>
        <c:axId val="173328784"/>
        <c:axId val="173342032"/>
      </c:barChart>
      <c:catAx>
        <c:axId val="1733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3342032"/>
        <c:crosses val="autoZero"/>
        <c:auto val="1"/>
        <c:lblAlgn val="ctr"/>
        <c:lblOffset val="100"/>
        <c:noMultiLvlLbl val="0"/>
      </c:catAx>
      <c:valAx>
        <c:axId val="173342032"/>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3328784"/>
        <c:crosses val="autoZero"/>
        <c:crossBetween val="between"/>
        <c:majorUnit val="1"/>
        <c:minorUnit val="0.5"/>
      </c:valAx>
      <c:spPr>
        <a:noFill/>
        <a:ln>
          <a:solidFill>
            <a:srgbClr val="006666"/>
          </a:solidFill>
        </a:ln>
        <a:effectLst/>
      </c:spPr>
    </c:plotArea>
    <c:plotVisOnly val="1"/>
    <c:dispBlanksAs val="gap"/>
    <c:showDLblsOverMax val="0"/>
  </c:chart>
  <c:spPr>
    <a:solidFill>
      <a:schemeClr val="bg1"/>
    </a:solidFill>
    <a:ln w="28575" cap="sq" cmpd="sng" algn="ctr">
      <a:solidFill>
        <a:srgbClr val="006666"/>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1647825</xdr:colOff>
      <xdr:row>0</xdr:row>
      <xdr:rowOff>151155</xdr:rowOff>
    </xdr:from>
    <xdr:to>
      <xdr:col>0</xdr:col>
      <xdr:colOff>3838575</xdr:colOff>
      <xdr:row>0</xdr:row>
      <xdr:rowOff>904511</xdr:rowOff>
    </xdr:to>
    <xdr:pic>
      <xdr:nvPicPr>
        <xdr:cNvPr id="4" name="Picture 3">
          <a:extLst>
            <a:ext uri="{FF2B5EF4-FFF2-40B4-BE49-F238E27FC236}">
              <a16:creationId xmlns:a16="http://schemas.microsoft.com/office/drawing/2014/main" id="{82FD5C60-6C9F-47BF-AA35-782BBB8EF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5" y="151155"/>
          <a:ext cx="2190750" cy="753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3</xdr:row>
      <xdr:rowOff>120649</xdr:rowOff>
    </xdr:from>
    <xdr:to>
      <xdr:col>21</xdr:col>
      <xdr:colOff>0</xdr:colOff>
      <xdr:row>18</xdr:row>
      <xdr:rowOff>111124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19</xdr:col>
      <xdr:colOff>0</xdr:colOff>
      <xdr:row>9</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747712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0</xdr:colOff>
      <xdr:row>9</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802957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dcs.az.gov/news/child-fatalities-near-fatalities-information-release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www.azleg.gov/viewdocument/?docName=https://www.azleg.gov/ars/13/03623-01.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34"/>
  <sheetViews>
    <sheetView showGridLines="0" tabSelected="1" zoomScaleNormal="100" workbookViewId="0">
      <selection sqref="A1:B1"/>
    </sheetView>
  </sheetViews>
  <sheetFormatPr defaultColWidth="8.85546875" defaultRowHeight="15" x14ac:dyDescent="0.25"/>
  <cols>
    <col min="1" max="1" width="71.42578125" customWidth="1"/>
    <col min="2" max="2" width="10.85546875" customWidth="1"/>
  </cols>
  <sheetData>
    <row r="1" spans="1:5" s="172" customFormat="1" ht="83.25" customHeight="1" thickBot="1" x14ac:dyDescent="0.3">
      <c r="A1" s="2238" t="s">
        <v>1134</v>
      </c>
      <c r="B1" s="2238"/>
    </row>
    <row r="2" spans="1:5" ht="31.5" customHeight="1" x14ac:dyDescent="0.25">
      <c r="A2" s="2243" t="s">
        <v>0</v>
      </c>
      <c r="B2" s="2244"/>
      <c r="E2" s="2110"/>
    </row>
    <row r="3" spans="1:5" ht="15.75" x14ac:dyDescent="0.25">
      <c r="A3" s="2241" t="s">
        <v>1133</v>
      </c>
      <c r="B3" s="2242"/>
    </row>
    <row r="4" spans="1:5" ht="3.75" customHeight="1" x14ac:dyDescent="0.25">
      <c r="A4" s="2223"/>
      <c r="B4" s="2224"/>
    </row>
    <row r="5" spans="1:5" ht="36.75" customHeight="1" x14ac:dyDescent="0.25">
      <c r="A5" s="2239" t="s">
        <v>1</v>
      </c>
      <c r="B5" s="2240"/>
    </row>
    <row r="6" spans="1:5" ht="18.75" x14ac:dyDescent="0.3">
      <c r="A6" s="2225" t="s">
        <v>2</v>
      </c>
      <c r="B6" s="2226" t="s">
        <v>3</v>
      </c>
    </row>
    <row r="7" spans="1:5" ht="20.25" customHeight="1" x14ac:dyDescent="0.25">
      <c r="A7" s="2227" t="s">
        <v>4</v>
      </c>
      <c r="B7" s="2228" t="s">
        <v>5</v>
      </c>
    </row>
    <row r="8" spans="1:5" ht="20.25" customHeight="1" x14ac:dyDescent="0.25">
      <c r="A8" s="2229" t="s">
        <v>6</v>
      </c>
      <c r="B8" s="2230">
        <v>6</v>
      </c>
    </row>
    <row r="9" spans="1:5" ht="20.25" customHeight="1" x14ac:dyDescent="0.25">
      <c r="A9" s="2229" t="s">
        <v>7</v>
      </c>
      <c r="B9" s="2230">
        <v>7</v>
      </c>
    </row>
    <row r="10" spans="1:5" ht="20.25" customHeight="1" x14ac:dyDescent="0.25">
      <c r="A10" s="2229" t="s">
        <v>8</v>
      </c>
      <c r="B10" s="2230">
        <v>8</v>
      </c>
    </row>
    <row r="11" spans="1:5" ht="20.25" customHeight="1" x14ac:dyDescent="0.25">
      <c r="A11" s="2229" t="s">
        <v>9</v>
      </c>
      <c r="B11" s="2230">
        <v>9</v>
      </c>
    </row>
    <row r="12" spans="1:5" ht="20.25" customHeight="1" x14ac:dyDescent="0.25">
      <c r="A12" s="2229" t="s">
        <v>10</v>
      </c>
      <c r="B12" s="2231" t="s">
        <v>11</v>
      </c>
    </row>
    <row r="13" spans="1:5" ht="20.25" customHeight="1" x14ac:dyDescent="0.25">
      <c r="A13" s="2229" t="s">
        <v>12</v>
      </c>
      <c r="B13" s="2230">
        <v>12</v>
      </c>
    </row>
    <row r="14" spans="1:5" ht="20.25" customHeight="1" x14ac:dyDescent="0.25">
      <c r="A14" s="2232" t="s">
        <v>13</v>
      </c>
      <c r="B14" s="2231" t="s">
        <v>14</v>
      </c>
    </row>
    <row r="15" spans="1:5" ht="20.25" customHeight="1" x14ac:dyDescent="0.25">
      <c r="A15" s="2232" t="s">
        <v>15</v>
      </c>
      <c r="B15" s="2233" t="s">
        <v>16</v>
      </c>
    </row>
    <row r="16" spans="1:5" ht="20.25" customHeight="1" x14ac:dyDescent="0.25">
      <c r="A16" s="2229" t="s">
        <v>17</v>
      </c>
      <c r="B16" s="2230">
        <v>17</v>
      </c>
    </row>
    <row r="17" spans="1:2" s="172" customFormat="1" ht="20.25" customHeight="1" x14ac:dyDescent="0.25">
      <c r="A17" s="2229" t="s">
        <v>18</v>
      </c>
      <c r="B17" s="2233" t="s">
        <v>19</v>
      </c>
    </row>
    <row r="18" spans="1:2" ht="20.25" customHeight="1" x14ac:dyDescent="0.25">
      <c r="A18" s="2232" t="s">
        <v>20</v>
      </c>
      <c r="B18" s="2230">
        <v>20</v>
      </c>
    </row>
    <row r="19" spans="1:2" s="172" customFormat="1" ht="20.25" customHeight="1" x14ac:dyDescent="0.25">
      <c r="A19" s="2232" t="s">
        <v>21</v>
      </c>
      <c r="B19" s="2230">
        <v>21</v>
      </c>
    </row>
    <row r="20" spans="1:2" s="172" customFormat="1" ht="20.25" customHeight="1" x14ac:dyDescent="0.25">
      <c r="A20" s="2232" t="s">
        <v>22</v>
      </c>
      <c r="B20" s="2230">
        <v>22</v>
      </c>
    </row>
    <row r="21" spans="1:2" ht="20.25" customHeight="1" x14ac:dyDescent="0.25">
      <c r="A21" s="2229" t="s">
        <v>23</v>
      </c>
      <c r="B21" s="2233" t="s">
        <v>24</v>
      </c>
    </row>
    <row r="22" spans="1:2" ht="20.25" customHeight="1" x14ac:dyDescent="0.25">
      <c r="A22" s="2229" t="s">
        <v>25</v>
      </c>
      <c r="B22" s="2230">
        <v>24</v>
      </c>
    </row>
    <row r="23" spans="1:2" ht="20.25" customHeight="1" x14ac:dyDescent="0.25">
      <c r="A23" s="2229" t="s">
        <v>26</v>
      </c>
      <c r="B23" s="2230">
        <v>25</v>
      </c>
    </row>
    <row r="24" spans="1:2" ht="20.25" customHeight="1" x14ac:dyDescent="0.25">
      <c r="A24" s="2229" t="s">
        <v>27</v>
      </c>
      <c r="B24" s="2233">
        <v>26</v>
      </c>
    </row>
    <row r="25" spans="1:2" ht="20.25" customHeight="1" x14ac:dyDescent="0.25">
      <c r="A25" s="2229" t="s">
        <v>28</v>
      </c>
      <c r="B25" s="2230">
        <v>27</v>
      </c>
    </row>
    <row r="26" spans="1:2" ht="20.25" customHeight="1" x14ac:dyDescent="0.25">
      <c r="A26" s="2232" t="s">
        <v>29</v>
      </c>
      <c r="B26" s="2230">
        <v>28</v>
      </c>
    </row>
    <row r="27" spans="1:2" ht="20.25" customHeight="1" x14ac:dyDescent="0.25">
      <c r="A27" s="2232" t="s">
        <v>30</v>
      </c>
      <c r="B27" s="2233" t="s">
        <v>31</v>
      </c>
    </row>
    <row r="28" spans="1:2" ht="20.25" hidden="1" customHeight="1" x14ac:dyDescent="0.25">
      <c r="A28" s="2234" t="s">
        <v>32</v>
      </c>
      <c r="B28" s="2230">
        <v>31</v>
      </c>
    </row>
    <row r="29" spans="1:2" ht="20.25" customHeight="1" x14ac:dyDescent="0.25">
      <c r="A29" s="2232" t="s">
        <v>33</v>
      </c>
      <c r="B29" s="2233" t="s">
        <v>34</v>
      </c>
    </row>
    <row r="30" spans="1:2" ht="20.25" hidden="1" customHeight="1" x14ac:dyDescent="0.25">
      <c r="A30" s="2229" t="s">
        <v>35</v>
      </c>
      <c r="B30" s="2235"/>
    </row>
    <row r="31" spans="1:2" ht="20.25" customHeight="1" x14ac:dyDescent="0.25">
      <c r="A31" s="2232" t="s">
        <v>1014</v>
      </c>
      <c r="B31" s="2233">
        <v>34</v>
      </c>
    </row>
    <row r="32" spans="1:2" ht="21.75" customHeight="1" x14ac:dyDescent="0.25">
      <c r="A32" s="2232" t="s">
        <v>1015</v>
      </c>
      <c r="B32" s="2233">
        <v>35</v>
      </c>
    </row>
    <row r="33" spans="1:2" ht="17.25" customHeight="1" x14ac:dyDescent="0.25">
      <c r="A33" s="2232" t="s">
        <v>1016</v>
      </c>
      <c r="B33" s="2233">
        <v>36</v>
      </c>
    </row>
    <row r="34" spans="1:2" ht="18.75" customHeight="1" thickBot="1" x14ac:dyDescent="0.3">
      <c r="A34" s="2236" t="s">
        <v>1045</v>
      </c>
      <c r="B34" s="2237">
        <v>37</v>
      </c>
    </row>
  </sheetData>
  <sheetProtection algorithmName="SHA-512" hashValue="0mmbussjcGMQSa7R1BLUoXpk3JNA7vEO4/qxmGjLIxo1v/OfNocPpDLrep/89CLRqxuJH2cuOKhM7UTl/EVt9w==" saltValue="+bjiGZte0t77dVO9gtOwLg==" spinCount="100000" sheet="1" objects="1" scenarios="1"/>
  <mergeCells count="4">
    <mergeCell ref="A1:B1"/>
    <mergeCell ref="A5:B5"/>
    <mergeCell ref="A3:B3"/>
    <mergeCell ref="A2:B2"/>
  </mergeCells>
  <hyperlinks>
    <hyperlink ref="A7" location="'Exec Summary'!A1" display="Executive Summary" xr:uid="{00000000-0004-0000-0000-000000000000}"/>
    <hyperlink ref="A8" location="'Semi-Annual Comparisons'!A1" display="Semi-Annual Comparisons" xr:uid="{00000000-0004-0000-0000-000001000000}"/>
    <hyperlink ref="A9" location="'Reports of CAN'!A1" display="Reports of Child Abuse and Neglect" xr:uid="{00000000-0004-0000-0000-000002000000}"/>
    <hyperlink ref="A10" location="'Assigned Investigations'!A1" display="Assignment of Investigations" xr:uid="{00000000-0004-0000-0000-000003000000}"/>
    <hyperlink ref="A11" location="'Open Investigations'!A1" display="Investigations of Child Abuse and Neglect" xr:uid="{00000000-0004-0000-0000-000004000000}"/>
    <hyperlink ref="A12" location="'Completed Investigations'!A1" display="Completed Investigations" xr:uid="{00000000-0004-0000-0000-000005000000}"/>
    <hyperlink ref="A13" location="'Safe Haven'!A1" display="Safe Haven Infants" xr:uid="{00000000-0004-0000-0000-000006000000}"/>
    <hyperlink ref="A14" location="Entries!A1" display="Children Entering Out-of-Home Care" xr:uid="{00000000-0004-0000-0000-000007000000}"/>
    <hyperlink ref="A18" location="Exits!A1" display="Children Exiting Out-of-Home Care" xr:uid="{00000000-0004-0000-0000-000008000000}"/>
    <hyperlink ref="A15" location="OOH!A1" display="Children in Out-of-Home Care" xr:uid="{00000000-0004-0000-0000-000009000000}"/>
    <hyperlink ref="A16" location="'Case Mgt.'!A1" display="Child, Parent and Foster Home Visitation" xr:uid="{00000000-0004-0000-0000-00000A000000}"/>
    <hyperlink ref="A21" location="'Adoption-CP'!A1" display="Children with Case Plan Goals of Adoption" xr:uid="{00000000-0004-0000-0000-00000B000000}"/>
    <hyperlink ref="A22" location="'Adoption-Disruptions'!A1" display="Adoptive Placement Disruptions" xr:uid="{00000000-0004-0000-0000-00000C000000}"/>
    <hyperlink ref="A23" location="'Adoption-Finalized'!A1" display="Adoptions-Finalized" xr:uid="{00000000-0004-0000-0000-00000D000000}"/>
    <hyperlink ref="A24" location="Caseloads!A1" display="Caseloads" xr:uid="{00000000-0004-0000-0000-00000E000000}"/>
    <hyperlink ref="A25" location="'DCS Specialists'!A1" display="DCS Specialists and Supervisor Retention" xr:uid="{00000000-0004-0000-0000-00000F000000}"/>
    <hyperlink ref="A27" location="'Training and Dependencies'!A1" display="Training &amp; Dependencies" xr:uid="{00000000-0004-0000-0000-000010000000}"/>
    <hyperlink ref="A26" location="Expenditures!A1" display="Expenditures" xr:uid="{00000000-0004-0000-0000-000011000000}"/>
    <hyperlink ref="A30" location="'Metric Definition'!A1" display="'Metric Definition'!A1" xr:uid="{00000000-0004-0000-0000-000012000000}"/>
    <hyperlink ref="A17" location="Placement!A1" display="Placement Demographics" xr:uid="{00000000-0004-0000-0000-000013000000}"/>
    <hyperlink ref="A19" location="Fatalities!A1" display="Fatalities" xr:uid="{00000000-0004-0000-0000-000014000000}"/>
    <hyperlink ref="A20" location="TPR!A1" display="Termination of Parental Rights" xr:uid="{00000000-0004-0000-0000-000015000000}"/>
    <hyperlink ref="A28" location="'Title IV-E Waiver'!A1" display="Title IV-E Waiver" xr:uid="{00000000-0004-0000-0000-000016000000}"/>
    <hyperlink ref="A29" location="'Faith-Based'!A1" display="Faith-Based Activities" xr:uid="{00000000-0004-0000-0000-000017000000}"/>
    <hyperlink ref="B8" location="'Semi-Annual Comparisons'!A1" display="'Semi-Annual Comparisons'!A1" xr:uid="{00000000-0004-0000-0000-000018000000}"/>
    <hyperlink ref="B9" location="'Reports of CAN'!A1" display="'Reports of CAN'!A1" xr:uid="{00000000-0004-0000-0000-000019000000}"/>
    <hyperlink ref="B10" location="'Assigned Investigations'!A1" display="'Assigned Investigations'!A1" xr:uid="{00000000-0004-0000-0000-00001A000000}"/>
    <hyperlink ref="B11" location="'Open Investigations'!A1" display="'Open Investigations'!A1" xr:uid="{00000000-0004-0000-0000-00001B000000}"/>
    <hyperlink ref="B13" location="'Safe Haven'!A1" display="'Safe Haven'!A1" xr:uid="{00000000-0004-0000-0000-00001C000000}"/>
    <hyperlink ref="B14" location="Entries!A1" display="Entries!A1" xr:uid="{00000000-0004-0000-0000-00001D000000}"/>
    <hyperlink ref="B15" location="OOH!A1" display="15-16" xr:uid="{00000000-0004-0000-0000-00001E000000}"/>
    <hyperlink ref="B16" location="'Case Mgt.'!A1" display="'Case Mgt.'!A1" xr:uid="{00000000-0004-0000-0000-00001F000000}"/>
    <hyperlink ref="B17" location="Placement!A1" display="18-19" xr:uid="{00000000-0004-0000-0000-000020000000}"/>
    <hyperlink ref="B18" location="Exits!A1" display="Exits!A1" xr:uid="{00000000-0004-0000-0000-000021000000}"/>
    <hyperlink ref="B19" location="Fatalities!A1" display="Fatalities!A1" xr:uid="{00000000-0004-0000-0000-000022000000}"/>
    <hyperlink ref="B20" location="TPR!A1" display="TPR!A1" xr:uid="{00000000-0004-0000-0000-000023000000}"/>
    <hyperlink ref="B21" location="'Adoption-CP'!A1" display="23-24" xr:uid="{00000000-0004-0000-0000-000024000000}"/>
    <hyperlink ref="B22" location="'Adoption-Disruptions'!A1" display="'Adoption-Disruptions'!A1" xr:uid="{00000000-0004-0000-0000-000025000000}"/>
    <hyperlink ref="B23" location="'Adoption-Finalized'!A1" display="'Adoption-Finalized'!A1" xr:uid="{00000000-0004-0000-0000-000026000000}"/>
    <hyperlink ref="B24" location="Caseloads!A1" display="27-28" xr:uid="{00000000-0004-0000-0000-000027000000}"/>
    <hyperlink ref="B25" location="'DCS Specialists'!A1" display="'DCS Specialists'!A1" xr:uid="{00000000-0004-0000-0000-000028000000}"/>
    <hyperlink ref="B26" location="Expenditures!A1" display="Expenditures!A1" xr:uid="{00000000-0004-0000-0000-000029000000}"/>
    <hyperlink ref="B27" location="'Training and Dependencies'!A1" display="30-31" xr:uid="{00000000-0004-0000-0000-00002A000000}"/>
    <hyperlink ref="B28" location="'Title IV-E Waiver'!A1" display="'Title IV-E Waiver'!A1" xr:uid="{00000000-0004-0000-0000-00002B000000}"/>
    <hyperlink ref="B29" location="'Faith-Based'!A1" display="33-34" xr:uid="{00000000-0004-0000-0000-00002C000000}"/>
    <hyperlink ref="B12" location="Entries!A1" display="Entries!A1" xr:uid="{00000000-0004-0000-0000-00002D000000}"/>
    <hyperlink ref="B7" location="'Exec Summary'!A1" display="1-7" xr:uid="{00000000-0004-0000-0000-00002E000000}"/>
    <hyperlink ref="A31" location="Runaways!A1" display="Runaway Children" xr:uid="{7A5F9348-1FF1-4314-918A-D0A1F3B5CD91}"/>
    <hyperlink ref="B31" location="Runaways!A1" display="Runaways!A1" xr:uid="{EBA2CB40-903C-4EE2-9950-FDE9EBAC6B0E}"/>
    <hyperlink ref="A32:B32" location="'Missing Child'!A1" display="Missing/Abducted Children" xr:uid="{9C0DDD2F-7754-499D-804D-CD12E4F788A6}"/>
    <hyperlink ref="A33:B33" location="SEN!A1" display="Substance Exposed Newborns (SEN)" xr:uid="{4E3E6224-8A54-4D2B-913B-E569B1A7DB74}"/>
    <hyperlink ref="A34:B34" location="'Best Interest Determination'!Print_Area" display="Best Interest Education Determination (BID)" xr:uid="{5DE545E6-22E3-465C-9B1D-DA02471FBB5C}"/>
    <hyperlink ref="A34" location="'Best Interest Determination'!A1" display="Best Interest Education Determination (BID)" xr:uid="{92D18C76-2CD7-48C5-8E4A-0C57809498E1}"/>
  </hyperlinks>
  <printOptions horizontalCentered="1" verticalCentered="1"/>
  <pageMargins left="0.7" right="0.7" top="0.75" bottom="0.75" header="0.3" footer="0.3"/>
  <pageSetup orientation="portrait" r:id="rId1"/>
  <headerFooter>
    <oddHeader xml:space="preserve">&amp;C&amp;"-,Bold"&amp;14
</oddHeader>
  </headerFooter>
  <ignoredErrors>
    <ignoredError sqref="B21"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L91"/>
  <sheetViews>
    <sheetView showGridLines="0" zoomScaleNormal="100" workbookViewId="0">
      <selection activeCell="AM25" sqref="AM25"/>
    </sheetView>
  </sheetViews>
  <sheetFormatPr defaultColWidth="8.85546875" defaultRowHeight="15" x14ac:dyDescent="0.25"/>
  <cols>
    <col min="1" max="1" width="28.5703125" customWidth="1"/>
    <col min="2" max="2" width="17.42578125" style="1262" hidden="1" customWidth="1"/>
    <col min="3" max="3" width="12.28515625" style="1262" hidden="1" customWidth="1"/>
    <col min="4" max="4" width="17.42578125" style="1262" customWidth="1"/>
    <col min="5" max="5" width="12.28515625" style="1262" customWidth="1"/>
    <col min="6" max="6" width="17.42578125" style="1262" customWidth="1"/>
    <col min="7" max="7" width="12.28515625" style="1262" customWidth="1"/>
    <col min="8" max="8" width="17.42578125" style="1262" hidden="1" customWidth="1"/>
    <col min="9" max="9" width="12.28515625" style="1262" hidden="1" customWidth="1"/>
    <col min="10" max="10" width="17.42578125" style="172" hidden="1" customWidth="1"/>
    <col min="11" max="11" width="12.28515625" style="172" hidden="1" customWidth="1"/>
    <col min="12" max="12" width="17.42578125" style="1262" hidden="1" customWidth="1"/>
    <col min="13" max="13" width="10.140625" style="1262" hidden="1" customWidth="1"/>
    <col min="14" max="14" width="16.28515625" style="1262" hidden="1" customWidth="1"/>
    <col min="15" max="15" width="10.140625" style="1262" hidden="1" customWidth="1"/>
    <col min="16" max="16" width="16.28515625" style="1262" hidden="1" customWidth="1"/>
    <col min="17" max="17" width="10.140625" style="1262" hidden="1" customWidth="1"/>
    <col min="18" max="18" width="16.28515625" style="1262" hidden="1" customWidth="1"/>
    <col min="19" max="19" width="10.140625" style="1262" hidden="1" customWidth="1"/>
    <col min="20" max="20" width="16.28515625" style="1262" hidden="1" customWidth="1"/>
    <col min="21" max="21" width="10.140625" style="1262" hidden="1" customWidth="1"/>
    <col min="22" max="22" width="16.28515625" style="172" hidden="1" customWidth="1"/>
    <col min="23" max="23" width="13.42578125" style="172" hidden="1" customWidth="1"/>
    <col min="24" max="24" width="16.28515625" style="172" hidden="1" customWidth="1"/>
    <col min="25" max="25" width="13.42578125" style="172" hidden="1" customWidth="1"/>
    <col min="26" max="26" width="16.28515625" style="172" hidden="1" customWidth="1"/>
    <col min="27" max="27" width="13.28515625" style="172" hidden="1" customWidth="1"/>
    <col min="28" max="28" width="16.28515625" style="172" hidden="1" customWidth="1"/>
    <col min="29" max="29" width="12" style="172" hidden="1" customWidth="1"/>
    <col min="30" max="30" width="16.28515625" hidden="1" customWidth="1"/>
    <col min="31" max="31" width="12" hidden="1" customWidth="1"/>
    <col min="32" max="32" width="16.28515625" style="172" hidden="1" customWidth="1"/>
    <col min="33" max="33" width="10.140625" style="172" hidden="1" customWidth="1"/>
    <col min="34" max="34" width="8.85546875" style="236" customWidth="1"/>
  </cols>
  <sheetData>
    <row r="1" spans="1:34" ht="24.6" customHeight="1" thickBot="1" x14ac:dyDescent="0.3">
      <c r="A1" s="2443" t="s">
        <v>259</v>
      </c>
      <c r="B1" s="2444"/>
      <c r="C1" s="2444"/>
      <c r="D1" s="2444"/>
      <c r="E1" s="2444"/>
      <c r="F1" s="2444"/>
      <c r="G1" s="2444"/>
      <c r="H1" s="2444"/>
      <c r="I1" s="2444"/>
      <c r="J1" s="2444"/>
      <c r="K1" s="2444"/>
      <c r="L1" s="2444"/>
      <c r="M1" s="2444"/>
      <c r="N1" s="2444"/>
      <c r="O1" s="2444"/>
      <c r="P1" s="2444"/>
      <c r="Q1" s="2444"/>
      <c r="R1" s="2444"/>
      <c r="S1" s="2444"/>
      <c r="T1" s="2444"/>
      <c r="U1" s="2444"/>
      <c r="V1" s="2444"/>
      <c r="W1" s="2444"/>
      <c r="X1" s="2444"/>
      <c r="Y1" s="2444"/>
      <c r="Z1" s="2444"/>
      <c r="AA1" s="2444"/>
      <c r="AB1" s="2444"/>
      <c r="AC1" s="2444"/>
      <c r="AD1" s="2444"/>
      <c r="AE1" s="2444"/>
      <c r="AF1" s="748"/>
      <c r="AG1" s="748"/>
    </row>
    <row r="2" spans="1:34" ht="15.75" thickBot="1" x14ac:dyDescent="0.3">
      <c r="A2" s="238"/>
      <c r="B2" s="2431" t="s">
        <v>260</v>
      </c>
      <c r="C2" s="2432"/>
      <c r="D2" s="2420" t="s">
        <v>1099</v>
      </c>
      <c r="E2" s="2421"/>
      <c r="F2" s="2420" t="s">
        <v>1054</v>
      </c>
      <c r="G2" s="2421"/>
      <c r="H2" s="2431" t="s">
        <v>1029</v>
      </c>
      <c r="I2" s="2432"/>
      <c r="J2" s="2431" t="s">
        <v>983</v>
      </c>
      <c r="K2" s="2432"/>
      <c r="L2" s="2431" t="s">
        <v>261</v>
      </c>
      <c r="M2" s="2432"/>
      <c r="N2" s="2431" t="s">
        <v>262</v>
      </c>
      <c r="O2" s="2432"/>
      <c r="P2" s="2431" t="s">
        <v>263</v>
      </c>
      <c r="Q2" s="2432"/>
      <c r="R2" s="2431" t="s">
        <v>264</v>
      </c>
      <c r="S2" s="2432"/>
      <c r="T2" s="2431" t="s">
        <v>265</v>
      </c>
      <c r="U2" s="2432"/>
      <c r="V2" s="2431" t="s">
        <v>266</v>
      </c>
      <c r="W2" s="2432"/>
      <c r="X2" s="2431" t="s">
        <v>182</v>
      </c>
      <c r="Y2" s="2432"/>
      <c r="Z2" s="2431" t="s">
        <v>183</v>
      </c>
      <c r="AA2" s="2432"/>
      <c r="AB2" s="2431" t="s">
        <v>184</v>
      </c>
      <c r="AC2" s="2432"/>
      <c r="AD2" s="2431" t="s">
        <v>267</v>
      </c>
      <c r="AE2" s="2432"/>
      <c r="AF2" s="2431" t="s">
        <v>268</v>
      </c>
      <c r="AG2" s="2432"/>
    </row>
    <row r="3" spans="1:34" ht="21" customHeight="1" thickBot="1" x14ac:dyDescent="0.3">
      <c r="A3" s="237"/>
      <c r="B3" s="195" t="s">
        <v>269</v>
      </c>
      <c r="C3" s="194" t="s">
        <v>270</v>
      </c>
      <c r="D3" s="195" t="s">
        <v>269</v>
      </c>
      <c r="E3" s="194" t="s">
        <v>270</v>
      </c>
      <c r="F3" s="195" t="s">
        <v>269</v>
      </c>
      <c r="G3" s="194" t="s">
        <v>270</v>
      </c>
      <c r="H3" s="195" t="s">
        <v>269</v>
      </c>
      <c r="I3" s="194" t="s">
        <v>270</v>
      </c>
      <c r="J3" s="195" t="s">
        <v>269</v>
      </c>
      <c r="K3" s="194" t="s">
        <v>270</v>
      </c>
      <c r="L3" s="195" t="s">
        <v>269</v>
      </c>
      <c r="M3" s="194" t="s">
        <v>270</v>
      </c>
      <c r="N3" s="195" t="s">
        <v>269</v>
      </c>
      <c r="O3" s="194" t="s">
        <v>270</v>
      </c>
      <c r="P3" s="195" t="s">
        <v>269</v>
      </c>
      <c r="Q3" s="194" t="s">
        <v>270</v>
      </c>
      <c r="R3" s="195" t="s">
        <v>269</v>
      </c>
      <c r="S3" s="194" t="s">
        <v>270</v>
      </c>
      <c r="T3" s="195" t="s">
        <v>269</v>
      </c>
      <c r="U3" s="194" t="s">
        <v>270</v>
      </c>
      <c r="V3" s="195" t="s">
        <v>269</v>
      </c>
      <c r="W3" s="194" t="s">
        <v>270</v>
      </c>
      <c r="X3" s="195" t="s">
        <v>269</v>
      </c>
      <c r="Y3" s="194" t="s">
        <v>270</v>
      </c>
      <c r="Z3" s="195" t="s">
        <v>269</v>
      </c>
      <c r="AA3" s="194" t="s">
        <v>270</v>
      </c>
      <c r="AB3" s="195" t="s">
        <v>269</v>
      </c>
      <c r="AC3" s="194" t="s">
        <v>270</v>
      </c>
      <c r="AD3" s="195" t="s">
        <v>269</v>
      </c>
      <c r="AE3" s="194" t="s">
        <v>270</v>
      </c>
      <c r="AF3" s="251" t="s">
        <v>271</v>
      </c>
      <c r="AG3" s="194" t="s">
        <v>270</v>
      </c>
    </row>
    <row r="4" spans="1:34" ht="15.75" thickBot="1" x14ac:dyDescent="0.3">
      <c r="A4" s="2445" t="s">
        <v>272</v>
      </c>
      <c r="B4" s="2335"/>
      <c r="C4" s="2335"/>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1712"/>
      <c r="AG4" s="1712"/>
    </row>
    <row r="5" spans="1:34" ht="15.75" hidden="1" thickBot="1" x14ac:dyDescent="0.3">
      <c r="A5" s="79" t="s">
        <v>273</v>
      </c>
      <c r="B5" s="1463"/>
      <c r="C5" s="1465" t="e">
        <f>SUM(B5/B14)</f>
        <v>#DIV/0!</v>
      </c>
      <c r="D5" s="1463"/>
      <c r="E5" s="1465">
        <f>SUM(D5/D14)</f>
        <v>0</v>
      </c>
      <c r="F5" s="1463"/>
      <c r="G5" s="1465">
        <f>SUM(F5/F14)</f>
        <v>0</v>
      </c>
      <c r="H5" s="1463"/>
      <c r="I5" s="1465">
        <f>SUM(H5/H14)</f>
        <v>0</v>
      </c>
      <c r="J5" s="1463"/>
      <c r="K5" s="1465">
        <f>SUM(J5/J14)</f>
        <v>0</v>
      </c>
      <c r="L5" s="1463"/>
      <c r="M5" s="1465">
        <f>SUM(L5/L14)</f>
        <v>0</v>
      </c>
      <c r="N5" s="359">
        <v>0</v>
      </c>
      <c r="O5" s="233">
        <f>SUM(N5/N14)</f>
        <v>0</v>
      </c>
      <c r="P5" s="359">
        <v>7</v>
      </c>
      <c r="Q5" s="233">
        <f>SUM(P5/P14)</f>
        <v>4.9921551847097417E-4</v>
      </c>
      <c r="R5" s="359">
        <v>31</v>
      </c>
      <c r="S5" s="563">
        <f>SUM(R5/R14)</f>
        <v>2.099275411390262E-3</v>
      </c>
      <c r="T5" s="359">
        <v>0</v>
      </c>
      <c r="U5" s="563">
        <f>SUM(T5/T14)</f>
        <v>0</v>
      </c>
      <c r="V5" s="359">
        <v>1309</v>
      </c>
      <c r="W5" s="233">
        <f>SUM(V5/V14)</f>
        <v>8.466464006209172E-2</v>
      </c>
      <c r="X5" s="1048">
        <v>1260</v>
      </c>
      <c r="Y5" s="233">
        <f>SUM(X5/X14)</f>
        <v>8.1807557460070124E-2</v>
      </c>
      <c r="Z5" s="1048">
        <v>1235</v>
      </c>
      <c r="AA5" s="233">
        <f>SUM(Z5/Z14)</f>
        <v>7.9987046632124359E-2</v>
      </c>
      <c r="AB5" s="359">
        <v>1154</v>
      </c>
      <c r="AC5" s="233">
        <f>SUM(AB5/AB14)</f>
        <v>7.7262988752008571E-2</v>
      </c>
      <c r="AD5" s="359">
        <v>1154</v>
      </c>
      <c r="AE5" s="233">
        <f>SUM(AD5/AD14)</f>
        <v>7.376158517098115E-2</v>
      </c>
      <c r="AF5" s="359">
        <v>1188</v>
      </c>
      <c r="AG5" s="233">
        <f>SUM(AF5/AF14)</f>
        <v>7.3710988397344412E-2</v>
      </c>
    </row>
    <row r="6" spans="1:34" s="1262" customFormat="1" x14ac:dyDescent="0.25">
      <c r="A6" s="74" t="s">
        <v>274</v>
      </c>
      <c r="B6" s="1362"/>
      <c r="C6" s="234" t="e">
        <f>SUM(B6/B14)</f>
        <v>#DIV/0!</v>
      </c>
      <c r="D6" s="910">
        <v>711</v>
      </c>
      <c r="E6" s="234">
        <f>SUM(D6/D14)</f>
        <v>8.1546048858814085E-2</v>
      </c>
      <c r="F6" s="1969">
        <v>769</v>
      </c>
      <c r="G6" s="234">
        <f>SUM(F6/F14)</f>
        <v>8.3387551507265234E-2</v>
      </c>
      <c r="H6" s="1910">
        <v>840</v>
      </c>
      <c r="I6" s="234">
        <f>SUM(H6/H14)</f>
        <v>8.4008400840084013E-2</v>
      </c>
      <c r="J6" s="1801">
        <v>945</v>
      </c>
      <c r="K6" s="234">
        <f>SUM(J6/J14)</f>
        <v>8.6697247706422023E-2</v>
      </c>
      <c r="L6" s="1746">
        <v>944</v>
      </c>
      <c r="M6" s="234">
        <f>SUM(L6/L14)</f>
        <v>8.0711354309165526E-2</v>
      </c>
      <c r="N6" s="1732">
        <v>1079</v>
      </c>
      <c r="O6" s="234">
        <f>SUM(N6/N14)</f>
        <v>8.6003507093894468E-2</v>
      </c>
      <c r="P6" s="1732">
        <v>1250</v>
      </c>
      <c r="Q6" s="234">
        <f>SUM(P6/P14)</f>
        <v>8.9145628298388249E-2</v>
      </c>
      <c r="R6" s="1732">
        <v>1339</v>
      </c>
      <c r="S6" s="234">
        <f>SUM(R6/R14)</f>
        <v>9.0675154059727772E-2</v>
      </c>
      <c r="T6" s="1732">
        <v>1359</v>
      </c>
      <c r="U6" s="234">
        <f>SUM(T6/T14)</f>
        <v>9.3976903395339192E-2</v>
      </c>
      <c r="V6" s="359">
        <v>1309</v>
      </c>
      <c r="W6" s="233" t="e">
        <f>SUM(V6/V15)</f>
        <v>#DIV/0!</v>
      </c>
      <c r="X6" s="1048">
        <v>1260</v>
      </c>
      <c r="Y6" s="233" t="e">
        <f>SUM(X6/X15)</f>
        <v>#DIV/0!</v>
      </c>
      <c r="Z6" s="1048">
        <v>1235</v>
      </c>
      <c r="AA6" s="233" t="e">
        <f>SUM(Z6/Z15)</f>
        <v>#DIV/0!</v>
      </c>
      <c r="AB6" s="359">
        <v>1154</v>
      </c>
      <c r="AC6" s="233" t="e">
        <f>SUM(AB6/AB15)</f>
        <v>#DIV/0!</v>
      </c>
      <c r="AD6" s="359">
        <v>1154</v>
      </c>
      <c r="AE6" s="233" t="e">
        <f>SUM(AD6/AD15)</f>
        <v>#DIV/0!</v>
      </c>
      <c r="AF6" s="359">
        <v>1188</v>
      </c>
      <c r="AG6" s="233" t="e">
        <f>SUM(AF6/AF15)</f>
        <v>#DIV/0!</v>
      </c>
      <c r="AH6" s="236"/>
    </row>
    <row r="7" spans="1:34" x14ac:dyDescent="0.25">
      <c r="A7" s="74" t="s">
        <v>275</v>
      </c>
      <c r="B7" s="1362"/>
      <c r="C7" s="234" t="e">
        <f>SUM(B7/B14)</f>
        <v>#DIV/0!</v>
      </c>
      <c r="D7" s="910">
        <v>1223</v>
      </c>
      <c r="E7" s="234">
        <f>SUM(D7/D14)</f>
        <v>0.14026837940130749</v>
      </c>
      <c r="F7" s="1969">
        <v>1288</v>
      </c>
      <c r="G7" s="234">
        <f>SUM(F7/F14)</f>
        <v>0.13966601604857948</v>
      </c>
      <c r="H7" s="1910">
        <v>1465</v>
      </c>
      <c r="I7" s="234">
        <f>SUM(H7/H14)</f>
        <v>0.14651465146514653</v>
      </c>
      <c r="J7" s="1801">
        <v>1611</v>
      </c>
      <c r="K7" s="234">
        <f>SUM(J7/J14)</f>
        <v>0.14779816513761468</v>
      </c>
      <c r="L7" s="1746">
        <v>1810</v>
      </c>
      <c r="M7" s="234">
        <f>SUM(L7/L14)</f>
        <v>0.15475376196990423</v>
      </c>
      <c r="N7" s="1732">
        <v>1958</v>
      </c>
      <c r="O7" s="234">
        <f>SUM(N7/N14)</f>
        <v>0.15606567830384185</v>
      </c>
      <c r="P7" s="1732">
        <v>2172</v>
      </c>
      <c r="Q7" s="234">
        <f>SUM(P7/P14)</f>
        <v>0.15489944373127942</v>
      </c>
      <c r="R7" s="1732">
        <v>2263</v>
      </c>
      <c r="S7" s="234">
        <f>SUM(R7/R14)</f>
        <v>0.15324710503148914</v>
      </c>
      <c r="T7" s="1732">
        <v>2276</v>
      </c>
      <c r="U7" s="234">
        <f>SUM(T7/T14)</f>
        <v>0.15738883894613098</v>
      </c>
      <c r="V7" s="1732">
        <v>2182</v>
      </c>
      <c r="W7" s="234">
        <f>SUM(V7/V14)</f>
        <v>0.14112929305995731</v>
      </c>
      <c r="X7" s="910">
        <v>2151</v>
      </c>
      <c r="Y7" s="234">
        <f>SUM(X7/X14)</f>
        <v>0.13965718737826258</v>
      </c>
      <c r="Z7" s="910">
        <v>2127</v>
      </c>
      <c r="AA7" s="234">
        <f>SUM(Z7/Z14)</f>
        <v>0.13775906735751295</v>
      </c>
      <c r="AB7" s="1732">
        <v>2012</v>
      </c>
      <c r="AC7" s="234">
        <f>SUM(AB7/AB14)</f>
        <v>0.13470808784145688</v>
      </c>
      <c r="AD7" s="1732">
        <v>2132</v>
      </c>
      <c r="AE7" s="234">
        <f>SUM(AD7/AD14)</f>
        <v>0.13627356983061681</v>
      </c>
      <c r="AF7" s="2454">
        <v>4707</v>
      </c>
      <c r="AG7" s="2456">
        <f>SUM(AF7/AF14)</f>
        <v>0.2920518706955389</v>
      </c>
    </row>
    <row r="8" spans="1:34" x14ac:dyDescent="0.25">
      <c r="A8" s="74" t="s">
        <v>276</v>
      </c>
      <c r="B8" s="1362"/>
      <c r="C8" s="234" t="e">
        <f>SUM(B8/B14)</f>
        <v>#DIV/0!</v>
      </c>
      <c r="D8" s="910">
        <v>1172</v>
      </c>
      <c r="E8" s="234">
        <f>SUM(D8/D14)</f>
        <v>0.13441908475742631</v>
      </c>
      <c r="F8" s="1969">
        <v>1299</v>
      </c>
      <c r="G8" s="234">
        <f>SUM(F8/F14)</f>
        <v>0.14085881587508134</v>
      </c>
      <c r="H8" s="1910">
        <v>1370</v>
      </c>
      <c r="I8" s="234">
        <f>SUM(H8/H14)</f>
        <v>0.13701370137013702</v>
      </c>
      <c r="J8" s="1801">
        <v>1635</v>
      </c>
      <c r="K8" s="234">
        <f>SUM(J8/J14)</f>
        <v>0.15</v>
      </c>
      <c r="L8" s="1746">
        <v>1842</v>
      </c>
      <c r="M8" s="234">
        <f>SUM(L8/L14)</f>
        <v>0.15748974008207933</v>
      </c>
      <c r="N8" s="1732">
        <v>2041</v>
      </c>
      <c r="O8" s="234">
        <f>SUM(N8/N14)</f>
        <v>0.16268133269567989</v>
      </c>
      <c r="P8" s="1732">
        <v>2362</v>
      </c>
      <c r="Q8" s="234">
        <f>SUM(P8/P14)</f>
        <v>0.16844957923263443</v>
      </c>
      <c r="R8" s="1732">
        <v>2499</v>
      </c>
      <c r="S8" s="234">
        <f>SUM(R8/R14)</f>
        <v>0.16922868558271822</v>
      </c>
      <c r="T8" s="1732">
        <v>2446</v>
      </c>
      <c r="U8" s="234">
        <f>SUM(T8/T14)</f>
        <v>0.16914459580941843</v>
      </c>
      <c r="V8" s="1732">
        <v>2344</v>
      </c>
      <c r="W8" s="234">
        <f>SUM(V8/V14)</f>
        <v>0.15160726990492207</v>
      </c>
      <c r="X8" s="910">
        <v>2369</v>
      </c>
      <c r="Y8" s="234">
        <f>SUM(X8/X14)</f>
        <v>0.1538111933515128</v>
      </c>
      <c r="Z8" s="910">
        <v>2358</v>
      </c>
      <c r="AA8" s="234">
        <f>SUM(Z8/Z14)</f>
        <v>0.15272020725388602</v>
      </c>
      <c r="AB8" s="1732">
        <v>2302</v>
      </c>
      <c r="AC8" s="234">
        <f>SUM(AB8/AB14)</f>
        <v>0.15412426352437064</v>
      </c>
      <c r="AD8" s="1732">
        <v>2437</v>
      </c>
      <c r="AE8" s="234">
        <f>SUM(AD8/AD14)</f>
        <v>0.15576861617130072</v>
      </c>
      <c r="AF8" s="2455"/>
      <c r="AG8" s="2457"/>
    </row>
    <row r="9" spans="1:34" s="30" customFormat="1" x14ac:dyDescent="0.25">
      <c r="A9" s="74" t="s">
        <v>277</v>
      </c>
      <c r="B9" s="1362"/>
      <c r="C9" s="234" t="e">
        <f>SUM(B9/B14)</f>
        <v>#DIV/0!</v>
      </c>
      <c r="D9" s="910">
        <v>1339</v>
      </c>
      <c r="E9" s="234">
        <f>SUM(D9/D14)</f>
        <v>0.15357265741484116</v>
      </c>
      <c r="F9" s="1969">
        <v>1468</v>
      </c>
      <c r="G9" s="234">
        <f>SUM(F9/F14)</f>
        <v>0.1591845586640642</v>
      </c>
      <c r="H9" s="1910">
        <v>1709</v>
      </c>
      <c r="I9" s="234">
        <f>SUM(H9/H14)</f>
        <v>0.17091709170917091</v>
      </c>
      <c r="J9" s="1801">
        <v>1883</v>
      </c>
      <c r="K9" s="234">
        <f>SUM(J9/J14)</f>
        <v>0.17275229357798166</v>
      </c>
      <c r="L9" s="1746">
        <v>2009</v>
      </c>
      <c r="M9" s="234">
        <f>SUM(L9/L14)</f>
        <v>0.17176812585499315</v>
      </c>
      <c r="N9" s="1732">
        <v>2159</v>
      </c>
      <c r="O9" s="234">
        <f>SUM(N9/N14)</f>
        <v>0.17208672086720866</v>
      </c>
      <c r="P9" s="1732">
        <v>2364</v>
      </c>
      <c r="Q9" s="234">
        <f>SUM(P9/P14)</f>
        <v>0.16859221223791185</v>
      </c>
      <c r="R9" s="1732">
        <v>2493</v>
      </c>
      <c r="S9" s="234">
        <f>SUM(R9/R14)</f>
        <v>0.16882237421277171</v>
      </c>
      <c r="T9" s="1732">
        <v>2427</v>
      </c>
      <c r="U9" s="234">
        <f>SUM(T9/T14)</f>
        <v>0.16783071710116865</v>
      </c>
      <c r="V9" s="1732">
        <v>2356</v>
      </c>
      <c r="W9" s="234">
        <f>SUM(V9/V14)</f>
        <v>0.15238341633788241</v>
      </c>
      <c r="X9" s="910">
        <v>2387</v>
      </c>
      <c r="Y9" s="234">
        <f>SUM(X9/X14)</f>
        <v>0.15497987274379951</v>
      </c>
      <c r="Z9" s="910">
        <v>2483</v>
      </c>
      <c r="AA9" s="234">
        <f>SUM(Z9/Z14)</f>
        <v>0.16081606217616581</v>
      </c>
      <c r="AB9" s="1732">
        <v>2471</v>
      </c>
      <c r="AC9" s="234">
        <f>SUM(AB9/AB14)</f>
        <v>0.1654392072844135</v>
      </c>
      <c r="AD9" s="1732">
        <v>2626</v>
      </c>
      <c r="AE9" s="234">
        <f>SUM(AD9/AD14)</f>
        <v>0.1678491530840524</v>
      </c>
      <c r="AF9" s="2454">
        <v>4677</v>
      </c>
      <c r="AG9" s="2456">
        <f>SUM(AF8/AF14)</f>
        <v>0</v>
      </c>
      <c r="AH9" s="1470"/>
    </row>
    <row r="10" spans="1:34" x14ac:dyDescent="0.25">
      <c r="A10" s="74" t="s">
        <v>278</v>
      </c>
      <c r="B10" s="1362"/>
      <c r="C10" s="234" t="e">
        <f>SUM(B10/B14)</f>
        <v>#DIV/0!</v>
      </c>
      <c r="D10" s="910">
        <v>894</v>
      </c>
      <c r="E10" s="234">
        <f>SUM(D10/D14)</f>
        <v>0.10253469434568184</v>
      </c>
      <c r="F10" s="1969">
        <v>1006</v>
      </c>
      <c r="G10" s="234">
        <f>SUM(F10/F14)</f>
        <v>0.10908696595098677</v>
      </c>
      <c r="H10" s="1910">
        <v>1068</v>
      </c>
      <c r="I10" s="234">
        <f>SUM(H10/H14)</f>
        <v>0.10681068106810682</v>
      </c>
      <c r="J10" s="1801">
        <v>1203</v>
      </c>
      <c r="K10" s="234">
        <f>SUM(J10/J14)</f>
        <v>0.11036697247706422</v>
      </c>
      <c r="L10" s="1746">
        <v>1283</v>
      </c>
      <c r="M10" s="234">
        <f>SUM(L10/L14)</f>
        <v>0.10969562243502053</v>
      </c>
      <c r="N10" s="1732">
        <v>1323</v>
      </c>
      <c r="O10" s="234">
        <f>SUM(N10/N14)</f>
        <v>0.1054519368723099</v>
      </c>
      <c r="P10" s="1732">
        <v>1501</v>
      </c>
      <c r="Q10" s="234">
        <f>SUM(P10/P14)</f>
        <v>0.10704607046070461</v>
      </c>
      <c r="R10" s="1732">
        <v>1636</v>
      </c>
      <c r="S10" s="234">
        <f>SUM(R10/R14)</f>
        <v>0.11078756687207963</v>
      </c>
      <c r="T10" s="1732">
        <v>1659</v>
      </c>
      <c r="U10" s="234">
        <f>SUM(T10/T14)</f>
        <v>0.11472235668349354</v>
      </c>
      <c r="V10" s="1732">
        <v>1682</v>
      </c>
      <c r="W10" s="234">
        <f>SUM(V10/V14)</f>
        <v>0.10878985835327598</v>
      </c>
      <c r="X10" s="910">
        <v>1699</v>
      </c>
      <c r="Y10" s="234">
        <f>SUM(X10/X14)</f>
        <v>0.11031034930528502</v>
      </c>
      <c r="Z10" s="910">
        <v>1746</v>
      </c>
      <c r="AA10" s="234">
        <f>SUM(Z10/Z14)</f>
        <v>0.11308290155440415</v>
      </c>
      <c r="AB10" s="1732">
        <v>1739</v>
      </c>
      <c r="AC10" s="234">
        <f>SUM(AB10/AB14)</f>
        <v>0.11643010176754151</v>
      </c>
      <c r="AD10" s="1732">
        <v>1871</v>
      </c>
      <c r="AE10" s="234">
        <f>SUM(AD10/AD14)</f>
        <v>0.11959092361776925</v>
      </c>
      <c r="AF10" s="2455"/>
      <c r="AG10" s="2457"/>
    </row>
    <row r="11" spans="1:34" x14ac:dyDescent="0.25">
      <c r="A11" s="74" t="s">
        <v>279</v>
      </c>
      <c r="B11" s="1362"/>
      <c r="C11" s="234" t="e">
        <f>SUM(B11/B14)</f>
        <v>#DIV/0!</v>
      </c>
      <c r="D11" s="910">
        <v>1209</v>
      </c>
      <c r="E11" s="234">
        <f>SUM(D11/D14)</f>
        <v>0.13866269067553619</v>
      </c>
      <c r="F11" s="1969">
        <v>1263</v>
      </c>
      <c r="G11" s="234">
        <f>SUM(F11/F14)</f>
        <v>0.13695510735198438</v>
      </c>
      <c r="H11" s="1910">
        <v>1365</v>
      </c>
      <c r="I11" s="234">
        <f>SUM(H11/H14)</f>
        <v>0.13651365136513652</v>
      </c>
      <c r="J11" s="1801">
        <v>1480</v>
      </c>
      <c r="K11" s="234">
        <f>SUM(J11/J14)</f>
        <v>0.13577981651376148</v>
      </c>
      <c r="L11" s="1746">
        <v>1586</v>
      </c>
      <c r="M11" s="234">
        <f>SUM(L11/L14)</f>
        <v>0.13560191518467851</v>
      </c>
      <c r="N11" s="1732">
        <v>1658</v>
      </c>
      <c r="O11" s="234">
        <f>SUM(N11/N14)</f>
        <v>0.13215367447792126</v>
      </c>
      <c r="P11" s="1732">
        <v>1839</v>
      </c>
      <c r="Q11" s="234">
        <f>SUM(P11/P14)</f>
        <v>0.13115104835258878</v>
      </c>
      <c r="R11" s="1732">
        <v>1897</v>
      </c>
      <c r="S11" s="234">
        <f>SUM(R11/R14)</f>
        <v>0.12846211146475248</v>
      </c>
      <c r="T11" s="1732">
        <v>1884</v>
      </c>
      <c r="U11" s="234">
        <f>SUM(T11/T14)</f>
        <v>0.13028144664960931</v>
      </c>
      <c r="V11" s="1732">
        <v>1853</v>
      </c>
      <c r="W11" s="234">
        <f>SUM(V11/V14)</f>
        <v>0.11984994502296099</v>
      </c>
      <c r="X11" s="910">
        <v>1826</v>
      </c>
      <c r="Y11" s="234">
        <f>SUM(X11/X14)</f>
        <v>0.11855603168419686</v>
      </c>
      <c r="Z11" s="910">
        <v>1893</v>
      </c>
      <c r="AA11" s="234">
        <f>SUM(Z11/Z14)</f>
        <v>0.12260362694300518</v>
      </c>
      <c r="AB11" s="1732">
        <v>1790</v>
      </c>
      <c r="AC11" s="234">
        <f>SUM(AB11/AB14)</f>
        <v>0.11984467059453668</v>
      </c>
      <c r="AD11" s="1732">
        <v>1866</v>
      </c>
      <c r="AE11" s="234">
        <f>SUM(AD11/AD14)</f>
        <v>0.11927133269415148</v>
      </c>
      <c r="AF11" s="2454">
        <v>3514</v>
      </c>
      <c r="AG11" s="2456">
        <f>SUM(AF9/AF14)</f>
        <v>0.29019048209964632</v>
      </c>
    </row>
    <row r="12" spans="1:34" x14ac:dyDescent="0.25">
      <c r="A12" s="74" t="s">
        <v>280</v>
      </c>
      <c r="B12" s="1362"/>
      <c r="C12" s="234" t="e">
        <f>SUM(B12/B14)</f>
        <v>#DIV/0!</v>
      </c>
      <c r="D12" s="910">
        <v>1208</v>
      </c>
      <c r="E12" s="234">
        <f>SUM(D12/D14)</f>
        <v>0.13854799862369538</v>
      </c>
      <c r="F12" s="1969">
        <v>1214</v>
      </c>
      <c r="G12" s="234">
        <f>SUM(F12/F14)</f>
        <v>0.13164172630665799</v>
      </c>
      <c r="H12" s="1910">
        <v>1270</v>
      </c>
      <c r="I12" s="234">
        <f>SUM(H12/H14)</f>
        <v>0.12701270127012701</v>
      </c>
      <c r="J12" s="1801">
        <v>1261</v>
      </c>
      <c r="K12" s="234">
        <f>SUM(J12/J14)</f>
        <v>0.11568807339449541</v>
      </c>
      <c r="L12" s="1746">
        <v>1347</v>
      </c>
      <c r="M12" s="234">
        <f>SUM(L12/L14)</f>
        <v>0.11516757865937073</v>
      </c>
      <c r="N12" s="1732">
        <v>1408</v>
      </c>
      <c r="O12" s="234">
        <f>SUM(N12/N14)</f>
        <v>0.1122270046229874</v>
      </c>
      <c r="P12" s="1732">
        <v>1395</v>
      </c>
      <c r="Q12" s="234">
        <f>SUM(P12/P14)</f>
        <v>9.9486521181001278E-2</v>
      </c>
      <c r="R12" s="1732">
        <v>1449</v>
      </c>
      <c r="S12" s="234">
        <f>SUM(R12/R14)</f>
        <v>9.812419584208032E-2</v>
      </c>
      <c r="T12" s="1732">
        <v>1425</v>
      </c>
      <c r="U12" s="234">
        <f>SUM(T12/T14)</f>
        <v>9.8540903118733147E-2</v>
      </c>
      <c r="V12" s="1732">
        <v>1439</v>
      </c>
      <c r="W12" s="234">
        <f>SUM(V12/V14)</f>
        <v>9.3072893085828862E-2</v>
      </c>
      <c r="X12" s="910">
        <v>1524</v>
      </c>
      <c r="Y12" s="234">
        <f>SUM(X12/X14)</f>
        <v>9.8948188546941956E-2</v>
      </c>
      <c r="Z12" s="910">
        <v>1519</v>
      </c>
      <c r="AA12" s="234">
        <f>SUM(Z12/Z14)</f>
        <v>9.8380829015544041E-2</v>
      </c>
      <c r="AB12" s="1732">
        <v>1523</v>
      </c>
      <c r="AC12" s="234">
        <f>SUM(AB12/AB14)</f>
        <v>0.10196839850026782</v>
      </c>
      <c r="AD12" s="1732">
        <v>1584</v>
      </c>
      <c r="AE12" s="234">
        <f>SUM(AD12/AD14)</f>
        <v>0.10124640460210931</v>
      </c>
      <c r="AF12" s="2455"/>
      <c r="AG12" s="2457"/>
    </row>
    <row r="13" spans="1:34" ht="15.75" thickBot="1" x14ac:dyDescent="0.3">
      <c r="A13" s="75" t="s">
        <v>281</v>
      </c>
      <c r="B13" s="1363"/>
      <c r="C13" s="235" t="e">
        <f>SUM(B13/B14)</f>
        <v>#DIV/0!</v>
      </c>
      <c r="D13" s="912">
        <v>963</v>
      </c>
      <c r="E13" s="235">
        <f>SUM(D13/D14)</f>
        <v>0.11044844592269756</v>
      </c>
      <c r="F13" s="311">
        <v>915</v>
      </c>
      <c r="G13" s="235">
        <f>SUM(F13/F14)</f>
        <v>9.9219258295380613E-2</v>
      </c>
      <c r="H13" s="311">
        <v>912</v>
      </c>
      <c r="I13" s="235">
        <f>SUM(H13/H14)</f>
        <v>9.1209120912091213E-2</v>
      </c>
      <c r="J13" s="311">
        <v>882</v>
      </c>
      <c r="K13" s="235">
        <f>SUM(J13/J14)</f>
        <v>8.0917431192660552E-2</v>
      </c>
      <c r="L13" s="311">
        <v>875</v>
      </c>
      <c r="M13" s="235">
        <f>SUM(L13/L14)</f>
        <v>7.4811901504787962E-2</v>
      </c>
      <c r="N13" s="311">
        <v>920</v>
      </c>
      <c r="O13" s="235">
        <f>SUM(N13/N14)</f>
        <v>7.3330145066156538E-2</v>
      </c>
      <c r="P13" s="311">
        <v>1132</v>
      </c>
      <c r="Q13" s="235">
        <f>SUM(P13/P14)</f>
        <v>8.0730280987020397E-2</v>
      </c>
      <c r="R13" s="311">
        <v>1160</v>
      </c>
      <c r="S13" s="235">
        <f>SUM(R13/R14)</f>
        <v>7.8553531522990452E-2</v>
      </c>
      <c r="T13" s="311">
        <v>985</v>
      </c>
      <c r="U13" s="235">
        <f>SUM(T13/T14)</f>
        <v>6.8114238296106772E-2</v>
      </c>
      <c r="V13" s="311">
        <v>987</v>
      </c>
      <c r="W13" s="235">
        <f>SUM(V13/V14)</f>
        <v>6.3838044110988937E-2</v>
      </c>
      <c r="X13" s="912">
        <v>926</v>
      </c>
      <c r="Y13" s="235">
        <f>SUM(X13/X14)</f>
        <v>6.0122062069861058E-2</v>
      </c>
      <c r="Z13" s="912">
        <v>844</v>
      </c>
      <c r="AA13" s="235">
        <f>SUM(Z13/Z14)</f>
        <v>5.4663212435233158E-2</v>
      </c>
      <c r="AB13" s="311">
        <v>791</v>
      </c>
      <c r="AC13" s="235">
        <f>SUM(AB13/AB14)</f>
        <v>5.2959292983395821E-2</v>
      </c>
      <c r="AD13" s="311">
        <v>821</v>
      </c>
      <c r="AE13" s="235">
        <f>SUM(AD13/AD14)</f>
        <v>5.247682965803771E-2</v>
      </c>
      <c r="AF13" s="311">
        <v>843</v>
      </c>
      <c r="AG13" s="235">
        <f>SUM(AF10/AF14)</f>
        <v>0</v>
      </c>
    </row>
    <row r="14" spans="1:34" ht="16.5" thickTop="1" thickBot="1" x14ac:dyDescent="0.3">
      <c r="A14" s="36" t="s">
        <v>282</v>
      </c>
      <c r="B14" s="89">
        <f t="shared" ref="B14:I14" si="0">SUM(B5:B13)</f>
        <v>0</v>
      </c>
      <c r="C14" s="193" t="e">
        <f t="shared" si="0"/>
        <v>#DIV/0!</v>
      </c>
      <c r="D14" s="89">
        <f t="shared" ref="D14:E14" si="1">SUM(D5:D13)</f>
        <v>8719</v>
      </c>
      <c r="E14" s="193">
        <f t="shared" si="1"/>
        <v>1</v>
      </c>
      <c r="F14" s="89">
        <f t="shared" si="0"/>
        <v>9222</v>
      </c>
      <c r="G14" s="193">
        <f t="shared" si="0"/>
        <v>1</v>
      </c>
      <c r="H14" s="89">
        <f t="shared" si="0"/>
        <v>9999</v>
      </c>
      <c r="I14" s="193">
        <f t="shared" si="0"/>
        <v>1</v>
      </c>
      <c r="J14" s="89">
        <f t="shared" ref="J14:U14" si="2">SUM(J5:J13)</f>
        <v>10900</v>
      </c>
      <c r="K14" s="193">
        <f t="shared" si="2"/>
        <v>0.99999999999999989</v>
      </c>
      <c r="L14" s="89">
        <f t="shared" ref="L14:Q14" si="3">SUM(L5:L13)</f>
        <v>11696</v>
      </c>
      <c r="M14" s="193">
        <f t="shared" si="3"/>
        <v>1</v>
      </c>
      <c r="N14" s="89">
        <f t="shared" si="3"/>
        <v>12546</v>
      </c>
      <c r="O14" s="193">
        <f t="shared" si="3"/>
        <v>1</v>
      </c>
      <c r="P14" s="89">
        <f t="shared" si="3"/>
        <v>14022</v>
      </c>
      <c r="Q14" s="193">
        <f t="shared" si="3"/>
        <v>1</v>
      </c>
      <c r="R14" s="89">
        <f t="shared" si="2"/>
        <v>14767</v>
      </c>
      <c r="S14" s="193">
        <f t="shared" si="2"/>
        <v>1</v>
      </c>
      <c r="T14" s="89">
        <f t="shared" si="2"/>
        <v>14461</v>
      </c>
      <c r="U14" s="193">
        <f t="shared" si="2"/>
        <v>0.99999999999999989</v>
      </c>
      <c r="V14" s="313">
        <f t="shared" ref="V14:AA14" si="4">SUM(V5:V13)</f>
        <v>15461</v>
      </c>
      <c r="W14" s="193" t="e">
        <f t="shared" si="4"/>
        <v>#DIV/0!</v>
      </c>
      <c r="X14" s="89">
        <f t="shared" si="4"/>
        <v>15402</v>
      </c>
      <c r="Y14" s="193" t="e">
        <f t="shared" si="4"/>
        <v>#DIV/0!</v>
      </c>
      <c r="Z14" s="89">
        <f t="shared" si="4"/>
        <v>15440</v>
      </c>
      <c r="AA14" s="193" t="e">
        <f t="shared" si="4"/>
        <v>#DIV/0!</v>
      </c>
      <c r="AB14" s="89">
        <f t="shared" ref="AB14:AG14" si="5">SUM(AB5:AB13)</f>
        <v>14936</v>
      </c>
      <c r="AC14" s="193" t="e">
        <f t="shared" si="5"/>
        <v>#DIV/0!</v>
      </c>
      <c r="AD14" s="89">
        <f t="shared" si="5"/>
        <v>15645</v>
      </c>
      <c r="AE14" s="193" t="e">
        <f t="shared" si="5"/>
        <v>#DIV/0!</v>
      </c>
      <c r="AF14" s="89">
        <f t="shared" si="5"/>
        <v>16117</v>
      </c>
      <c r="AG14" s="193" t="e">
        <f t="shared" si="5"/>
        <v>#DIV/0!</v>
      </c>
    </row>
    <row r="15" spans="1:34" ht="5.25" hidden="1" customHeight="1" thickBot="1" x14ac:dyDescent="0.3">
      <c r="A15" s="65"/>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5"/>
    </row>
    <row r="16" spans="1:34" s="30" customFormat="1" ht="16.5" customHeight="1" thickBot="1" x14ac:dyDescent="0.3">
      <c r="A16" s="2311" t="s">
        <v>283</v>
      </c>
      <c r="B16" s="2335"/>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1712"/>
      <c r="AG16" s="1712"/>
      <c r="AH16" s="1470"/>
    </row>
    <row r="17" spans="1:38" x14ac:dyDescent="0.25">
      <c r="A17" s="79" t="s">
        <v>284</v>
      </c>
      <c r="B17" s="1361"/>
      <c r="C17" s="233" t="e">
        <f>SUM(B17/B23)</f>
        <v>#DIV/0!</v>
      </c>
      <c r="D17" s="1048">
        <v>1788</v>
      </c>
      <c r="E17" s="233">
        <f>SUM(D17/D23)</f>
        <v>0.20506938869136368</v>
      </c>
      <c r="F17" s="359">
        <v>1810</v>
      </c>
      <c r="G17" s="233">
        <f>SUM(F17/F23)</f>
        <v>0.19626978963348515</v>
      </c>
      <c r="H17" s="359">
        <v>1883</v>
      </c>
      <c r="I17" s="233">
        <f>SUM(H17/H23)</f>
        <v>0.18831883188318832</v>
      </c>
      <c r="J17" s="359">
        <v>1933</v>
      </c>
      <c r="K17" s="233">
        <f>SUM(J17/J23)</f>
        <v>0.17733944954128442</v>
      </c>
      <c r="L17" s="359">
        <v>2033</v>
      </c>
      <c r="M17" s="233">
        <f>SUM(L17/L23)</f>
        <v>0.17382010943912449</v>
      </c>
      <c r="N17" s="359">
        <v>1856</v>
      </c>
      <c r="O17" s="233">
        <f>SUM(N17/N23)</f>
        <v>0.14793559700302886</v>
      </c>
      <c r="P17" s="359">
        <v>2160</v>
      </c>
      <c r="Q17" s="233">
        <f>SUM(P17/P23)</f>
        <v>0.1540436456996149</v>
      </c>
      <c r="R17" s="359">
        <v>2364</v>
      </c>
      <c r="S17" s="233">
        <f>SUM(R17/R23)</f>
        <v>0.16008667975892191</v>
      </c>
      <c r="T17" s="359">
        <v>2398</v>
      </c>
      <c r="U17" s="233">
        <f>SUM(T17/T23)</f>
        <v>0.16582532328331373</v>
      </c>
      <c r="V17" s="359">
        <v>2354</v>
      </c>
      <c r="W17" s="233">
        <f>SUM(V17/V23)</f>
        <v>0.16633691351045787</v>
      </c>
      <c r="X17" s="1048">
        <v>2383</v>
      </c>
      <c r="Y17" s="233">
        <f>SUM(X17/X23)</f>
        <v>0.1685051619290058</v>
      </c>
      <c r="Z17" s="1048">
        <v>2344</v>
      </c>
      <c r="AA17" s="233">
        <f>SUM(Z17/Z23)</f>
        <v>0.16501231960577262</v>
      </c>
      <c r="AB17" s="359">
        <v>2256</v>
      </c>
      <c r="AC17" s="233">
        <f>SUM(AB17/AB23)</f>
        <v>0.16369177187636047</v>
      </c>
      <c r="AD17" s="359">
        <v>2360</v>
      </c>
      <c r="AE17" s="233">
        <f>SUM(AD17/AD23)</f>
        <v>0.16285970602442895</v>
      </c>
      <c r="AF17" s="359">
        <v>2381</v>
      </c>
      <c r="AG17" s="233">
        <f>SUM(AF17/AF23)</f>
        <v>0.15948824435662134</v>
      </c>
      <c r="AI17" s="1262"/>
      <c r="AJ17" s="1262"/>
      <c r="AK17" s="1262"/>
      <c r="AL17" s="1262"/>
    </row>
    <row r="18" spans="1:38" x14ac:dyDescent="0.25">
      <c r="A18" s="80" t="s">
        <v>285</v>
      </c>
      <c r="B18" s="1362"/>
      <c r="C18" s="234" t="e">
        <f>SUM(B18/B23)</f>
        <v>#DIV/0!</v>
      </c>
      <c r="D18" s="910">
        <v>1000</v>
      </c>
      <c r="E18" s="234">
        <f>SUM(D18/D23)</f>
        <v>0.11469205184080743</v>
      </c>
      <c r="F18" s="1969">
        <v>990</v>
      </c>
      <c r="G18" s="234">
        <f>SUM(F18/F23)</f>
        <v>0.10735198438516591</v>
      </c>
      <c r="H18" s="1910">
        <v>1081</v>
      </c>
      <c r="I18" s="234">
        <f>SUM(H18/H23)</f>
        <v>0.10811081108110811</v>
      </c>
      <c r="J18" s="1801">
        <v>1137</v>
      </c>
      <c r="K18" s="234">
        <f>SUM(J18/J23)</f>
        <v>0.10431192660550459</v>
      </c>
      <c r="L18" s="1746">
        <v>1123</v>
      </c>
      <c r="M18" s="234">
        <f>SUM(L18/L23)</f>
        <v>9.6015731874145013E-2</v>
      </c>
      <c r="N18" s="1732">
        <v>1054</v>
      </c>
      <c r="O18" s="234">
        <f>SUM(N18/N23)</f>
        <v>8.4010840108401083E-2</v>
      </c>
      <c r="P18" s="1732">
        <v>1118</v>
      </c>
      <c r="Q18" s="234">
        <f>SUM(P18/P23)</f>
        <v>7.9731849950078454E-2</v>
      </c>
      <c r="R18" s="1732">
        <v>1185</v>
      </c>
      <c r="S18" s="234">
        <f>SUM(R18/R23)</f>
        <v>8.0246495564434209E-2</v>
      </c>
      <c r="T18" s="1732">
        <v>1165</v>
      </c>
      <c r="U18" s="234">
        <f>SUM(T18/T23)</f>
        <v>8.0561510268999381E-2</v>
      </c>
      <c r="V18" s="1732">
        <v>1128</v>
      </c>
      <c r="W18" s="234">
        <f>SUM(V18/V23)</f>
        <v>7.9706048615036745E-2</v>
      </c>
      <c r="X18" s="910">
        <v>1133</v>
      </c>
      <c r="Y18" s="234">
        <f>SUM(X18/X23)</f>
        <v>8.0115966624239851E-2</v>
      </c>
      <c r="Z18" s="910">
        <v>1195</v>
      </c>
      <c r="AA18" s="234">
        <f>SUM(Z18/Z23)</f>
        <v>8.412530799014431E-2</v>
      </c>
      <c r="AB18" s="1732">
        <v>1160</v>
      </c>
      <c r="AC18" s="234">
        <f>SUM(AB18/AB23)</f>
        <v>8.4167755042809461E-2</v>
      </c>
      <c r="AD18" s="1732">
        <v>1181</v>
      </c>
      <c r="AE18" s="234">
        <f>SUM(AD18/AD23)</f>
        <v>8.1498861362224825E-2</v>
      </c>
      <c r="AF18" s="1732">
        <v>1144</v>
      </c>
      <c r="AG18" s="234">
        <f>SUM(AF18/AF23)</f>
        <v>7.6629379060888209E-2</v>
      </c>
      <c r="AI18" s="1262"/>
      <c r="AJ18" s="1262"/>
      <c r="AK18" s="1262"/>
      <c r="AL18" s="1262"/>
    </row>
    <row r="19" spans="1:38" x14ac:dyDescent="0.25">
      <c r="A19" s="80" t="s">
        <v>286</v>
      </c>
      <c r="B19" s="1362"/>
      <c r="C19" s="234" t="e">
        <f>SUM(B19/B23)</f>
        <v>#DIV/0!</v>
      </c>
      <c r="D19" s="910">
        <v>101</v>
      </c>
      <c r="E19" s="234">
        <f>SUM(D19/D23)</f>
        <v>1.1583897235921551E-2</v>
      </c>
      <c r="F19" s="1969">
        <v>110</v>
      </c>
      <c r="G19" s="234">
        <f>SUM(F19/F23)</f>
        <v>1.1927998265018435E-2</v>
      </c>
      <c r="H19" s="1910">
        <v>121</v>
      </c>
      <c r="I19" s="234">
        <f>SUM(H19/H23)</f>
        <v>1.2101210121012101E-2</v>
      </c>
      <c r="J19" s="1801">
        <v>109</v>
      </c>
      <c r="K19" s="234">
        <f>SUM(J19/J23)</f>
        <v>0.01</v>
      </c>
      <c r="L19" s="1746">
        <v>144</v>
      </c>
      <c r="M19" s="234">
        <f>SUM(L19/L23)</f>
        <v>1.2311901504787962E-2</v>
      </c>
      <c r="N19" s="1732">
        <v>126</v>
      </c>
      <c r="O19" s="234">
        <f>SUM(N19/N23)</f>
        <v>1.0043041606886656E-2</v>
      </c>
      <c r="P19" s="1732">
        <v>132</v>
      </c>
      <c r="Q19" s="234">
        <f>SUM(P19/P23)</f>
        <v>9.4137783483097988E-3</v>
      </c>
      <c r="R19" s="1732">
        <v>145</v>
      </c>
      <c r="S19" s="234">
        <f>SUM(R19/R23)</f>
        <v>9.8191914403738065E-3</v>
      </c>
      <c r="T19" s="1732">
        <v>134</v>
      </c>
      <c r="U19" s="234">
        <f>SUM(T19/T23)</f>
        <v>9.266302468708942E-3</v>
      </c>
      <c r="V19" s="1732">
        <v>131</v>
      </c>
      <c r="W19" s="234">
        <f>SUM(V19/V23)</f>
        <v>9.2566421707179197E-3</v>
      </c>
      <c r="X19" s="910">
        <v>138</v>
      </c>
      <c r="Y19" s="234">
        <f>SUM(X19/X23)</f>
        <v>9.7581671616461599E-3</v>
      </c>
      <c r="Z19" s="910">
        <v>138</v>
      </c>
      <c r="AA19" s="234">
        <f>SUM(Z19/Z23)</f>
        <v>9.7148891235480459E-3</v>
      </c>
      <c r="AB19" s="1732">
        <v>145</v>
      </c>
      <c r="AC19" s="234">
        <f>SUM(AB19/AB23)</f>
        <v>1.0520969380351183E-2</v>
      </c>
      <c r="AD19" s="1732">
        <v>141</v>
      </c>
      <c r="AE19" s="234">
        <f>SUM(AD19/AD23)</f>
        <v>9.730177351459526E-3</v>
      </c>
      <c r="AF19" s="1732">
        <v>166</v>
      </c>
      <c r="AG19" s="234">
        <f>SUM(AF19/AF23)</f>
        <v>1.1119298010583428E-2</v>
      </c>
      <c r="AI19" s="1262"/>
      <c r="AJ19" s="1262"/>
      <c r="AK19" s="1262"/>
      <c r="AL19" s="1262"/>
    </row>
    <row r="20" spans="1:38" x14ac:dyDescent="0.25">
      <c r="A20" s="80" t="s">
        <v>287</v>
      </c>
      <c r="B20" s="1362"/>
      <c r="C20" s="234" t="e">
        <f>SUM(B20/B23)</f>
        <v>#DIV/0!</v>
      </c>
      <c r="D20" s="910">
        <v>2859</v>
      </c>
      <c r="E20" s="234">
        <f>SUM(D20/D23)</f>
        <v>0.32790457621286845</v>
      </c>
      <c r="F20" s="1969">
        <v>3128</v>
      </c>
      <c r="G20" s="234">
        <f>SUM(F20/F23)</f>
        <v>0.33918889611797876</v>
      </c>
      <c r="H20" s="1910">
        <v>3431</v>
      </c>
      <c r="I20" s="234">
        <f>SUM(H20/H23)</f>
        <v>0.34313431343134315</v>
      </c>
      <c r="J20" s="1801">
        <v>3671</v>
      </c>
      <c r="K20" s="234">
        <f>SUM(J20/J23)</f>
        <v>0.33678899082568808</v>
      </c>
      <c r="L20" s="1746">
        <v>4001</v>
      </c>
      <c r="M20" s="234">
        <f>SUM(L20/L23)</f>
        <v>0.34208276333789328</v>
      </c>
      <c r="N20" s="1732">
        <v>3539</v>
      </c>
      <c r="O20" s="234">
        <f>SUM(N20/N23)</f>
        <v>0.28208193846644347</v>
      </c>
      <c r="P20" s="1732">
        <v>4079</v>
      </c>
      <c r="Q20" s="234">
        <f>SUM(P20/P23)</f>
        <v>0.29090001426330053</v>
      </c>
      <c r="R20" s="1732">
        <v>4657</v>
      </c>
      <c r="S20" s="234">
        <f>SUM(R20/R23)</f>
        <v>0.31536534164014357</v>
      </c>
      <c r="T20" s="1732">
        <v>4773</v>
      </c>
      <c r="U20" s="234">
        <f>SUM(T20/T23)</f>
        <v>0.33006016181453562</v>
      </c>
      <c r="V20" s="1732">
        <v>4745</v>
      </c>
      <c r="W20" s="234">
        <f>SUM(V20/V23)</f>
        <v>0.33528829847371394</v>
      </c>
      <c r="X20" s="910">
        <v>4666</v>
      </c>
      <c r="Y20" s="234">
        <f>SUM(X20/X23)</f>
        <v>0.32993918823363033</v>
      </c>
      <c r="Z20" s="910">
        <v>4663</v>
      </c>
      <c r="AA20" s="234">
        <f>SUM(Z20/Z23)</f>
        <v>0.32826469552974302</v>
      </c>
      <c r="AB20" s="1732">
        <v>4629</v>
      </c>
      <c r="AC20" s="234">
        <f>SUM(AB20/AB23)</f>
        <v>0.33587287766652157</v>
      </c>
      <c r="AD20" s="1732">
        <v>4985</v>
      </c>
      <c r="AE20" s="234">
        <f>SUM(AD20/AD23)</f>
        <v>0.34400662480160099</v>
      </c>
      <c r="AF20" s="1732">
        <v>5216</v>
      </c>
      <c r="AG20" s="234">
        <f>SUM(AF20/AF23)</f>
        <v>0.34938709893495878</v>
      </c>
      <c r="AI20" s="1262"/>
      <c r="AJ20" s="1262"/>
      <c r="AK20" s="1262"/>
      <c r="AL20" s="1262"/>
    </row>
    <row r="21" spans="1:38" x14ac:dyDescent="0.25">
      <c r="A21" s="80" t="s">
        <v>288</v>
      </c>
      <c r="B21" s="1362"/>
      <c r="C21" s="234" t="e">
        <f>SUM(B21/B23)</f>
        <v>#DIV/0!</v>
      </c>
      <c r="D21" s="910">
        <v>2883</v>
      </c>
      <c r="E21" s="234">
        <f>SUM(D21/D23)</f>
        <v>0.33065718545704781</v>
      </c>
      <c r="F21" s="1969">
        <v>3112</v>
      </c>
      <c r="G21" s="234">
        <f>SUM(F21/F23)</f>
        <v>0.3374539145521579</v>
      </c>
      <c r="H21" s="1910">
        <v>3443</v>
      </c>
      <c r="I21" s="234">
        <f>SUM(H21/H23)</f>
        <v>0.34433443344334436</v>
      </c>
      <c r="J21" s="1801">
        <v>3571</v>
      </c>
      <c r="K21" s="234">
        <f>SUM(J21/J23)</f>
        <v>0.32761467889908258</v>
      </c>
      <c r="L21" s="1746">
        <v>3720</v>
      </c>
      <c r="M21" s="234">
        <f>SUM(L21/L23)</f>
        <v>0.31805745554035569</v>
      </c>
      <c r="N21" s="1732">
        <v>3412</v>
      </c>
      <c r="O21" s="234">
        <f>SUM(N21/N23)</f>
        <v>0.27195919018013709</v>
      </c>
      <c r="P21" s="1732">
        <v>4070</v>
      </c>
      <c r="Q21" s="234">
        <f>SUM(P21/P23)</f>
        <v>0.29025816573955215</v>
      </c>
      <c r="R21" s="1732">
        <v>4595</v>
      </c>
      <c r="S21" s="234">
        <f>SUM(R21/R23)</f>
        <v>0.31116679081736304</v>
      </c>
      <c r="T21" s="1732">
        <v>4804</v>
      </c>
      <c r="U21" s="234">
        <f>SUM(T21/T23)</f>
        <v>0.33220385865431162</v>
      </c>
      <c r="V21" s="1732">
        <v>4760</v>
      </c>
      <c r="W21" s="234">
        <f>SUM(V21/V23)</f>
        <v>0.3363482193329565</v>
      </c>
      <c r="X21" s="910">
        <v>4792</v>
      </c>
      <c r="Y21" s="234">
        <f>SUM(X21/X23)</f>
        <v>0.33884881912035075</v>
      </c>
      <c r="Z21" s="910">
        <v>4869</v>
      </c>
      <c r="AA21" s="234">
        <f>SUM(Z21/Z23)</f>
        <v>0.34276663146779301</v>
      </c>
      <c r="AB21" s="1732">
        <v>4664</v>
      </c>
      <c r="AC21" s="234">
        <f>SUM(AB21/AB23)</f>
        <v>0.33841242199970978</v>
      </c>
      <c r="AD21" s="1732">
        <v>4983</v>
      </c>
      <c r="AE21" s="234">
        <f>SUM(AD21/AD23)</f>
        <v>0.34386860810158026</v>
      </c>
      <c r="AF21" s="1732">
        <v>5114</v>
      </c>
      <c r="AG21" s="234">
        <f>SUM(AF21/AF23)</f>
        <v>0.34255475919351597</v>
      </c>
      <c r="AI21" s="1262"/>
      <c r="AJ21" s="1262"/>
      <c r="AK21" s="1262"/>
      <c r="AL21" s="1262"/>
    </row>
    <row r="22" spans="1:38" ht="15.75" thickBot="1" x14ac:dyDescent="0.3">
      <c r="A22" s="81" t="s">
        <v>289</v>
      </c>
      <c r="B22" s="1363"/>
      <c r="C22" s="235" t="e">
        <f>SUM(B22/B23)</f>
        <v>#DIV/0!</v>
      </c>
      <c r="D22" s="912">
        <v>88</v>
      </c>
      <c r="E22" s="235">
        <f>SUM(D22/D23)</f>
        <v>1.0092900561991055E-2</v>
      </c>
      <c r="F22" s="311">
        <v>72</v>
      </c>
      <c r="G22" s="235">
        <f>SUM(F22/F23)</f>
        <v>7.8074170461938843E-3</v>
      </c>
      <c r="H22" s="311">
        <v>40</v>
      </c>
      <c r="I22" s="235">
        <f>SUM(H22/H23)</f>
        <v>4.0004000400040004E-3</v>
      </c>
      <c r="J22" s="311">
        <v>479</v>
      </c>
      <c r="K22" s="235">
        <f>SUM(J22/J23)</f>
        <v>4.3944954128440364E-2</v>
      </c>
      <c r="L22" s="311">
        <v>675</v>
      </c>
      <c r="M22" s="235">
        <f>SUM(L22/L23)</f>
        <v>5.7712038303693571E-2</v>
      </c>
      <c r="N22" s="311">
        <v>2559</v>
      </c>
      <c r="O22" s="235">
        <f>SUM(N22/N23)</f>
        <v>0.20396939263510283</v>
      </c>
      <c r="P22" s="311">
        <v>2463</v>
      </c>
      <c r="Q22" s="235">
        <f>SUM(P22/P23)</f>
        <v>0.17565254599914421</v>
      </c>
      <c r="R22" s="311">
        <v>1821</v>
      </c>
      <c r="S22" s="235">
        <f>SUM(R22/R23)</f>
        <v>0.12331550077876346</v>
      </c>
      <c r="T22" s="311">
        <v>1187</v>
      </c>
      <c r="U22" s="235">
        <f>SUM(T22/T23)</f>
        <v>8.208284351013069E-2</v>
      </c>
      <c r="V22" s="311">
        <v>1034</v>
      </c>
      <c r="W22" s="235">
        <f>SUM(V22/V23)</f>
        <v>7.3063877897117019E-2</v>
      </c>
      <c r="X22" s="912">
        <v>1030</v>
      </c>
      <c r="Y22" s="235">
        <f>SUM(X22/X23)</f>
        <v>7.2832696931127136E-2</v>
      </c>
      <c r="Z22" s="912">
        <v>996</v>
      </c>
      <c r="AA22" s="235">
        <f>SUM(Z22/Z23)</f>
        <v>7.0116156282998943E-2</v>
      </c>
      <c r="AB22" s="311">
        <v>928</v>
      </c>
      <c r="AC22" s="235">
        <f>SUM(AB22/AB23)</f>
        <v>6.7334204034247572E-2</v>
      </c>
      <c r="AD22" s="311">
        <v>841</v>
      </c>
      <c r="AE22" s="235">
        <f>SUM(AD22/AD23)</f>
        <v>5.8036022358705405E-2</v>
      </c>
      <c r="AF22" s="311">
        <v>908</v>
      </c>
      <c r="AG22" s="235">
        <f>SUM(AF22/AF23)</f>
        <v>6.0821220443432245E-2</v>
      </c>
      <c r="AI22" s="1262"/>
      <c r="AJ22" s="1262"/>
      <c r="AK22" s="1262"/>
      <c r="AL22" s="1262"/>
    </row>
    <row r="23" spans="1:38" ht="16.5" thickTop="1" thickBot="1" x14ac:dyDescent="0.3">
      <c r="A23" s="36" t="s">
        <v>282</v>
      </c>
      <c r="B23" s="89">
        <f>SUM(B15:B22)</f>
        <v>0</v>
      </c>
      <c r="C23" s="193" t="e">
        <f>SUM(C17:C22)</f>
        <v>#DIV/0!</v>
      </c>
      <c r="D23" s="89">
        <f>SUM(D15:D22)</f>
        <v>8719</v>
      </c>
      <c r="E23" s="193">
        <f>SUM(E17:E22)</f>
        <v>1</v>
      </c>
      <c r="F23" s="89">
        <f>SUM(F15:F22)</f>
        <v>9222</v>
      </c>
      <c r="G23" s="193">
        <f>SUM(G17:G22)</f>
        <v>1</v>
      </c>
      <c r="H23" s="89">
        <f>SUM(H15:H22)</f>
        <v>9999</v>
      </c>
      <c r="I23" s="193">
        <f>SUM(I17:I22)</f>
        <v>1</v>
      </c>
      <c r="J23" s="89">
        <f>SUM(J15:J22)</f>
        <v>10900</v>
      </c>
      <c r="K23" s="193">
        <f>SUM(K17:K22)</f>
        <v>1.0000000000000002</v>
      </c>
      <c r="L23" s="89">
        <f>SUM(L15:L22)</f>
        <v>11696</v>
      </c>
      <c r="M23" s="193">
        <f>SUM(M17:M22)</f>
        <v>1</v>
      </c>
      <c r="N23" s="89">
        <f>SUM(N15:N22)</f>
        <v>12546</v>
      </c>
      <c r="O23" s="193">
        <f>SUM(O17:O22)</f>
        <v>0.99999999999999989</v>
      </c>
      <c r="P23" s="89">
        <f>SUM(P15:P22)</f>
        <v>14022</v>
      </c>
      <c r="Q23" s="193">
        <f>SUM(Q17:Q22)</f>
        <v>1.0000000000000002</v>
      </c>
      <c r="R23" s="89">
        <f>SUM(R15:R22)</f>
        <v>14767</v>
      </c>
      <c r="S23" s="193">
        <f>SUM(S17:S22)</f>
        <v>1</v>
      </c>
      <c r="T23" s="89">
        <f>SUM(T15:T22)</f>
        <v>14461</v>
      </c>
      <c r="U23" s="193">
        <f>SUM(U17:U22)</f>
        <v>1</v>
      </c>
      <c r="V23" s="313">
        <f>SUM(V15:V22)</f>
        <v>14152</v>
      </c>
      <c r="W23" s="193">
        <f>SUM(W17:W22)</f>
        <v>0.99999999999999989</v>
      </c>
      <c r="X23" s="89">
        <f>SUM(X15:X22)</f>
        <v>14142</v>
      </c>
      <c r="Y23" s="193">
        <f>SUM(Y17:Y22)</f>
        <v>1</v>
      </c>
      <c r="Z23" s="89">
        <f>SUM(Z15:Z22)</f>
        <v>14205</v>
      </c>
      <c r="AA23" s="193">
        <f>SUM(AA17:AA22)</f>
        <v>0.99999999999999989</v>
      </c>
      <c r="AB23" s="89">
        <f>SUM(AB15:AB22)</f>
        <v>13782</v>
      </c>
      <c r="AC23" s="193">
        <f>SUM(AC17:AC22)</f>
        <v>1</v>
      </c>
      <c r="AD23" s="89">
        <f>SUM(AD15:AD22)</f>
        <v>14491</v>
      </c>
      <c r="AE23" s="193">
        <f>SUM(AE17:AE22)</f>
        <v>1</v>
      </c>
      <c r="AF23" s="89">
        <f>SUM(AF15:AF22)</f>
        <v>14929</v>
      </c>
      <c r="AG23" s="193">
        <f>SUM(AG15:AG22)</f>
        <v>1</v>
      </c>
      <c r="AI23" s="1262"/>
      <c r="AJ23" s="1262"/>
      <c r="AK23" s="1262"/>
      <c r="AL23" s="1262"/>
    </row>
    <row r="24" spans="1:38" ht="5.25" hidden="1" customHeight="1" thickBot="1" x14ac:dyDescent="0.3">
      <c r="A24" s="65"/>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5"/>
      <c r="AI24" s="1262"/>
      <c r="AJ24" s="1262"/>
      <c r="AK24" s="1262"/>
      <c r="AL24" s="1262"/>
    </row>
    <row r="25" spans="1:38" ht="15.75" thickBot="1" x14ac:dyDescent="0.3">
      <c r="A25" s="2311" t="s">
        <v>290</v>
      </c>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1712"/>
      <c r="AG25" s="1712"/>
      <c r="AI25" s="1262"/>
      <c r="AJ25" s="1262"/>
      <c r="AK25" s="1262"/>
      <c r="AL25" s="1262"/>
    </row>
    <row r="26" spans="1:38" x14ac:dyDescent="0.25">
      <c r="A26" s="79" t="s">
        <v>291</v>
      </c>
      <c r="B26" s="1361"/>
      <c r="C26" s="233" t="e">
        <f>SUM(B26/B33)</f>
        <v>#DIV/0!</v>
      </c>
      <c r="D26" s="1048">
        <v>4306</v>
      </c>
      <c r="E26" s="233">
        <f>SUM(D26/D33)</f>
        <v>0.49386397522651682</v>
      </c>
      <c r="F26" s="359">
        <v>4544</v>
      </c>
      <c r="G26" s="233">
        <f>SUM(F26/F33)</f>
        <v>0.49273476469312516</v>
      </c>
      <c r="H26" s="359">
        <v>4006</v>
      </c>
      <c r="I26" s="233">
        <f>SUM(H26/H33)</f>
        <v>0.40064006400640062</v>
      </c>
      <c r="J26" s="359">
        <v>4168</v>
      </c>
      <c r="K26" s="233">
        <f>SUM(J26/J33)</f>
        <v>0.38238532110091744</v>
      </c>
      <c r="L26" s="359">
        <v>3933</v>
      </c>
      <c r="M26" s="233">
        <f>SUM(L26/L33)</f>
        <v>0.33626880984952118</v>
      </c>
      <c r="N26" s="359">
        <v>5486</v>
      </c>
      <c r="O26" s="233">
        <f>SUM(N26/N33)</f>
        <v>0.43727084329666827</v>
      </c>
      <c r="P26" s="359">
        <v>3640</v>
      </c>
      <c r="Q26" s="233">
        <f>SUM(P26/P33)</f>
        <v>0.25959206960490655</v>
      </c>
      <c r="R26" s="359">
        <v>2965</v>
      </c>
      <c r="S26" s="233">
        <f>SUM(R26/R33)</f>
        <v>0.20078553531522991</v>
      </c>
      <c r="T26" s="359">
        <v>8263</v>
      </c>
      <c r="U26" s="233">
        <f>SUM(T26/T33)</f>
        <v>0.58231148696264978</v>
      </c>
      <c r="V26" s="359">
        <v>7799</v>
      </c>
      <c r="W26" s="233">
        <f>SUM(V26/V33)</f>
        <v>0.56221164936562862</v>
      </c>
      <c r="X26" s="1048">
        <v>7771</v>
      </c>
      <c r="Y26" s="233">
        <f>SUM(X26/X33)</f>
        <v>0.56059731640455923</v>
      </c>
      <c r="Z26" s="1048">
        <v>7556</v>
      </c>
      <c r="AA26" s="233">
        <f>SUM(Z26/Z33)</f>
        <v>0.54332350614798308</v>
      </c>
      <c r="AB26" s="359">
        <v>7221</v>
      </c>
      <c r="AC26" s="233">
        <v>0.52500000000000002</v>
      </c>
      <c r="AD26" s="359">
        <v>7587</v>
      </c>
      <c r="AE26" s="233">
        <v>0.52300000000000002</v>
      </c>
      <c r="AF26" s="359">
        <v>7872</v>
      </c>
      <c r="AG26" s="233">
        <f>SUM(AF26/AF33)</f>
        <v>0.53460101867572152</v>
      </c>
      <c r="AI26" s="1262"/>
      <c r="AJ26" s="1262"/>
      <c r="AK26" s="1262"/>
      <c r="AL26" s="1262"/>
    </row>
    <row r="27" spans="1:38" x14ac:dyDescent="0.25">
      <c r="A27" s="80" t="s">
        <v>292</v>
      </c>
      <c r="B27" s="1362"/>
      <c r="C27" s="234" t="e">
        <f>SUM(B27/B33)</f>
        <v>#DIV/0!</v>
      </c>
      <c r="D27" s="910">
        <v>1763</v>
      </c>
      <c r="E27" s="234">
        <f>SUM(D27/D33)</f>
        <v>0.20220208739534351</v>
      </c>
      <c r="F27" s="1969">
        <v>2218</v>
      </c>
      <c r="G27" s="234">
        <f>SUM(F27/F33)</f>
        <v>0.24051181956191717</v>
      </c>
      <c r="H27" s="1910">
        <v>2263</v>
      </c>
      <c r="I27" s="234">
        <f>SUM(H27/H33)</f>
        <v>0.22632263226322633</v>
      </c>
      <c r="J27" s="1801">
        <v>2208</v>
      </c>
      <c r="K27" s="234">
        <f>SUM(J27/J33)</f>
        <v>0.20256880733944954</v>
      </c>
      <c r="L27" s="1746">
        <v>2376</v>
      </c>
      <c r="M27" s="234">
        <f>SUM(L27/L33)</f>
        <v>0.20314637482900136</v>
      </c>
      <c r="N27" s="1732">
        <v>2532</v>
      </c>
      <c r="O27" s="234">
        <f>SUM(N27/N33)</f>
        <v>0.20181731229076996</v>
      </c>
      <c r="P27" s="1732">
        <v>2203</v>
      </c>
      <c r="Q27" s="234">
        <f>SUM(P27/P33)</f>
        <v>0.15711025531307946</v>
      </c>
      <c r="R27" s="1732">
        <v>1936</v>
      </c>
      <c r="S27" s="234">
        <f>SUM(R27/R33)</f>
        <v>0.13110313536940477</v>
      </c>
      <c r="T27" s="1732">
        <v>3682</v>
      </c>
      <c r="U27" s="234">
        <f>SUM(T27/T33)</f>
        <v>0.25947850599013389</v>
      </c>
      <c r="V27" s="1732">
        <v>4105</v>
      </c>
      <c r="W27" s="234">
        <f>SUM(V27/V33)</f>
        <v>0.29591983852364473</v>
      </c>
      <c r="X27" s="910">
        <v>4098</v>
      </c>
      <c r="Y27" s="234">
        <f>SUM(X27/X33)</f>
        <v>0.29562833645938535</v>
      </c>
      <c r="Z27" s="910">
        <v>4394</v>
      </c>
      <c r="AA27" s="234">
        <f>SUM(Z27/Z33)</f>
        <v>0.31595599338462643</v>
      </c>
      <c r="AB27" s="1732">
        <v>4235</v>
      </c>
      <c r="AC27" s="234">
        <f>SUM(AB27/AB33)</f>
        <v>0.31291561992020095</v>
      </c>
      <c r="AD27" s="1732">
        <v>4613</v>
      </c>
      <c r="AE27" s="234">
        <f>SUM(AD27/AD33)</f>
        <v>0.32506518215770558</v>
      </c>
      <c r="AF27" s="1732">
        <v>4476</v>
      </c>
      <c r="AG27" s="234">
        <f>SUM(AF27/AF33)</f>
        <v>0.30397283531409169</v>
      </c>
      <c r="AI27" s="1262"/>
      <c r="AJ27" s="1262"/>
      <c r="AK27" s="1262"/>
      <c r="AL27" s="1262"/>
    </row>
    <row r="28" spans="1:38" x14ac:dyDescent="0.25">
      <c r="A28" s="80" t="s">
        <v>293</v>
      </c>
      <c r="B28" s="1362"/>
      <c r="C28" s="234" t="e">
        <f>SUM(B28/B33)</f>
        <v>#DIV/0!</v>
      </c>
      <c r="D28" s="910">
        <v>928</v>
      </c>
      <c r="E28" s="234">
        <f>SUM(D28/D33)</f>
        <v>0.10643422410826929</v>
      </c>
      <c r="F28" s="1969">
        <v>238</v>
      </c>
      <c r="G28" s="234">
        <f>SUM(F28/F33)</f>
        <v>2.5807850791585339E-2</v>
      </c>
      <c r="H28" s="1910">
        <v>236</v>
      </c>
      <c r="I28" s="234">
        <f>SUM(H28/H33)</f>
        <v>2.3602360236023603E-2</v>
      </c>
      <c r="J28" s="1801">
        <v>157</v>
      </c>
      <c r="K28" s="234">
        <f>SUM(J28/J33)</f>
        <v>1.4403669724770642E-2</v>
      </c>
      <c r="L28" s="1746">
        <v>154</v>
      </c>
      <c r="M28" s="234">
        <f>SUM(L28/L33)</f>
        <v>1.3166894664842681E-2</v>
      </c>
      <c r="N28" s="1732">
        <v>113</v>
      </c>
      <c r="O28" s="234">
        <f>SUM(N28/N33)</f>
        <v>9.0068547744300981E-3</v>
      </c>
      <c r="P28" s="1732">
        <v>72</v>
      </c>
      <c r="Q28" s="234">
        <f>SUM(P28/P33)</f>
        <v>5.1347881899871627E-3</v>
      </c>
      <c r="R28" s="1732">
        <v>48</v>
      </c>
      <c r="S28" s="234">
        <f>SUM(R28/R33)</f>
        <v>3.2504909595720186E-3</v>
      </c>
      <c r="T28" s="1732">
        <v>0</v>
      </c>
      <c r="U28" s="234">
        <f>SUM(T28/T33)</f>
        <v>0</v>
      </c>
      <c r="V28" s="1732">
        <v>0</v>
      </c>
      <c r="W28" s="234">
        <f>SUM(V28/V33)</f>
        <v>0</v>
      </c>
      <c r="X28" s="910">
        <v>0</v>
      </c>
      <c r="Y28" s="234">
        <f>SUM(X28/X33)</f>
        <v>0</v>
      </c>
      <c r="Z28" s="910">
        <v>1</v>
      </c>
      <c r="AA28" s="234">
        <f>SUM(Z28/Z33)</f>
        <v>7.190623427051126E-5</v>
      </c>
      <c r="AB28" s="1732">
        <v>0</v>
      </c>
      <c r="AC28" s="234">
        <f>SUM(AB28/AB33)</f>
        <v>0</v>
      </c>
      <c r="AD28" s="1732">
        <v>23</v>
      </c>
      <c r="AE28" s="234">
        <v>1E-3</v>
      </c>
      <c r="AF28" s="1732">
        <v>0</v>
      </c>
      <c r="AG28" s="234">
        <f>SUM(AF28/AF33)</f>
        <v>0</v>
      </c>
      <c r="AI28" s="1262"/>
      <c r="AJ28" s="1262"/>
      <c r="AK28" s="1262"/>
      <c r="AL28" s="1262"/>
    </row>
    <row r="29" spans="1:38" x14ac:dyDescent="0.25">
      <c r="A29" s="80" t="s">
        <v>294</v>
      </c>
      <c r="B29" s="1362"/>
      <c r="C29" s="234" t="e">
        <f>SUM(B29/B33)</f>
        <v>#DIV/0!</v>
      </c>
      <c r="D29" s="910">
        <v>347</v>
      </c>
      <c r="E29" s="234">
        <f>SUM(D29/D33)</f>
        <v>3.979814198876018E-2</v>
      </c>
      <c r="F29" s="1969">
        <v>1200</v>
      </c>
      <c r="G29" s="234">
        <f>SUM(F29/F33)</f>
        <v>0.13012361743656473</v>
      </c>
      <c r="H29" s="1910">
        <v>1188</v>
      </c>
      <c r="I29" s="234">
        <f>SUM(H29/H33)</f>
        <v>0.11881188118811881</v>
      </c>
      <c r="J29" s="1801">
        <v>1098</v>
      </c>
      <c r="K29" s="234">
        <f>SUM(J29/J33)</f>
        <v>0.10073394495412843</v>
      </c>
      <c r="L29" s="1746">
        <v>1126</v>
      </c>
      <c r="M29" s="234">
        <f>SUM(L29/L33)</f>
        <v>9.6272229822161423E-2</v>
      </c>
      <c r="N29" s="1732">
        <v>1197</v>
      </c>
      <c r="O29" s="234">
        <f>SUM(N29/N33)</f>
        <v>9.5408895265423246E-2</v>
      </c>
      <c r="P29" s="1732">
        <v>819</v>
      </c>
      <c r="Q29" s="234">
        <f>SUM(P29/P33)</f>
        <v>5.8408215661103977E-2</v>
      </c>
      <c r="R29" s="1732">
        <v>825</v>
      </c>
      <c r="S29" s="234">
        <f>SUM(R29/R33)</f>
        <v>5.586781336764407E-2</v>
      </c>
      <c r="T29" s="1732">
        <v>1632</v>
      </c>
      <c r="U29" s="234">
        <f>SUM(T29/T33)</f>
        <v>0.11501057082452432</v>
      </c>
      <c r="V29" s="1732">
        <v>1712</v>
      </c>
      <c r="W29" s="234">
        <f>SUM(V29/V33)</f>
        <v>0.12341407151095732</v>
      </c>
      <c r="X29" s="910">
        <v>1693</v>
      </c>
      <c r="Y29" s="234">
        <f>SUM(X29/X33)</f>
        <v>0.1221324484201414</v>
      </c>
      <c r="Z29" s="910">
        <v>1622</v>
      </c>
      <c r="AA29" s="234">
        <f>SUM(Z29/Z33)</f>
        <v>0.11663191198676925</v>
      </c>
      <c r="AB29" s="1732">
        <v>1423</v>
      </c>
      <c r="AC29" s="234">
        <f>SUM(AB29/AB33)</f>
        <v>0.10514260381262007</v>
      </c>
      <c r="AD29" s="1732">
        <v>1084</v>
      </c>
      <c r="AE29" s="234">
        <f>SUM(AD29/AD33)</f>
        <v>7.6386442111197231E-2</v>
      </c>
      <c r="AF29" s="1732">
        <v>1544</v>
      </c>
      <c r="AG29" s="234">
        <f>SUM(AF29/AF33)</f>
        <v>0.10485568760611205</v>
      </c>
      <c r="AI29" s="1262"/>
      <c r="AJ29" s="1262"/>
      <c r="AK29" s="1262"/>
      <c r="AL29" s="1262"/>
    </row>
    <row r="30" spans="1:38" x14ac:dyDescent="0.25">
      <c r="A30" s="80" t="s">
        <v>295</v>
      </c>
      <c r="B30" s="1362"/>
      <c r="C30" s="234" t="e">
        <f>SUM(B30/B33)</f>
        <v>#DIV/0!</v>
      </c>
      <c r="D30" s="910">
        <v>217</v>
      </c>
      <c r="E30" s="234">
        <f>SUM(D30/D33)</f>
        <v>2.4888175249455212E-2</v>
      </c>
      <c r="F30" s="1969">
        <v>262</v>
      </c>
      <c r="G30" s="234">
        <f>SUM(F30/F33)</f>
        <v>2.8410323140316635E-2</v>
      </c>
      <c r="H30" s="1910">
        <v>323</v>
      </c>
      <c r="I30" s="234">
        <f>SUM(H30/H33)</f>
        <v>3.2303230323032305E-2</v>
      </c>
      <c r="J30" s="1801">
        <v>241</v>
      </c>
      <c r="K30" s="234">
        <f>SUM(J30/J33)</f>
        <v>2.2110091743119266E-2</v>
      </c>
      <c r="L30" s="1746">
        <v>184</v>
      </c>
      <c r="M30" s="234">
        <f>SUM(L30/L33)</f>
        <v>1.573187414500684E-2</v>
      </c>
      <c r="N30" s="1732">
        <v>94</v>
      </c>
      <c r="O30" s="234">
        <f>SUM(N30/N33)</f>
        <v>7.4924278654551254E-3</v>
      </c>
      <c r="P30" s="1732">
        <v>145</v>
      </c>
      <c r="Q30" s="234">
        <f>SUM(P30/P33)</f>
        <v>1.0340892882613037E-2</v>
      </c>
      <c r="R30" s="1732">
        <v>120</v>
      </c>
      <c r="S30" s="234">
        <f>SUM(R30/R33)</f>
        <v>8.1262273989300467E-3</v>
      </c>
      <c r="T30" s="1732">
        <v>32</v>
      </c>
      <c r="U30" s="234">
        <f>SUM(T30/T33)</f>
        <v>2.2551092318534179E-3</v>
      </c>
      <c r="V30" s="1732">
        <v>33</v>
      </c>
      <c r="W30" s="234">
        <f>SUM(V30/V33)</f>
        <v>2.3788927335640139E-3</v>
      </c>
      <c r="X30" s="910">
        <v>39</v>
      </c>
      <c r="Y30" s="234">
        <f>SUM(X30/X33)</f>
        <v>2.8134468330688212E-3</v>
      </c>
      <c r="Z30" s="910">
        <v>40</v>
      </c>
      <c r="AA30" s="234">
        <f>SUM(Z30/Z33)</f>
        <v>2.8762493708204503E-3</v>
      </c>
      <c r="AB30" s="1732">
        <v>46</v>
      </c>
      <c r="AC30" s="234">
        <f>SUM(AB30/AB33)</f>
        <v>3.3988473474213091E-3</v>
      </c>
      <c r="AD30" s="1732">
        <v>55</v>
      </c>
      <c r="AE30" s="234">
        <f>SUM(AD30/AD33)</f>
        <v>3.8756958635755056E-3</v>
      </c>
      <c r="AF30" s="1732">
        <v>51</v>
      </c>
      <c r="AG30" s="234">
        <f>SUM(AF30/AF33)</f>
        <v>3.4634974533106961E-3</v>
      </c>
      <c r="AI30" s="1262"/>
      <c r="AJ30" s="1262"/>
      <c r="AK30" s="1262"/>
      <c r="AL30" s="1262"/>
    </row>
    <row r="31" spans="1:38" ht="15.75" thickBot="1" x14ac:dyDescent="0.3">
      <c r="A31" s="80" t="s">
        <v>296</v>
      </c>
      <c r="B31" s="1362"/>
      <c r="C31" s="234" t="e">
        <f>SUM(B31/B33)</f>
        <v>#DIV/0!</v>
      </c>
      <c r="D31" s="910">
        <v>1158</v>
      </c>
      <c r="E31" s="234">
        <f>SUM(D31/D33)</f>
        <v>0.13281339603165501</v>
      </c>
      <c r="F31" s="1969">
        <v>760</v>
      </c>
      <c r="G31" s="234">
        <f>SUM(F31/F33)</f>
        <v>8.2411624376490994E-2</v>
      </c>
      <c r="H31" s="1910">
        <v>1983</v>
      </c>
      <c r="I31" s="234">
        <f>SUM(H31/H33)</f>
        <v>0.19831983198319833</v>
      </c>
      <c r="J31" s="1801">
        <v>3028</v>
      </c>
      <c r="K31" s="234">
        <f>SUM(J31/J33)</f>
        <v>0.27779816513761468</v>
      </c>
      <c r="L31" s="1746">
        <v>3923</v>
      </c>
      <c r="M31" s="234">
        <f>SUM(L31/L33)</f>
        <v>0.33541381668946646</v>
      </c>
      <c r="N31" s="1732">
        <v>3124</v>
      </c>
      <c r="O31" s="234">
        <f>SUM(N31/N33)</f>
        <v>0.24900366650725331</v>
      </c>
      <c r="P31" s="311">
        <v>7143</v>
      </c>
      <c r="Q31" s="235">
        <f>SUM(P31/P33)</f>
        <v>0.50941377834830981</v>
      </c>
      <c r="R31" s="311">
        <v>8873</v>
      </c>
      <c r="S31" s="235">
        <f>SUM(R31/R33)</f>
        <v>0.60086679758921924</v>
      </c>
      <c r="T31" s="311">
        <v>581</v>
      </c>
      <c r="U31" s="235">
        <f>SUM(T31/T33)</f>
        <v>4.0944326990838616E-2</v>
      </c>
      <c r="V31" s="311">
        <v>223</v>
      </c>
      <c r="W31" s="235">
        <f>SUM(V31/V33)</f>
        <v>1.6075547866205304E-2</v>
      </c>
      <c r="X31" s="912">
        <v>261</v>
      </c>
      <c r="Y31" s="235">
        <f>SUM(X31/X33)</f>
        <v>1.8828451882845189E-2</v>
      </c>
      <c r="Z31" s="912">
        <v>294</v>
      </c>
      <c r="AA31" s="235">
        <f>SUM(Z31/Z33)</f>
        <v>2.1140432875530309E-2</v>
      </c>
      <c r="AB31" s="311">
        <v>609</v>
      </c>
      <c r="AC31" s="235">
        <f>SUM(AB31/AB33)</f>
        <v>4.4997783360425592E-2</v>
      </c>
      <c r="AD31" s="311">
        <v>829</v>
      </c>
      <c r="AE31" s="235">
        <v>5.8000000000000003E-2</v>
      </c>
      <c r="AF31" s="311">
        <v>782</v>
      </c>
      <c r="AG31" s="235">
        <f>SUM(AF31/AF33)</f>
        <v>5.3106960950764004E-2</v>
      </c>
      <c r="AH31" s="1569"/>
      <c r="AI31" s="1569"/>
      <c r="AJ31" s="1569"/>
      <c r="AK31" s="1569"/>
      <c r="AL31" s="1569"/>
    </row>
    <row r="32" spans="1:38" ht="16.5" hidden="1" thickTop="1" thickBot="1" x14ac:dyDescent="0.3">
      <c r="A32" s="81" t="s">
        <v>297</v>
      </c>
      <c r="B32" s="1363"/>
      <c r="C32" s="235" t="e">
        <f>SUM(B32/B33)</f>
        <v>#DIV/0!</v>
      </c>
      <c r="D32" s="1363"/>
      <c r="E32" s="235">
        <f>SUM(D32/D33)</f>
        <v>0</v>
      </c>
      <c r="F32" s="1363"/>
      <c r="G32" s="235">
        <f>SUM(F32/F33)</f>
        <v>0</v>
      </c>
      <c r="H32" s="1363"/>
      <c r="I32" s="235">
        <f>SUM(H32/H33)</f>
        <v>0</v>
      </c>
      <c r="J32" s="1363"/>
      <c r="K32" s="235">
        <f>SUM(J32/J33)</f>
        <v>0</v>
      </c>
      <c r="L32" s="1701"/>
      <c r="M32" s="235">
        <f>SUM(L32/L33)</f>
        <v>0</v>
      </c>
      <c r="N32" s="311"/>
      <c r="O32" s="235">
        <f>SUM(N32/N33)</f>
        <v>0</v>
      </c>
      <c r="P32" s="1732"/>
      <c r="Q32" s="234">
        <f>SUM(P32/P33)</f>
        <v>0</v>
      </c>
      <c r="R32" s="1732" t="s">
        <v>298</v>
      </c>
      <c r="S32" s="234" t="s">
        <v>298</v>
      </c>
      <c r="T32" s="1732">
        <v>271</v>
      </c>
      <c r="U32" s="234">
        <f>SUM(T32/T33)</f>
        <v>1.9097956307258634E-2</v>
      </c>
      <c r="V32" s="1732">
        <v>280</v>
      </c>
      <c r="W32" s="234">
        <f>SUM(V32/V33)</f>
        <v>2.0184544405997693E-2</v>
      </c>
      <c r="X32" s="910">
        <v>280</v>
      </c>
      <c r="Y32" s="234">
        <f>SUM(X32/X33)</f>
        <v>2.0199105468186408E-2</v>
      </c>
      <c r="Z32" s="910">
        <v>298</v>
      </c>
      <c r="AA32" s="234">
        <f>SUM(Z32/Z33)</f>
        <v>2.1428057812612353E-2</v>
      </c>
      <c r="AB32" s="1732">
        <v>248</v>
      </c>
      <c r="AC32" s="234">
        <f>SUM(AB32/AB33)</f>
        <v>1.8324220481749667E-2</v>
      </c>
      <c r="AD32" s="1732">
        <v>300</v>
      </c>
      <c r="AE32" s="234">
        <f>SUM(AD32/AD33)</f>
        <v>2.1140159255866393E-2</v>
      </c>
      <c r="AF32" s="1732">
        <v>204</v>
      </c>
      <c r="AG32" s="234">
        <f>SUM(AF32/AF33)</f>
        <v>1.3853989813242784E-2</v>
      </c>
      <c r="AH32" s="1471"/>
      <c r="AI32" s="1471"/>
      <c r="AJ32" s="1471"/>
      <c r="AK32" s="1262"/>
      <c r="AL32" s="1262"/>
    </row>
    <row r="33" spans="1:33" ht="16.5" thickTop="1" thickBot="1" x14ac:dyDescent="0.3">
      <c r="A33" s="36" t="s">
        <v>282</v>
      </c>
      <c r="B33" s="89">
        <f t="shared" ref="B33:I33" si="6">SUM(B26:B31)</f>
        <v>0</v>
      </c>
      <c r="C33" s="193" t="e">
        <f t="shared" si="6"/>
        <v>#DIV/0!</v>
      </c>
      <c r="D33" s="89">
        <f t="shared" ref="D33:E33" si="7">SUM(D26:D31)</f>
        <v>8719</v>
      </c>
      <c r="E33" s="193">
        <f t="shared" si="7"/>
        <v>1</v>
      </c>
      <c r="F33" s="89">
        <f t="shared" si="6"/>
        <v>9222</v>
      </c>
      <c r="G33" s="193">
        <f t="shared" si="6"/>
        <v>1</v>
      </c>
      <c r="H33" s="89">
        <f t="shared" si="6"/>
        <v>9999</v>
      </c>
      <c r="I33" s="193">
        <f t="shared" si="6"/>
        <v>1</v>
      </c>
      <c r="J33" s="89">
        <f t="shared" ref="J33:O33" si="8">SUM(J26:J31)</f>
        <v>10900</v>
      </c>
      <c r="K33" s="193">
        <f t="shared" si="8"/>
        <v>1</v>
      </c>
      <c r="L33" s="89">
        <f t="shared" si="8"/>
        <v>11696</v>
      </c>
      <c r="M33" s="193">
        <f t="shared" si="8"/>
        <v>1</v>
      </c>
      <c r="N33" s="89">
        <f t="shared" si="8"/>
        <v>12546</v>
      </c>
      <c r="O33" s="193">
        <f t="shared" si="8"/>
        <v>1</v>
      </c>
      <c r="P33" s="89">
        <f>SUM(P26,P27,P28,P29,P30,P31)</f>
        <v>14022</v>
      </c>
      <c r="Q33" s="193">
        <f t="shared" ref="Q33:AG33" si="9">SUM(Q26:Q31)</f>
        <v>1</v>
      </c>
      <c r="R33" s="89">
        <f t="shared" si="9"/>
        <v>14767</v>
      </c>
      <c r="S33" s="193">
        <f t="shared" si="9"/>
        <v>1</v>
      </c>
      <c r="T33" s="89">
        <f t="shared" si="9"/>
        <v>14190</v>
      </c>
      <c r="U33" s="193">
        <f t="shared" si="9"/>
        <v>1.0000000000000002</v>
      </c>
      <c r="V33" s="313">
        <f t="shared" si="9"/>
        <v>13872</v>
      </c>
      <c r="W33" s="193">
        <f t="shared" si="9"/>
        <v>1</v>
      </c>
      <c r="X33" s="89">
        <f t="shared" si="9"/>
        <v>13862</v>
      </c>
      <c r="Y33" s="193">
        <f t="shared" si="9"/>
        <v>1</v>
      </c>
      <c r="Z33" s="89">
        <f t="shared" si="9"/>
        <v>13907</v>
      </c>
      <c r="AA33" s="193">
        <f t="shared" si="9"/>
        <v>1</v>
      </c>
      <c r="AB33" s="89">
        <f t="shared" si="9"/>
        <v>13534</v>
      </c>
      <c r="AC33" s="193">
        <f t="shared" si="9"/>
        <v>0.99145485444066794</v>
      </c>
      <c r="AD33" s="89">
        <f t="shared" si="9"/>
        <v>14191</v>
      </c>
      <c r="AE33" s="193">
        <f t="shared" si="9"/>
        <v>0.98732732013247848</v>
      </c>
      <c r="AF33" s="89">
        <f t="shared" si="9"/>
        <v>14725</v>
      </c>
      <c r="AG33" s="193">
        <f t="shared" si="9"/>
        <v>1</v>
      </c>
    </row>
    <row r="34" spans="1:33" ht="5.25" hidden="1" customHeight="1" thickBot="1" x14ac:dyDescent="0.3">
      <c r="A34" s="65"/>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5"/>
    </row>
    <row r="35" spans="1:33" ht="15.75" thickBot="1" x14ac:dyDescent="0.3">
      <c r="A35" s="2311" t="s">
        <v>299</v>
      </c>
      <c r="B35" s="2335"/>
      <c r="C35" s="2335"/>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335"/>
      <c r="AF35" s="1712"/>
      <c r="AG35" s="1712"/>
    </row>
    <row r="36" spans="1:33" x14ac:dyDescent="0.25">
      <c r="A36" s="73" t="s">
        <v>300</v>
      </c>
      <c r="B36" s="1361"/>
      <c r="C36" s="233" t="e">
        <f>SUM(B36/B40)</f>
        <v>#DIV/0!</v>
      </c>
      <c r="D36" s="1048">
        <v>390</v>
      </c>
      <c r="E36" s="233">
        <f>SUM(D36/D40)</f>
        <v>4.4729900217914897E-2</v>
      </c>
      <c r="F36" s="359">
        <v>353</v>
      </c>
      <c r="G36" s="233">
        <f>SUM(F36/F40)</f>
        <v>3.8278030795922791E-2</v>
      </c>
      <c r="H36" s="359">
        <v>295</v>
      </c>
      <c r="I36" s="233">
        <f>SUM(H36/H40)</f>
        <v>2.9502950295029504E-2</v>
      </c>
      <c r="J36" s="359">
        <v>500</v>
      </c>
      <c r="K36" s="233">
        <f>SUM(J36/J40)</f>
        <v>4.5871559633027525E-2</v>
      </c>
      <c r="L36" s="359">
        <v>417</v>
      </c>
      <c r="M36" s="233">
        <f>SUM(L36/L40)</f>
        <v>3.5653214774281808E-2</v>
      </c>
      <c r="N36" s="359">
        <v>562</v>
      </c>
      <c r="O36" s="233">
        <f>SUM(N36/N40)</f>
        <v>4.479515383389128E-2</v>
      </c>
      <c r="P36" s="359">
        <v>514</v>
      </c>
      <c r="Q36" s="233">
        <f>SUM(P36/P40)</f>
        <v>3.6656682356297245E-2</v>
      </c>
      <c r="R36" s="359">
        <v>641</v>
      </c>
      <c r="S36" s="233">
        <f>SUM(R36/R40)</f>
        <v>4.3407598022617996E-2</v>
      </c>
      <c r="T36" s="359">
        <v>638</v>
      </c>
      <c r="U36" s="233">
        <f>SUM(T36/T40)</f>
        <v>4.4118663992808241E-2</v>
      </c>
      <c r="V36" s="359">
        <v>691</v>
      </c>
      <c r="W36" s="233">
        <f>SUM(V36/V40)</f>
        <v>4.8827020915771624E-2</v>
      </c>
      <c r="X36" s="1048">
        <v>661</v>
      </c>
      <c r="Y36" s="233">
        <f>SUM(X36/X40)</f>
        <v>4.6740206477160234E-2</v>
      </c>
      <c r="Z36" s="1048">
        <v>727</v>
      </c>
      <c r="AA36" s="1049">
        <f>SUM(Z36/Z40)</f>
        <v>5.1179162266807465E-2</v>
      </c>
      <c r="AB36" s="359">
        <v>616</v>
      </c>
      <c r="AC36" s="233">
        <f>SUM(AB36/AB40)</f>
        <v>4.469598026411261E-2</v>
      </c>
      <c r="AD36" s="359">
        <v>678</v>
      </c>
      <c r="AE36" s="233">
        <f>SUM(AD36/AD40)</f>
        <v>4.6787661307018148E-2</v>
      </c>
      <c r="AF36" s="359">
        <v>704</v>
      </c>
      <c r="AG36" s="233">
        <f>SUM(AF36/AF40)</f>
        <v>4.715654096054659E-2</v>
      </c>
    </row>
    <row r="37" spans="1:33" x14ac:dyDescent="0.25">
      <c r="A37" s="74" t="s">
        <v>301</v>
      </c>
      <c r="B37" s="1362"/>
      <c r="C37" s="234" t="e">
        <f>SUM(B37/B40)</f>
        <v>#DIV/0!</v>
      </c>
      <c r="D37" s="910">
        <v>3474</v>
      </c>
      <c r="E37" s="234">
        <f>SUM(D37/D40)</f>
        <v>0.39844018809496501</v>
      </c>
      <c r="F37" s="1969">
        <v>3543</v>
      </c>
      <c r="G37" s="234">
        <f>SUM(F37/F40)</f>
        <v>0.38418998048145736</v>
      </c>
      <c r="H37" s="1910">
        <v>3953</v>
      </c>
      <c r="I37" s="234">
        <f>SUM(H37/H40)</f>
        <v>0.39533953395339533</v>
      </c>
      <c r="J37" s="1801">
        <v>4169</v>
      </c>
      <c r="K37" s="234">
        <f>SUM(J37/J40)</f>
        <v>0.38247706422018346</v>
      </c>
      <c r="L37" s="1746">
        <v>4663</v>
      </c>
      <c r="M37" s="234">
        <f>SUM(L37/L40)</f>
        <v>0.39868331053351574</v>
      </c>
      <c r="N37" s="1732">
        <v>4868</v>
      </c>
      <c r="O37" s="234">
        <f>SUM(N37/N40)</f>
        <v>0.38801211541527181</v>
      </c>
      <c r="P37" s="1732">
        <v>5622</v>
      </c>
      <c r="Q37" s="234">
        <f>SUM(P37/P40)</f>
        <v>0.40094137783483097</v>
      </c>
      <c r="R37" s="1732">
        <v>6308</v>
      </c>
      <c r="S37" s="234">
        <f>SUM(R37/R40)</f>
        <v>0.42716868693708948</v>
      </c>
      <c r="T37" s="1732">
        <v>6662</v>
      </c>
      <c r="U37" s="234">
        <f>SUM(T37/T40)</f>
        <v>0.4606873660189475</v>
      </c>
      <c r="V37" s="1732">
        <v>6405</v>
      </c>
      <c r="W37" s="234">
        <f>SUM(V37/V40)</f>
        <v>0.45258620689655171</v>
      </c>
      <c r="X37" s="910">
        <v>6814</v>
      </c>
      <c r="Y37" s="234">
        <f>SUM(X37/X40)</f>
        <v>0.48182718144534015</v>
      </c>
      <c r="Z37" s="910">
        <v>6548</v>
      </c>
      <c r="AA37" s="911">
        <f>SUM(Z37/Z40)</f>
        <v>0.46096444913762757</v>
      </c>
      <c r="AB37" s="1732">
        <v>6194</v>
      </c>
      <c r="AC37" s="234">
        <f>SUM(AB37/AB40)</f>
        <v>0.44942678856479468</v>
      </c>
      <c r="AD37" s="1732">
        <v>6182</v>
      </c>
      <c r="AE37" s="234">
        <f>SUM(AD37/AD40)</f>
        <v>0.42660961976399142</v>
      </c>
      <c r="AF37" s="1732">
        <v>6304</v>
      </c>
      <c r="AG37" s="234">
        <f>SUM(AF37/AF40)</f>
        <v>0.42226538951034898</v>
      </c>
    </row>
    <row r="38" spans="1:33" x14ac:dyDescent="0.25">
      <c r="A38" s="74" t="s">
        <v>302</v>
      </c>
      <c r="B38" s="1362"/>
      <c r="C38" s="234" t="e">
        <f>SUM(B38/B40)</f>
        <v>#DIV/0!</v>
      </c>
      <c r="D38" s="910">
        <v>2144</v>
      </c>
      <c r="E38" s="234">
        <f>SUM(D38/D40)</f>
        <v>0.24589975914669113</v>
      </c>
      <c r="F38" s="1969">
        <v>2406</v>
      </c>
      <c r="G38" s="234">
        <f>SUM(F38/F40)</f>
        <v>0.26089785296031232</v>
      </c>
      <c r="H38" s="1910">
        <v>2697</v>
      </c>
      <c r="I38" s="234">
        <f>SUM(H38/H40)</f>
        <v>0.26972697269726975</v>
      </c>
      <c r="J38" s="1801">
        <v>3016</v>
      </c>
      <c r="K38" s="234">
        <f>SUM(J38/J40)</f>
        <v>0.27669724770642201</v>
      </c>
      <c r="L38" s="1746">
        <v>3246</v>
      </c>
      <c r="M38" s="234">
        <f>SUM(L38/L40)</f>
        <v>0.27753077975376195</v>
      </c>
      <c r="N38" s="1732">
        <v>3691</v>
      </c>
      <c r="O38" s="234">
        <f>SUM(N38/N40)</f>
        <v>0.29419735373824324</v>
      </c>
      <c r="P38" s="1732">
        <v>4163</v>
      </c>
      <c r="Q38" s="234">
        <f>SUM(P38/P40)</f>
        <v>0.29689060048495219</v>
      </c>
      <c r="R38" s="1732">
        <v>4123</v>
      </c>
      <c r="S38" s="234">
        <f>SUM(R38/R40)</f>
        <v>0.27920362971490487</v>
      </c>
      <c r="T38" s="1732">
        <v>4013</v>
      </c>
      <c r="U38" s="234">
        <f>SUM(T38/T40)</f>
        <v>0.27750501348454465</v>
      </c>
      <c r="V38" s="1732">
        <v>3935</v>
      </c>
      <c r="W38" s="234">
        <f>SUM(V38/V40)</f>
        <v>0.27805257207461842</v>
      </c>
      <c r="X38" s="910">
        <v>3589</v>
      </c>
      <c r="Y38" s="234">
        <f>SUM(X38/X40)</f>
        <v>0.25378305755904396</v>
      </c>
      <c r="Z38" s="910">
        <v>3745</v>
      </c>
      <c r="AA38" s="911">
        <f>SUM(Z38/Z40)</f>
        <v>0.26363956353396689</v>
      </c>
      <c r="AB38" s="1732">
        <v>3716</v>
      </c>
      <c r="AC38" s="234">
        <f>SUM(AB38/AB40)</f>
        <v>0.26962704977506891</v>
      </c>
      <c r="AD38" s="1732">
        <v>4189</v>
      </c>
      <c r="AE38" s="234">
        <f>SUM(AD38/AD40)</f>
        <v>0.28907597819336139</v>
      </c>
      <c r="AF38" s="1732">
        <v>4293</v>
      </c>
      <c r="AG38" s="234">
        <f>SUM(AF38/AF40)</f>
        <v>0.28756112264719674</v>
      </c>
    </row>
    <row r="39" spans="1:33" ht="15.75" thickBot="1" x14ac:dyDescent="0.3">
      <c r="A39" s="91" t="s">
        <v>303</v>
      </c>
      <c r="B39" s="1363"/>
      <c r="C39" s="235" t="e">
        <f>SUM(B39/B40)</f>
        <v>#DIV/0!</v>
      </c>
      <c r="D39" s="912">
        <v>2711</v>
      </c>
      <c r="E39" s="235">
        <f>SUM(D39/D40)</f>
        <v>0.31093015254042894</v>
      </c>
      <c r="F39" s="311">
        <v>2920</v>
      </c>
      <c r="G39" s="235">
        <f>SUM(F39/F40)</f>
        <v>0.31663413576230753</v>
      </c>
      <c r="H39" s="311">
        <v>3054</v>
      </c>
      <c r="I39" s="235">
        <f>SUM(H39/H40)</f>
        <v>0.30543054305430545</v>
      </c>
      <c r="J39" s="311">
        <v>3215</v>
      </c>
      <c r="K39" s="235">
        <f>SUM(J39/J40)</f>
        <v>0.29495412844036695</v>
      </c>
      <c r="L39" s="311">
        <v>3370</v>
      </c>
      <c r="M39" s="235">
        <f>SUM(L39/L40)</f>
        <v>0.28813269493844051</v>
      </c>
      <c r="N39" s="311">
        <v>3425</v>
      </c>
      <c r="O39" s="235">
        <f>SUM(N39/N40)</f>
        <v>0.27299537701259363</v>
      </c>
      <c r="P39" s="311">
        <v>3723</v>
      </c>
      <c r="Q39" s="235">
        <f>SUM(P39/P40)</f>
        <v>0.26551133932391957</v>
      </c>
      <c r="R39" s="311">
        <v>3695</v>
      </c>
      <c r="S39" s="235">
        <f>SUM(R39/R40)</f>
        <v>0.2502200853253877</v>
      </c>
      <c r="T39" s="311">
        <v>3148</v>
      </c>
      <c r="U39" s="235">
        <f>SUM(T39/T40)</f>
        <v>0.2176889565036996</v>
      </c>
      <c r="V39" s="311">
        <v>3121</v>
      </c>
      <c r="W39" s="235">
        <f>SUM(V39/V40)</f>
        <v>0.22053420011305822</v>
      </c>
      <c r="X39" s="912">
        <v>3078</v>
      </c>
      <c r="Y39" s="235">
        <f>SUM(X39/X40)</f>
        <v>0.21764955451845566</v>
      </c>
      <c r="Z39" s="912">
        <v>3185</v>
      </c>
      <c r="AA39" s="913">
        <f>SUM(Z39/Z40)</f>
        <v>0.22421682506159804</v>
      </c>
      <c r="AB39" s="311">
        <v>3256</v>
      </c>
      <c r="AC39" s="235">
        <f>SUM(AB39/AB40)</f>
        <v>0.2362501813960238</v>
      </c>
      <c r="AD39" s="311">
        <v>3442</v>
      </c>
      <c r="AE39" s="235">
        <v>0.23699999999999999</v>
      </c>
      <c r="AF39" s="311">
        <v>3628</v>
      </c>
      <c r="AG39" s="235">
        <f>SUM(AF39/AF40)</f>
        <v>0.2430169468819077</v>
      </c>
    </row>
    <row r="40" spans="1:33" ht="16.5" thickTop="1" thickBot="1" x14ac:dyDescent="0.3">
      <c r="A40" s="36" t="s">
        <v>282</v>
      </c>
      <c r="B40" s="89">
        <f t="shared" ref="B40:I40" si="10">SUM(B36:B39)</f>
        <v>0</v>
      </c>
      <c r="C40" s="193" t="e">
        <f t="shared" si="10"/>
        <v>#DIV/0!</v>
      </c>
      <c r="D40" s="89">
        <f t="shared" ref="D40:E40" si="11">SUM(D36:D39)</f>
        <v>8719</v>
      </c>
      <c r="E40" s="193">
        <f t="shared" si="11"/>
        <v>1</v>
      </c>
      <c r="F40" s="89">
        <f t="shared" si="10"/>
        <v>9222</v>
      </c>
      <c r="G40" s="193">
        <f t="shared" si="10"/>
        <v>1</v>
      </c>
      <c r="H40" s="89">
        <f t="shared" si="10"/>
        <v>9999</v>
      </c>
      <c r="I40" s="193">
        <f t="shared" si="10"/>
        <v>1</v>
      </c>
      <c r="J40" s="89">
        <f t="shared" ref="J40:S40" si="12">SUM(J36:J39)</f>
        <v>10900</v>
      </c>
      <c r="K40" s="193">
        <f t="shared" si="12"/>
        <v>1</v>
      </c>
      <c r="L40" s="89">
        <f>SUM(L36:L39)</f>
        <v>11696</v>
      </c>
      <c r="M40" s="193">
        <f>SUM(M36:M39)</f>
        <v>1</v>
      </c>
      <c r="N40" s="89">
        <f>SUM(N36:N39)</f>
        <v>12546</v>
      </c>
      <c r="O40" s="193">
        <f>SUM(O36:O39)</f>
        <v>1</v>
      </c>
      <c r="P40" s="89">
        <f t="shared" si="12"/>
        <v>14022</v>
      </c>
      <c r="Q40" s="193">
        <f t="shared" si="12"/>
        <v>1</v>
      </c>
      <c r="R40" s="89">
        <f t="shared" si="12"/>
        <v>14767</v>
      </c>
      <c r="S40" s="193">
        <f t="shared" si="12"/>
        <v>1</v>
      </c>
      <c r="T40" s="313">
        <v>14461</v>
      </c>
      <c r="U40" s="193">
        <f>SUM(U36:U39)</f>
        <v>0.99999999999999989</v>
      </c>
      <c r="V40" s="313">
        <f>SUM(V36:V39)</f>
        <v>14152</v>
      </c>
      <c r="W40" s="193">
        <f>SUM(W36:W39)</f>
        <v>1</v>
      </c>
      <c r="X40" s="89">
        <v>14142</v>
      </c>
      <c r="Y40" s="193">
        <f t="shared" ref="Y40:AG40" si="13">SUM(Y36:Y39)</f>
        <v>1</v>
      </c>
      <c r="Z40" s="914">
        <f t="shared" si="13"/>
        <v>14205</v>
      </c>
      <c r="AA40" s="1050">
        <f t="shared" si="13"/>
        <v>1</v>
      </c>
      <c r="AB40" s="89">
        <f t="shared" si="13"/>
        <v>13782</v>
      </c>
      <c r="AC40" s="193">
        <f t="shared" si="13"/>
        <v>1</v>
      </c>
      <c r="AD40" s="89">
        <f t="shared" si="13"/>
        <v>14491</v>
      </c>
      <c r="AE40" s="193">
        <f t="shared" si="13"/>
        <v>0.99947325926437103</v>
      </c>
      <c r="AF40" s="89">
        <f t="shared" si="13"/>
        <v>14929</v>
      </c>
      <c r="AG40" s="193">
        <f t="shared" si="13"/>
        <v>1</v>
      </c>
    </row>
    <row r="41" spans="1:33" x14ac:dyDescent="0.25">
      <c r="A41" s="73" t="s">
        <v>304</v>
      </c>
      <c r="B41" s="2458"/>
      <c r="C41" s="2459"/>
      <c r="D41" s="2422">
        <v>1.06</v>
      </c>
      <c r="E41" s="2423"/>
      <c r="F41" s="2422">
        <v>1.3</v>
      </c>
      <c r="G41" s="2423"/>
      <c r="H41" s="2433">
        <v>2.9</v>
      </c>
      <c r="I41" s="2434"/>
      <c r="J41" s="2433">
        <v>3.3</v>
      </c>
      <c r="K41" s="2434"/>
      <c r="L41" s="2433">
        <v>2.8</v>
      </c>
      <c r="M41" s="2434"/>
      <c r="N41" s="2433">
        <v>2</v>
      </c>
      <c r="O41" s="2434"/>
      <c r="P41" s="2433">
        <v>2.9</v>
      </c>
      <c r="Q41" s="2434"/>
      <c r="R41" s="2433">
        <v>2.9</v>
      </c>
      <c r="S41" s="2434"/>
      <c r="T41" s="2433">
        <v>2.91</v>
      </c>
      <c r="U41" s="2434"/>
      <c r="V41" s="2433">
        <v>3.09</v>
      </c>
      <c r="W41" s="2434"/>
      <c r="X41" s="2422">
        <v>3.03</v>
      </c>
      <c r="Y41" s="2423"/>
      <c r="Z41" s="2422">
        <v>3</v>
      </c>
      <c r="AA41" s="2423"/>
      <c r="AB41" s="2433">
        <v>2.98</v>
      </c>
      <c r="AC41" s="2434"/>
      <c r="AD41" s="2433">
        <v>4.04</v>
      </c>
      <c r="AE41" s="2434"/>
      <c r="AF41" s="2452">
        <v>2.6</v>
      </c>
      <c r="AG41" s="2453"/>
    </row>
    <row r="42" spans="1:33" x14ac:dyDescent="0.25">
      <c r="A42" s="77" t="s">
        <v>305</v>
      </c>
      <c r="B42" s="2460"/>
      <c r="C42" s="2461"/>
      <c r="D42" s="2424">
        <v>1</v>
      </c>
      <c r="E42" s="2425"/>
      <c r="F42" s="2424">
        <v>1</v>
      </c>
      <c r="G42" s="2425"/>
      <c r="H42" s="2435">
        <v>2</v>
      </c>
      <c r="I42" s="2436"/>
      <c r="J42" s="2435">
        <v>2</v>
      </c>
      <c r="K42" s="2436"/>
      <c r="L42" s="2435">
        <v>2</v>
      </c>
      <c r="M42" s="2436"/>
      <c r="N42" s="2435">
        <v>2</v>
      </c>
      <c r="O42" s="2436"/>
      <c r="P42" s="2435">
        <v>2</v>
      </c>
      <c r="Q42" s="2436"/>
      <c r="R42" s="2435">
        <v>2</v>
      </c>
      <c r="S42" s="2436"/>
      <c r="T42" s="2435">
        <v>2</v>
      </c>
      <c r="U42" s="2436"/>
      <c r="V42" s="2435">
        <v>2</v>
      </c>
      <c r="W42" s="2436"/>
      <c r="X42" s="2424">
        <v>2</v>
      </c>
      <c r="Y42" s="2425"/>
      <c r="Z42" s="2424">
        <v>2</v>
      </c>
      <c r="AA42" s="2425"/>
      <c r="AB42" s="2435">
        <v>2</v>
      </c>
      <c r="AC42" s="2436"/>
      <c r="AD42" s="2435">
        <v>3</v>
      </c>
      <c r="AE42" s="2436"/>
      <c r="AF42" s="2435">
        <v>2</v>
      </c>
      <c r="AG42" s="2436"/>
    </row>
    <row r="43" spans="1:33" x14ac:dyDescent="0.25">
      <c r="A43" s="74" t="s">
        <v>306</v>
      </c>
      <c r="B43" s="2460"/>
      <c r="C43" s="2461"/>
      <c r="D43" s="2424">
        <v>1</v>
      </c>
      <c r="E43" s="2425"/>
      <c r="F43" s="2424">
        <v>1</v>
      </c>
      <c r="G43" s="2425"/>
      <c r="H43" s="2435">
        <v>1</v>
      </c>
      <c r="I43" s="2436"/>
      <c r="J43" s="2435">
        <v>1</v>
      </c>
      <c r="K43" s="2436"/>
      <c r="L43" s="2435">
        <v>1</v>
      </c>
      <c r="M43" s="2436"/>
      <c r="N43" s="2435">
        <v>1</v>
      </c>
      <c r="O43" s="2436"/>
      <c r="P43" s="2435">
        <v>1</v>
      </c>
      <c r="Q43" s="2436"/>
      <c r="R43" s="2435">
        <v>1</v>
      </c>
      <c r="S43" s="2436"/>
      <c r="T43" s="2435">
        <v>1</v>
      </c>
      <c r="U43" s="2436"/>
      <c r="V43" s="2435">
        <v>1</v>
      </c>
      <c r="W43" s="2436"/>
      <c r="X43" s="2424">
        <v>1</v>
      </c>
      <c r="Y43" s="2425"/>
      <c r="Z43" s="2424">
        <v>1</v>
      </c>
      <c r="AA43" s="2425"/>
      <c r="AB43" s="2435">
        <v>1</v>
      </c>
      <c r="AC43" s="2436"/>
      <c r="AD43" s="2435">
        <v>1</v>
      </c>
      <c r="AE43" s="2436"/>
      <c r="AF43" s="2435">
        <v>1</v>
      </c>
      <c r="AG43" s="2436"/>
    </row>
    <row r="44" spans="1:33" ht="15.75" thickBot="1" x14ac:dyDescent="0.3">
      <c r="A44" s="78" t="s">
        <v>307</v>
      </c>
      <c r="B44" s="2462"/>
      <c r="C44" s="2463"/>
      <c r="D44" s="2426">
        <v>11</v>
      </c>
      <c r="E44" s="2427"/>
      <c r="F44" s="2426">
        <v>28</v>
      </c>
      <c r="G44" s="2427"/>
      <c r="H44" s="2437">
        <v>57</v>
      </c>
      <c r="I44" s="2438"/>
      <c r="J44" s="2437">
        <v>60</v>
      </c>
      <c r="K44" s="2438"/>
      <c r="L44" s="2437">
        <v>54</v>
      </c>
      <c r="M44" s="2438"/>
      <c r="N44" s="2437">
        <v>24</v>
      </c>
      <c r="O44" s="2438"/>
      <c r="P44" s="2437">
        <v>65</v>
      </c>
      <c r="Q44" s="2438"/>
      <c r="R44" s="2437">
        <v>53</v>
      </c>
      <c r="S44" s="2438"/>
      <c r="T44" s="2437">
        <v>62</v>
      </c>
      <c r="U44" s="2438"/>
      <c r="V44" s="2437">
        <v>64</v>
      </c>
      <c r="W44" s="2438"/>
      <c r="X44" s="2426">
        <v>62</v>
      </c>
      <c r="Y44" s="2427"/>
      <c r="Z44" s="2426">
        <v>61</v>
      </c>
      <c r="AA44" s="2427"/>
      <c r="AB44" s="2437">
        <v>58</v>
      </c>
      <c r="AC44" s="2438"/>
      <c r="AD44" s="2437">
        <v>58</v>
      </c>
      <c r="AE44" s="2438"/>
      <c r="AF44" s="2437">
        <v>61</v>
      </c>
      <c r="AG44" s="2438"/>
    </row>
    <row r="45" spans="1:33" s="236" customFormat="1" ht="12.75" customHeight="1" x14ac:dyDescent="0.25">
      <c r="A45" s="2451" t="s">
        <v>308</v>
      </c>
      <c r="B45" s="2451"/>
      <c r="C45" s="2451"/>
      <c r="D45" s="2451"/>
      <c r="E45" s="2451"/>
      <c r="F45" s="2451"/>
      <c r="G45" s="2451"/>
      <c r="H45" s="2451"/>
      <c r="I45" s="2451"/>
      <c r="J45" s="2451"/>
      <c r="K45" s="2451"/>
      <c r="L45" s="2451"/>
      <c r="M45" s="2451"/>
      <c r="N45" s="2451"/>
      <c r="O45" s="2451"/>
      <c r="P45" s="2451"/>
      <c r="Q45" s="2451"/>
      <c r="R45" s="2451"/>
      <c r="S45" s="2451"/>
      <c r="T45" s="2451"/>
      <c r="U45" s="2451"/>
      <c r="V45" s="2451"/>
      <c r="W45" s="2451"/>
      <c r="X45" s="2451"/>
      <c r="Y45" s="2451"/>
      <c r="Z45" s="2451"/>
      <c r="AA45" s="2451"/>
      <c r="AB45" s="2451"/>
      <c r="AC45" s="2451"/>
      <c r="AD45" s="2451"/>
      <c r="AE45" s="2451"/>
      <c r="AF45" s="1716"/>
      <c r="AG45" s="1716"/>
    </row>
    <row r="46" spans="1:33" s="236" customFormat="1" ht="23.25" customHeight="1" thickBot="1" x14ac:dyDescent="0.3">
      <c r="A46" s="2440" t="s">
        <v>309</v>
      </c>
      <c r="B46" s="2440"/>
      <c r="C46" s="2440"/>
      <c r="D46" s="2440"/>
      <c r="E46" s="2440"/>
      <c r="F46" s="2440"/>
      <c r="G46" s="2440"/>
      <c r="H46" s="2440"/>
      <c r="I46" s="2440"/>
      <c r="J46" s="2440"/>
      <c r="K46" s="2440"/>
      <c r="L46" s="2440"/>
      <c r="M46" s="2440"/>
      <c r="N46" s="2440"/>
      <c r="O46" s="2440"/>
      <c r="P46" s="2440"/>
      <c r="Q46" s="2440"/>
      <c r="R46" s="2440"/>
      <c r="S46" s="2440"/>
      <c r="T46" s="2440"/>
      <c r="U46" s="2440"/>
      <c r="V46" s="1716"/>
      <c r="W46" s="1716"/>
      <c r="X46" s="1716"/>
      <c r="Y46" s="1716"/>
      <c r="Z46" s="1716"/>
      <c r="AA46" s="1716"/>
      <c r="AB46" s="1716"/>
      <c r="AC46" s="1716"/>
      <c r="AD46" s="1716"/>
      <c r="AE46" s="1716"/>
      <c r="AF46" s="1716"/>
      <c r="AG46" s="1716"/>
    </row>
    <row r="47" spans="1:33" s="236" customFormat="1" ht="13.5" hidden="1" customHeight="1" thickBot="1" x14ac:dyDescent="0.3">
      <c r="A47" s="2440" t="s">
        <v>310</v>
      </c>
      <c r="B47" s="2440"/>
      <c r="C47" s="2440"/>
      <c r="D47" s="2440"/>
      <c r="E47" s="2440"/>
      <c r="F47" s="2440"/>
      <c r="G47" s="2440"/>
      <c r="H47" s="2440"/>
      <c r="I47" s="2440"/>
      <c r="J47" s="2440"/>
      <c r="K47" s="2440"/>
      <c r="L47" s="2440"/>
      <c r="M47" s="2440"/>
      <c r="N47" s="2440"/>
      <c r="O47" s="2440"/>
      <c r="P47" s="2440"/>
      <c r="Q47" s="2440"/>
      <c r="R47" s="2440"/>
      <c r="S47" s="2440"/>
      <c r="T47" s="2440"/>
      <c r="U47" s="2440"/>
      <c r="V47" s="1716"/>
      <c r="W47" s="1716"/>
      <c r="X47" s="1716"/>
      <c r="Y47" s="1716"/>
      <c r="Z47" s="1716"/>
      <c r="AA47" s="1716"/>
      <c r="AB47" s="1716"/>
      <c r="AC47" s="1716"/>
      <c r="AD47" s="1716"/>
      <c r="AE47" s="1716"/>
      <c r="AF47" s="1716"/>
      <c r="AG47" s="1716"/>
    </row>
    <row r="48" spans="1:33" s="236" customFormat="1" ht="17.25" hidden="1" customHeight="1" thickBot="1" x14ac:dyDescent="0.3">
      <c r="A48" s="1716"/>
      <c r="B48" s="1962"/>
      <c r="C48" s="1962"/>
      <c r="D48" s="2063"/>
      <c r="E48" s="2063"/>
      <c r="F48" s="1760"/>
      <c r="G48" s="1760"/>
      <c r="H48" s="1880"/>
      <c r="I48" s="1880"/>
      <c r="J48" s="1716"/>
      <c r="K48" s="1716"/>
      <c r="L48" s="1716"/>
      <c r="M48" s="1716"/>
      <c r="N48" s="1716"/>
      <c r="O48" s="1716"/>
      <c r="P48" s="1716"/>
      <c r="Q48" s="1716"/>
      <c r="R48" s="1716"/>
      <c r="S48" s="1716"/>
      <c r="T48" s="1716"/>
      <c r="U48" s="1716"/>
      <c r="V48" s="1716"/>
      <c r="W48" s="1716"/>
      <c r="X48" s="1716"/>
      <c r="Y48" s="1716"/>
      <c r="Z48" s="1716"/>
      <c r="AA48" s="1716"/>
      <c r="AB48" s="1716"/>
      <c r="AC48" s="873"/>
      <c r="AD48" s="1716"/>
      <c r="AE48" s="1716"/>
      <c r="AF48" s="1716"/>
      <c r="AG48" s="1716"/>
    </row>
    <row r="49" spans="1:36" ht="21.75" thickBot="1" x14ac:dyDescent="0.3">
      <c r="A49" s="2446" t="s">
        <v>259</v>
      </c>
      <c r="B49" s="2447"/>
      <c r="C49" s="2447"/>
      <c r="D49" s="2447"/>
      <c r="E49" s="2447"/>
      <c r="F49" s="2447"/>
      <c r="G49" s="2447"/>
      <c r="H49" s="2447"/>
      <c r="I49" s="2447"/>
      <c r="J49" s="2447"/>
      <c r="K49" s="2447"/>
      <c r="L49" s="2447"/>
      <c r="M49" s="2447"/>
      <c r="N49" s="2447"/>
      <c r="O49" s="2447"/>
      <c r="P49" s="2447"/>
      <c r="Q49" s="2447"/>
      <c r="R49" s="2447"/>
      <c r="S49" s="2447"/>
      <c r="T49" s="2447"/>
      <c r="U49" s="2447"/>
      <c r="V49" s="2447"/>
      <c r="W49" s="2447"/>
      <c r="X49" s="2447"/>
      <c r="Y49" s="2447"/>
      <c r="Z49" s="2447"/>
      <c r="AA49" s="2447"/>
      <c r="AB49" s="2447"/>
      <c r="AC49" s="2447"/>
      <c r="AD49" s="2447"/>
      <c r="AE49" s="2447"/>
      <c r="AF49" s="748"/>
      <c r="AG49" s="748"/>
    </row>
    <row r="50" spans="1:36" ht="15.75" thickBot="1" x14ac:dyDescent="0.3">
      <c r="A50" s="601"/>
      <c r="B50" s="2431" t="s">
        <v>311</v>
      </c>
      <c r="C50" s="2432"/>
      <c r="D50" s="2428" t="s">
        <v>1099</v>
      </c>
      <c r="E50" s="2429"/>
      <c r="F50" s="2428" t="s">
        <v>1054</v>
      </c>
      <c r="G50" s="2429"/>
      <c r="H50" s="2431" t="s">
        <v>1029</v>
      </c>
      <c r="I50" s="2432"/>
      <c r="J50" s="2431" t="s">
        <v>983</v>
      </c>
      <c r="K50" s="2432"/>
      <c r="L50" s="2431" t="s">
        <v>261</v>
      </c>
      <c r="M50" s="2432"/>
      <c r="N50" s="2439" t="s">
        <v>312</v>
      </c>
      <c r="O50" s="2432"/>
      <c r="P50" s="2439" t="s">
        <v>313</v>
      </c>
      <c r="Q50" s="2432"/>
      <c r="R50" s="2431" t="s">
        <v>264</v>
      </c>
      <c r="S50" s="2432"/>
      <c r="T50" s="2431" t="s">
        <v>265</v>
      </c>
      <c r="U50" s="2432"/>
      <c r="V50" s="2431" t="s">
        <v>266</v>
      </c>
      <c r="W50" s="2432"/>
      <c r="X50" s="2431" t="s">
        <v>182</v>
      </c>
      <c r="Y50" s="2432"/>
      <c r="Z50" s="2431" t="s">
        <v>314</v>
      </c>
      <c r="AA50" s="2432"/>
      <c r="AB50" s="2431" t="s">
        <v>184</v>
      </c>
      <c r="AC50" s="2432"/>
      <c r="AD50" s="2431" t="s">
        <v>315</v>
      </c>
      <c r="AE50" s="2432"/>
      <c r="AF50" s="2431" t="s">
        <v>316</v>
      </c>
      <c r="AG50" s="2432"/>
    </row>
    <row r="51" spans="1:36" ht="29.25" customHeight="1" thickBot="1" x14ac:dyDescent="0.3">
      <c r="A51" s="237"/>
      <c r="B51" s="61" t="s">
        <v>269</v>
      </c>
      <c r="C51" s="62" t="s">
        <v>270</v>
      </c>
      <c r="D51" s="61" t="s">
        <v>269</v>
      </c>
      <c r="E51" s="62" t="s">
        <v>270</v>
      </c>
      <c r="F51" s="61" t="s">
        <v>269</v>
      </c>
      <c r="G51" s="62" t="s">
        <v>270</v>
      </c>
      <c r="H51" s="61" t="s">
        <v>269</v>
      </c>
      <c r="I51" s="62" t="s">
        <v>270</v>
      </c>
      <c r="J51" s="61" t="s">
        <v>269</v>
      </c>
      <c r="K51" s="62" t="s">
        <v>270</v>
      </c>
      <c r="L51" s="61" t="s">
        <v>269</v>
      </c>
      <c r="M51" s="62" t="s">
        <v>270</v>
      </c>
      <c r="N51" s="61" t="s">
        <v>269</v>
      </c>
      <c r="O51" s="62" t="s">
        <v>270</v>
      </c>
      <c r="P51" s="61" t="s">
        <v>269</v>
      </c>
      <c r="Q51" s="62" t="s">
        <v>270</v>
      </c>
      <c r="R51" s="61" t="s">
        <v>269</v>
      </c>
      <c r="S51" s="62" t="s">
        <v>270</v>
      </c>
      <c r="T51" s="61" t="s">
        <v>269</v>
      </c>
      <c r="U51" s="62" t="s">
        <v>270</v>
      </c>
      <c r="V51" s="61" t="s">
        <v>269</v>
      </c>
      <c r="W51" s="62" t="s">
        <v>270</v>
      </c>
      <c r="X51" s="61" t="s">
        <v>269</v>
      </c>
      <c r="Y51" s="62" t="s">
        <v>270</v>
      </c>
      <c r="Z51" s="61" t="s">
        <v>269</v>
      </c>
      <c r="AA51" s="62" t="s">
        <v>270</v>
      </c>
      <c r="AB51" s="61" t="s">
        <v>269</v>
      </c>
      <c r="AC51" s="62" t="s">
        <v>270</v>
      </c>
      <c r="AD51" s="61" t="s">
        <v>269</v>
      </c>
      <c r="AE51" s="62" t="s">
        <v>270</v>
      </c>
      <c r="AF51" s="63" t="s">
        <v>269</v>
      </c>
      <c r="AG51" s="63" t="s">
        <v>270</v>
      </c>
    </row>
    <row r="52" spans="1:36" ht="15.75" customHeight="1" thickBot="1" x14ac:dyDescent="0.3">
      <c r="A52" s="2445" t="s">
        <v>317</v>
      </c>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1712"/>
      <c r="AG52" s="1712"/>
    </row>
    <row r="53" spans="1:36" ht="15.75" thickBot="1" x14ac:dyDescent="0.3">
      <c r="A53" s="2145" t="s">
        <v>318</v>
      </c>
      <c r="B53" s="2146"/>
      <c r="C53" s="2147" t="e">
        <f>SUM(B53/B60)</f>
        <v>#DIV/0!</v>
      </c>
      <c r="D53" s="2148">
        <v>2785</v>
      </c>
      <c r="E53" s="2149">
        <f>SUM(D53/D60)</f>
        <v>0.35903055304885911</v>
      </c>
      <c r="F53" s="2148">
        <v>2794</v>
      </c>
      <c r="G53" s="2149">
        <f>SUM(F53/F60)</f>
        <v>0.3363428433850969</v>
      </c>
      <c r="H53" s="2148">
        <v>3080</v>
      </c>
      <c r="I53" s="2149">
        <f>SUM(H53/H60)</f>
        <v>0.33894574667106858</v>
      </c>
      <c r="J53" s="2148">
        <v>3560</v>
      </c>
      <c r="K53" s="2149">
        <f>SUM(J53/J60)</f>
        <v>0.35536035136753841</v>
      </c>
      <c r="L53" s="2148">
        <v>3952</v>
      </c>
      <c r="M53" s="2149">
        <f>SUM(L53/L60)</f>
        <v>0.36521578412346362</v>
      </c>
      <c r="N53" s="2150">
        <v>4110</v>
      </c>
      <c r="O53" s="2151">
        <f>SUM(N53/N60)</f>
        <v>0.3887627695800227</v>
      </c>
      <c r="P53" s="2146">
        <v>4433</v>
      </c>
      <c r="Q53" s="2151">
        <f>SUM(P53/P60)</f>
        <v>0.38494268843348384</v>
      </c>
      <c r="R53" s="2146">
        <v>4546</v>
      </c>
      <c r="S53" s="2151">
        <f>SUM(R53/R60)</f>
        <v>0.36812697384403598</v>
      </c>
      <c r="T53" s="2146">
        <v>4351</v>
      </c>
      <c r="U53" s="2151">
        <f>SUM(T53/T60)</f>
        <v>0.51412028831383672</v>
      </c>
      <c r="V53" s="2146">
        <v>3518</v>
      </c>
      <c r="W53" s="2151">
        <f>SUM(V53/V60)</f>
        <v>0.40460034502587694</v>
      </c>
      <c r="X53" s="2146">
        <v>4392</v>
      </c>
      <c r="Y53" s="2151">
        <f>SUM(X53/X60)</f>
        <v>0.55051391326146903</v>
      </c>
      <c r="Z53" s="2146">
        <v>4968</v>
      </c>
      <c r="AA53" s="2151">
        <f>SUM(Z53/Z60)</f>
        <v>0.6631073144687667</v>
      </c>
      <c r="AB53" s="2146">
        <v>4473</v>
      </c>
      <c r="AC53" s="2151">
        <f>SUM(AB53/AB60)</f>
        <v>0.57111848825331968</v>
      </c>
      <c r="AD53" s="2146">
        <v>4207</v>
      </c>
      <c r="AE53" s="2152">
        <f>SUM(AD53/AD60)</f>
        <v>0.45743177122974882</v>
      </c>
      <c r="AF53" s="1732">
        <v>3477</v>
      </c>
      <c r="AG53" s="234">
        <f>SUM(AF53/AF60)</f>
        <v>0.34135087374828194</v>
      </c>
    </row>
    <row r="54" spans="1:36" x14ac:dyDescent="0.25">
      <c r="A54" s="74" t="s">
        <v>319</v>
      </c>
      <c r="B54" s="1361"/>
      <c r="C54" s="1776" t="e">
        <f>SUM(B54/B60)</f>
        <v>#DIV/0!</v>
      </c>
      <c r="D54" s="910">
        <v>2634</v>
      </c>
      <c r="E54" s="743">
        <f>SUM(D54/D60)</f>
        <v>0.33956426453525845</v>
      </c>
      <c r="F54" s="1969">
        <v>2855</v>
      </c>
      <c r="G54" s="743">
        <f>SUM(F54/F60)</f>
        <v>0.34368604791140001</v>
      </c>
      <c r="H54" s="1910">
        <v>3184</v>
      </c>
      <c r="I54" s="743">
        <f>SUM(H54/H60)</f>
        <v>0.35039066798723451</v>
      </c>
      <c r="J54" s="1801">
        <v>3302</v>
      </c>
      <c r="K54" s="743">
        <f>SUM(J54/J60)</f>
        <v>0.32960670792573366</v>
      </c>
      <c r="L54" s="1771">
        <v>3410</v>
      </c>
      <c r="M54" s="743">
        <f>SUM(L54/L60)</f>
        <v>0.31512799186766471</v>
      </c>
      <c r="N54" s="1768">
        <v>3698</v>
      </c>
      <c r="O54" s="743">
        <f>SUM(N54/N60)</f>
        <v>0.34979190314037079</v>
      </c>
      <c r="P54" s="1732">
        <v>4138</v>
      </c>
      <c r="Q54" s="743">
        <f>SUM(P54/P60)</f>
        <v>0.359326154914901</v>
      </c>
      <c r="R54" s="1732">
        <v>4715</v>
      </c>
      <c r="S54" s="743">
        <f>SUM(R54/R60)</f>
        <v>0.38181229249331927</v>
      </c>
      <c r="T54" s="359">
        <v>6072</v>
      </c>
      <c r="U54" s="742">
        <f>SUM(T54/T60)</f>
        <v>0.71747607231478194</v>
      </c>
      <c r="V54" s="359">
        <v>6511</v>
      </c>
      <c r="W54" s="742">
        <f>SUM(V54/V60)</f>
        <v>0.74882116158711909</v>
      </c>
      <c r="X54" s="1048">
        <v>5633</v>
      </c>
      <c r="Y54" s="742">
        <f>SUM(X54/X60)</f>
        <v>0.70606668337929301</v>
      </c>
      <c r="Z54" s="1048">
        <v>5037</v>
      </c>
      <c r="AA54" s="742">
        <f>SUM(Z54/Z60)</f>
        <v>0.67231713828083284</v>
      </c>
      <c r="AB54" s="359">
        <v>5138</v>
      </c>
      <c r="AC54" s="742">
        <f>SUM(AB54/AB60)</f>
        <v>0.65602655771195095</v>
      </c>
      <c r="AD54" s="359">
        <v>5574</v>
      </c>
      <c r="AE54" s="233">
        <f>SUM(AD54/AD60)</f>
        <v>0.60606719582472546</v>
      </c>
      <c r="AF54" s="359">
        <v>6512</v>
      </c>
      <c r="AG54" s="233">
        <f>SUM(AF54/AF60)</f>
        <v>0.63930885529157666</v>
      </c>
    </row>
    <row r="55" spans="1:36" x14ac:dyDescent="0.25">
      <c r="A55" s="74" t="s">
        <v>320</v>
      </c>
      <c r="B55" s="1362"/>
      <c r="C55" s="1766" t="e">
        <f>SUM(B55/B60)</f>
        <v>#DIV/0!</v>
      </c>
      <c r="D55" s="910">
        <v>1393</v>
      </c>
      <c r="E55" s="1766">
        <f>SUM(D55/D60)</f>
        <v>0.17957973443341499</v>
      </c>
      <c r="F55" s="1969">
        <v>1674</v>
      </c>
      <c r="G55" s="1766">
        <f>SUM(F55/F60)</f>
        <v>0.20151679306608883</v>
      </c>
      <c r="H55" s="1910">
        <v>1652</v>
      </c>
      <c r="I55" s="1766">
        <f>SUM(H55/H60)</f>
        <v>0.18179817321448222</v>
      </c>
      <c r="J55" s="1801">
        <v>1886</v>
      </c>
      <c r="K55" s="743">
        <f>SUM(J55/J60)</f>
        <v>0.18826112996606109</v>
      </c>
      <c r="L55" s="1771">
        <v>2057</v>
      </c>
      <c r="M55" s="743">
        <f>SUM(L55/L60)</f>
        <v>0.19009333702984937</v>
      </c>
      <c r="N55" s="1768">
        <v>2416</v>
      </c>
      <c r="O55" s="743">
        <f>SUM(N55/N60)</f>
        <v>0.2285281876655316</v>
      </c>
      <c r="P55" s="1732">
        <v>2538</v>
      </c>
      <c r="Q55" s="743">
        <f>SUM(P55/P60)</f>
        <v>0.22038902396665508</v>
      </c>
      <c r="R55" s="1732">
        <v>2713</v>
      </c>
      <c r="S55" s="743">
        <f>SUM(R55/R60)</f>
        <v>0.21969390234027047</v>
      </c>
      <c r="T55" s="1732">
        <v>2329</v>
      </c>
      <c r="U55" s="743">
        <f>SUM(T55/T60)</f>
        <v>0.2751979203592107</v>
      </c>
      <c r="V55" s="1732">
        <v>2105</v>
      </c>
      <c r="W55" s="743">
        <f>SUM(V55/V60)</f>
        <v>0.242093156986774</v>
      </c>
      <c r="X55" s="910">
        <v>2226</v>
      </c>
      <c r="Y55" s="743">
        <f>SUM(X55/X60)</f>
        <v>0.27901729756831284</v>
      </c>
      <c r="Z55" s="910">
        <v>2339</v>
      </c>
      <c r="AA55" s="743">
        <f>SUM(Z55/Z60)</f>
        <v>0.3121996796583022</v>
      </c>
      <c r="AB55" s="1732">
        <v>2487</v>
      </c>
      <c r="AC55" s="743">
        <f>SUM(AB55/AB60)</f>
        <v>0.31754341164453526</v>
      </c>
      <c r="AD55" s="1732">
        <v>1506</v>
      </c>
      <c r="AE55" s="234">
        <f>SUM(AD55/AD60)</f>
        <v>0.16374904860280526</v>
      </c>
      <c r="AF55" s="1732">
        <v>1740</v>
      </c>
      <c r="AG55" s="234">
        <f>SUM(AF55/AF60)</f>
        <v>0.17082269782053799</v>
      </c>
    </row>
    <row r="56" spans="1:36" x14ac:dyDescent="0.25">
      <c r="A56" s="74" t="s">
        <v>321</v>
      </c>
      <c r="B56" s="1362"/>
      <c r="C56" s="1766" t="e">
        <f>SUM(B56/B60)</f>
        <v>#DIV/0!</v>
      </c>
      <c r="D56" s="910">
        <v>231</v>
      </c>
      <c r="E56" s="1766">
        <f>SUM(D56/D60)</f>
        <v>2.977955395126982E-2</v>
      </c>
      <c r="F56" s="1969">
        <v>241</v>
      </c>
      <c r="G56" s="1766">
        <f>SUM(F56/F60)</f>
        <v>2.9011676899000843E-2</v>
      </c>
      <c r="H56" s="1910">
        <v>284</v>
      </c>
      <c r="I56" s="1766">
        <f>SUM(H56/H60)</f>
        <v>3.1253438978760865E-2</v>
      </c>
      <c r="J56" s="1801">
        <v>286</v>
      </c>
      <c r="K56" s="743">
        <f>SUM(J56/J60)</f>
        <v>2.8548612497504493E-2</v>
      </c>
      <c r="L56" s="1771">
        <v>314</v>
      </c>
      <c r="M56" s="743">
        <f>SUM(L56/L60)</f>
        <v>2.9017650864060624E-2</v>
      </c>
      <c r="N56" s="1768">
        <v>330</v>
      </c>
      <c r="O56" s="743">
        <f>SUM(N56/N60)</f>
        <v>3.1214528944381384E-2</v>
      </c>
      <c r="P56" s="1732">
        <v>396</v>
      </c>
      <c r="Q56" s="743">
        <f>SUM(P56/P60)</f>
        <v>3.4386939909690863E-2</v>
      </c>
      <c r="R56" s="1732">
        <v>354</v>
      </c>
      <c r="S56" s="743">
        <f>SUM(R56/R60)</f>
        <v>2.8666288768321321E-2</v>
      </c>
      <c r="T56" s="1732">
        <v>45</v>
      </c>
      <c r="U56" s="743">
        <f>SUM(T56/T60)</f>
        <v>5.3172633817795108E-3</v>
      </c>
      <c r="V56" s="1732">
        <v>67</v>
      </c>
      <c r="W56" s="743">
        <f>SUM(V56/V60)</f>
        <v>7.7055779183438757E-3</v>
      </c>
      <c r="X56" s="910">
        <v>79</v>
      </c>
      <c r="Y56" s="743">
        <f>SUM(X56/X60)</f>
        <v>9.9022311356229634E-3</v>
      </c>
      <c r="Z56" s="910">
        <v>85</v>
      </c>
      <c r="AA56" s="743">
        <f>SUM(Z56/Z60)</f>
        <v>1.1345435130806193E-2</v>
      </c>
      <c r="AB56" s="1732">
        <v>169</v>
      </c>
      <c r="AC56" s="743">
        <f>SUM(AB56/AB60)</f>
        <v>2.1578140960163431E-2</v>
      </c>
      <c r="AD56" s="1732">
        <v>2066</v>
      </c>
      <c r="AE56" s="234">
        <f>SUM(AD56/AD60)</f>
        <v>0.2246384690659998</v>
      </c>
      <c r="AF56" s="1732">
        <v>1863</v>
      </c>
      <c r="AG56" s="234">
        <f>SUM(AF56/AF60)</f>
        <v>0.18289809542509328</v>
      </c>
    </row>
    <row r="57" spans="1:36" x14ac:dyDescent="0.25">
      <c r="A57" s="74" t="s">
        <v>322</v>
      </c>
      <c r="B57" s="1362"/>
      <c r="C57" s="1766" t="e">
        <f>SUM(B57/B60)</f>
        <v>#DIV/0!</v>
      </c>
      <c r="D57" s="910">
        <v>24</v>
      </c>
      <c r="E57" s="1766">
        <f>SUM(D57/D60)</f>
        <v>3.0939796313007605E-3</v>
      </c>
      <c r="F57" s="1969">
        <v>16</v>
      </c>
      <c r="G57" s="1766">
        <f>SUM(F57/F60)</f>
        <v>1.9260864331286866E-3</v>
      </c>
      <c r="H57" s="1910">
        <v>15</v>
      </c>
      <c r="I57" s="1766">
        <f>SUM(H57/H60)</f>
        <v>1.6507098052162431E-3</v>
      </c>
      <c r="J57" s="1801">
        <v>12</v>
      </c>
      <c r="K57" s="743">
        <f>SUM(J57/J60)</f>
        <v>1.1978438810141745E-3</v>
      </c>
      <c r="L57" s="1771">
        <v>12</v>
      </c>
      <c r="M57" s="743">
        <f>SUM(L57/L60)</f>
        <v>1.1089548100914888E-3</v>
      </c>
      <c r="N57" s="1768">
        <v>17</v>
      </c>
      <c r="O57" s="743">
        <f>SUM(N57/N60)</f>
        <v>1.6080211880438895E-3</v>
      </c>
      <c r="P57" s="1732">
        <v>10</v>
      </c>
      <c r="Q57" s="743">
        <f>SUM(P57/P60)</f>
        <v>8.6835706842653695E-4</v>
      </c>
      <c r="R57" s="1732">
        <v>19</v>
      </c>
      <c r="S57" s="743">
        <f>SUM(R57/R60)</f>
        <v>1.5385861203336302E-3</v>
      </c>
      <c r="T57" s="1732">
        <v>16</v>
      </c>
      <c r="U57" s="743">
        <f>SUM(T57/T60)</f>
        <v>1.8905825357438261E-3</v>
      </c>
      <c r="V57" s="1732">
        <v>10</v>
      </c>
      <c r="W57" s="743">
        <f>SUM(V57/V60)</f>
        <v>1.1500862564692352E-3</v>
      </c>
      <c r="X57" s="910">
        <v>36</v>
      </c>
      <c r="Y57" s="743">
        <f>SUM(X57/X60)</f>
        <v>4.5124091250940083E-3</v>
      </c>
      <c r="Z57" s="910">
        <v>28</v>
      </c>
      <c r="AA57" s="743">
        <f>SUM(Z57/Z60)</f>
        <v>3.7373198077949813E-3</v>
      </c>
      <c r="AB57" s="1732">
        <v>35</v>
      </c>
      <c r="AC57" s="743">
        <f>SUM(AB57/AB60)</f>
        <v>4.4688457609805927E-3</v>
      </c>
      <c r="AD57" s="1732">
        <v>49</v>
      </c>
      <c r="AE57" s="234">
        <f>SUM(AD57/AD60)</f>
        <v>5.3278242905295207E-3</v>
      </c>
      <c r="AF57" s="1732">
        <v>67</v>
      </c>
      <c r="AG57" s="234">
        <f>SUM(AF57/AF60)</f>
        <v>6.5776556057333593E-3</v>
      </c>
    </row>
    <row r="58" spans="1:36" ht="15.75" thickBot="1" x14ac:dyDescent="0.3">
      <c r="A58" s="74" t="s">
        <v>323</v>
      </c>
      <c r="B58" s="1362"/>
      <c r="C58" s="1766" t="e">
        <f>SUM(B58/B60)</f>
        <v>#DIV/0!</v>
      </c>
      <c r="D58" s="910">
        <v>0</v>
      </c>
      <c r="E58" s="1766">
        <f>SUM(D58/D60)</f>
        <v>0</v>
      </c>
      <c r="F58" s="1969">
        <v>0</v>
      </c>
      <c r="G58" s="1766">
        <f>SUM(F58/F60)</f>
        <v>0</v>
      </c>
      <c r="H58" s="1910">
        <v>0</v>
      </c>
      <c r="I58" s="1766">
        <f>SUM(H58/H60)</f>
        <v>0</v>
      </c>
      <c r="J58" s="1801">
        <v>1</v>
      </c>
      <c r="K58" s="743">
        <f>SUM(J58/J60)</f>
        <v>9.9820323417847872E-5</v>
      </c>
      <c r="L58" s="1771">
        <v>2</v>
      </c>
      <c r="M58" s="743">
        <f>SUM(L58/L60)</f>
        <v>1.8482580168191479E-4</v>
      </c>
      <c r="N58" s="841">
        <v>1</v>
      </c>
      <c r="O58" s="741">
        <f>SUM(N58/N60)</f>
        <v>9.4589481649640566E-5</v>
      </c>
      <c r="P58" s="311">
        <v>1</v>
      </c>
      <c r="Q58" s="741">
        <f>SUM(P58/P60)</f>
        <v>8.6835706842653695E-5</v>
      </c>
      <c r="R58" s="311">
        <v>2</v>
      </c>
      <c r="S58" s="741">
        <f>SUM(R58/R60)</f>
        <v>1.6195643371932951E-4</v>
      </c>
      <c r="T58" s="1732">
        <v>1</v>
      </c>
      <c r="U58" s="743">
        <f>SUM(T58/T60)</f>
        <v>1.1816140848398913E-4</v>
      </c>
      <c r="V58" s="1732">
        <v>2</v>
      </c>
      <c r="W58" s="743">
        <f>SUM(V58/V60)</f>
        <v>2.3001725129384704E-4</v>
      </c>
      <c r="X58" s="910">
        <v>4</v>
      </c>
      <c r="Y58" s="743">
        <f>SUM(X58/X60)</f>
        <v>5.0137879167711202E-4</v>
      </c>
      <c r="Z58" s="910">
        <v>3</v>
      </c>
      <c r="AA58" s="743">
        <v>1E-3</v>
      </c>
      <c r="AB58" s="1732">
        <v>3</v>
      </c>
      <c r="AC58" s="743">
        <f>SUM(AB58/AB60)</f>
        <v>3.8304392236976505E-4</v>
      </c>
      <c r="AD58" s="1732">
        <v>2</v>
      </c>
      <c r="AE58" s="234">
        <f>SUM(AD58/AD60)</f>
        <v>2.1746221593998044E-4</v>
      </c>
      <c r="AF58" s="1732">
        <v>4</v>
      </c>
      <c r="AG58" s="234">
        <f>SUM(AF58/AF60)</f>
        <v>3.9269585705870805E-4</v>
      </c>
    </row>
    <row r="59" spans="1:36" ht="16.5" thickTop="1" thickBot="1" x14ac:dyDescent="0.3">
      <c r="A59" s="74" t="s">
        <v>289</v>
      </c>
      <c r="B59" s="1363"/>
      <c r="C59" s="1767" t="e">
        <f>SUM(B59/B60)</f>
        <v>#DIV/0!</v>
      </c>
      <c r="D59" s="912">
        <v>690</v>
      </c>
      <c r="E59" s="1767">
        <f>SUM(D59/D60)</f>
        <v>8.8951914399896873E-2</v>
      </c>
      <c r="F59" s="311">
        <v>727</v>
      </c>
      <c r="G59" s="1767">
        <f>SUM(F59/F60)</f>
        <v>8.7516552305284698E-2</v>
      </c>
      <c r="H59" s="311">
        <v>872</v>
      </c>
      <c r="I59" s="1767">
        <f>SUM(H59/H60)</f>
        <v>9.5961263343237596E-2</v>
      </c>
      <c r="J59" s="311">
        <v>971</v>
      </c>
      <c r="K59" s="741">
        <f>SUM(J59/J60)</f>
        <v>9.692553403873029E-2</v>
      </c>
      <c r="L59" s="311">
        <v>1074</v>
      </c>
      <c r="M59" s="741">
        <f>SUM(L59/L60)</f>
        <v>9.9251455503188243E-2</v>
      </c>
      <c r="N59" s="1768">
        <v>1054</v>
      </c>
      <c r="O59" s="743">
        <f>SUM(N59/N60)</f>
        <v>9.9697313658721157E-2</v>
      </c>
      <c r="P59" s="1732">
        <v>1367</v>
      </c>
      <c r="Q59" s="743">
        <f>SUM(P59/P60)</f>
        <v>0.11870441125390761</v>
      </c>
      <c r="R59" s="1732">
        <v>680</v>
      </c>
      <c r="S59" s="743">
        <f>SUM(R59/R60)</f>
        <v>5.5065187464572028E-2</v>
      </c>
      <c r="T59" s="311">
        <v>662</v>
      </c>
      <c r="U59" s="741">
        <f>SUM(T59/T60)</f>
        <v>7.8222852416400798E-2</v>
      </c>
      <c r="V59" s="311">
        <v>952</v>
      </c>
      <c r="W59" s="741">
        <f>SUM(V59/V60)</f>
        <v>0.10948821161587119</v>
      </c>
      <c r="X59" s="912">
        <v>846</v>
      </c>
      <c r="Y59" s="741">
        <f>SUM(X59/X60)</f>
        <v>0.10604161443970921</v>
      </c>
      <c r="Z59" s="912">
        <v>901</v>
      </c>
      <c r="AA59" s="741">
        <f>SUM(Z59/Z60)</f>
        <v>0.12026161238654565</v>
      </c>
      <c r="AB59" s="311">
        <v>686</v>
      </c>
      <c r="AC59" s="741">
        <f>SUM(AB59/AB60)</f>
        <v>8.7589376915219605E-2</v>
      </c>
      <c r="AD59" s="311">
        <v>266</v>
      </c>
      <c r="AE59" s="235">
        <f>SUM(AD59/AD60)</f>
        <v>2.8922474720017396E-2</v>
      </c>
      <c r="AF59" s="311">
        <v>422</v>
      </c>
      <c r="AG59" s="235">
        <f>SUM(AF59/AF60)</f>
        <v>4.1429412919693695E-2</v>
      </c>
    </row>
    <row r="60" spans="1:36" ht="16.5" thickTop="1" thickBot="1" x14ac:dyDescent="0.3">
      <c r="A60" s="36" t="s">
        <v>282</v>
      </c>
      <c r="B60" s="89">
        <f>SUM(B53:B59)</f>
        <v>0</v>
      </c>
      <c r="C60" s="1777" t="e">
        <f t="shared" ref="C60:J60" si="14">SUM(C53:C59)</f>
        <v>#DIV/0!</v>
      </c>
      <c r="D60" s="313">
        <f>SUM(D53:D59)</f>
        <v>7757</v>
      </c>
      <c r="E60" s="1777">
        <f t="shared" ref="E60" si="15">SUM(E53:E59)</f>
        <v>1</v>
      </c>
      <c r="F60" s="313">
        <f t="shared" si="14"/>
        <v>8307</v>
      </c>
      <c r="G60" s="1777">
        <f t="shared" si="14"/>
        <v>0.99999999999999989</v>
      </c>
      <c r="H60" s="313">
        <f t="shared" si="14"/>
        <v>9087</v>
      </c>
      <c r="I60" s="1777">
        <f t="shared" si="14"/>
        <v>1</v>
      </c>
      <c r="J60" s="313">
        <f t="shared" si="14"/>
        <v>10018</v>
      </c>
      <c r="K60" s="193">
        <f>SUM(K59,K53:K58)</f>
        <v>1</v>
      </c>
      <c r="L60" s="89">
        <f>SUM(L53:L58,L59)</f>
        <v>10821</v>
      </c>
      <c r="M60" s="193">
        <f>SUM(M53:M58,M59)</f>
        <v>1</v>
      </c>
      <c r="N60" s="1778">
        <f>SUM(N53:N58)</f>
        <v>10572</v>
      </c>
      <c r="O60" s="193">
        <f>SUM(O53:O58)</f>
        <v>1</v>
      </c>
      <c r="P60" s="89">
        <f>SUM(P53:P58)</f>
        <v>11516</v>
      </c>
      <c r="Q60" s="193">
        <f>SUM(Q53:Q58)</f>
        <v>1</v>
      </c>
      <c r="R60" s="89">
        <f>SUM(R53:R58)</f>
        <v>12349</v>
      </c>
      <c r="S60" s="193">
        <f t="shared" ref="S60:AG60" si="16">SUM(S54:S58)</f>
        <v>0.63187302615596408</v>
      </c>
      <c r="T60" s="89">
        <f t="shared" si="16"/>
        <v>8463</v>
      </c>
      <c r="U60" s="193">
        <f t="shared" si="16"/>
        <v>1</v>
      </c>
      <c r="V60" s="313">
        <f t="shared" si="16"/>
        <v>8695</v>
      </c>
      <c r="W60" s="193">
        <f t="shared" si="16"/>
        <v>1.0000000000000002</v>
      </c>
      <c r="X60" s="89">
        <f t="shared" si="16"/>
        <v>7978</v>
      </c>
      <c r="Y60" s="193">
        <f t="shared" si="16"/>
        <v>0.99999999999999989</v>
      </c>
      <c r="Z60" s="89">
        <f t="shared" si="16"/>
        <v>7492</v>
      </c>
      <c r="AA60" s="193">
        <f t="shared" si="16"/>
        <v>1.0005995728777362</v>
      </c>
      <c r="AB60" s="89">
        <f t="shared" si="16"/>
        <v>7832</v>
      </c>
      <c r="AC60" s="193">
        <f t="shared" si="16"/>
        <v>1</v>
      </c>
      <c r="AD60" s="89">
        <f t="shared" si="16"/>
        <v>9197</v>
      </c>
      <c r="AE60" s="193">
        <f t="shared" si="16"/>
        <v>1</v>
      </c>
      <c r="AF60" s="89">
        <f t="shared" si="16"/>
        <v>10186</v>
      </c>
      <c r="AG60" s="193">
        <f t="shared" si="16"/>
        <v>1</v>
      </c>
      <c r="AJ60" s="575"/>
    </row>
    <row r="61" spans="1:36" ht="5.25" customHeight="1" thickBot="1" x14ac:dyDescent="0.3">
      <c r="A61" s="730"/>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730"/>
    </row>
    <row r="62" spans="1:36" s="172" customFormat="1" ht="15.75" customHeight="1" thickBot="1" x14ac:dyDescent="0.3">
      <c r="A62" s="238"/>
      <c r="B62" s="2431" t="s">
        <v>311</v>
      </c>
      <c r="C62" s="2432"/>
      <c r="D62" s="2428" t="s">
        <v>1099</v>
      </c>
      <c r="E62" s="2429"/>
      <c r="F62" s="2428" t="s">
        <v>1054</v>
      </c>
      <c r="G62" s="2429"/>
      <c r="H62" s="2431" t="s">
        <v>1029</v>
      </c>
      <c r="I62" s="2432"/>
      <c r="J62" s="2431" t="s">
        <v>983</v>
      </c>
      <c r="K62" s="2432"/>
      <c r="L62" s="2431" t="s">
        <v>261</v>
      </c>
      <c r="M62" s="2432"/>
      <c r="N62" s="2439" t="s">
        <v>312</v>
      </c>
      <c r="O62" s="2432"/>
      <c r="P62" s="2439" t="s">
        <v>313</v>
      </c>
      <c r="Q62" s="2432"/>
      <c r="R62" s="2431" t="s">
        <v>264</v>
      </c>
      <c r="S62" s="2432"/>
      <c r="T62" s="2431" t="s">
        <v>265</v>
      </c>
      <c r="U62" s="2432"/>
      <c r="V62" s="2431" t="s">
        <v>137</v>
      </c>
      <c r="W62" s="2432"/>
      <c r="X62" s="2431" t="s">
        <v>138</v>
      </c>
      <c r="Y62" s="2432"/>
      <c r="Z62" s="2431" t="s">
        <v>139</v>
      </c>
      <c r="AA62" s="2432"/>
      <c r="AB62" s="2431" t="s">
        <v>248</v>
      </c>
      <c r="AC62" s="2432"/>
      <c r="AD62" s="2431" t="s">
        <v>251</v>
      </c>
      <c r="AE62" s="2432"/>
      <c r="AF62" s="2431" t="s">
        <v>252</v>
      </c>
      <c r="AG62" s="2432"/>
      <c r="AH62" s="236"/>
    </row>
    <row r="63" spans="1:36" ht="15.75" thickBot="1" x14ac:dyDescent="0.3">
      <c r="A63" s="2445" t="s">
        <v>324</v>
      </c>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c r="AE63" s="2335"/>
      <c r="AF63" s="1712"/>
      <c r="AG63" s="1712"/>
    </row>
    <row r="64" spans="1:36" x14ac:dyDescent="0.25">
      <c r="A64" s="1734" t="s">
        <v>274</v>
      </c>
      <c r="B64" s="1361"/>
      <c r="C64" s="233" t="e">
        <f>SUM(B64/B72)</f>
        <v>#DIV/0!</v>
      </c>
      <c r="D64" s="1048">
        <v>0</v>
      </c>
      <c r="E64" s="233">
        <f>SUM(D64/D72)</f>
        <v>0</v>
      </c>
      <c r="F64" s="359">
        <v>0</v>
      </c>
      <c r="G64" s="233">
        <f>SUM(F64/F72)</f>
        <v>0</v>
      </c>
      <c r="H64" s="359">
        <v>0</v>
      </c>
      <c r="I64" s="233">
        <f>SUM(H64/H72)</f>
        <v>0</v>
      </c>
      <c r="J64" s="359">
        <v>0</v>
      </c>
      <c r="K64" s="233">
        <f>SUM(J64/J72)</f>
        <v>0</v>
      </c>
      <c r="L64" s="359">
        <v>0</v>
      </c>
      <c r="M64" s="233">
        <f>SUM(L64/L72)</f>
        <v>0</v>
      </c>
      <c r="N64" s="359">
        <v>0</v>
      </c>
      <c r="O64" s="233">
        <f>SUM(N64/N72)</f>
        <v>0</v>
      </c>
      <c r="P64" s="359">
        <v>0</v>
      </c>
      <c r="Q64" s="233">
        <f>SUM(P64/P72)</f>
        <v>0</v>
      </c>
      <c r="R64" s="359">
        <v>0</v>
      </c>
      <c r="S64" s="233">
        <f>SUM(R64/R72)</f>
        <v>0</v>
      </c>
      <c r="T64" s="359">
        <v>0</v>
      </c>
      <c r="U64" s="233">
        <f>SUM(T64/T72)</f>
        <v>0</v>
      </c>
      <c r="V64" s="359">
        <v>0</v>
      </c>
      <c r="W64" s="233">
        <f>SUM(V64/V72)</f>
        <v>0</v>
      </c>
      <c r="X64" s="1048">
        <v>0</v>
      </c>
      <c r="Y64" s="233">
        <f>SUM(X64/X72)</f>
        <v>0</v>
      </c>
      <c r="Z64" s="1048">
        <v>0</v>
      </c>
      <c r="AA64" s="233">
        <f>SUM(Z64/Z72)</f>
        <v>0</v>
      </c>
      <c r="AB64" s="359">
        <v>0</v>
      </c>
      <c r="AC64" s="233">
        <f>SUM(AB64/AB72)</f>
        <v>0</v>
      </c>
      <c r="AD64" s="359">
        <v>0</v>
      </c>
      <c r="AE64" s="233">
        <f>SUM(AD64/AD72)</f>
        <v>0</v>
      </c>
      <c r="AF64" s="359">
        <v>3</v>
      </c>
      <c r="AG64" s="233">
        <f>SUM(AF64/AF72)</f>
        <v>6.4935064935064939E-3</v>
      </c>
    </row>
    <row r="65" spans="1:37" x14ac:dyDescent="0.25">
      <c r="A65" s="74" t="s">
        <v>275</v>
      </c>
      <c r="B65" s="1362"/>
      <c r="C65" s="234" t="e">
        <f>SUM(B65/B72)</f>
        <v>#DIV/0!</v>
      </c>
      <c r="D65" s="910">
        <v>0</v>
      </c>
      <c r="E65" s="234">
        <f>SUM(D65/D72)</f>
        <v>0</v>
      </c>
      <c r="F65" s="1969">
        <v>0</v>
      </c>
      <c r="G65" s="234">
        <f>SUM(F65/F72)</f>
        <v>0</v>
      </c>
      <c r="H65" s="1910">
        <v>1</v>
      </c>
      <c r="I65" s="234">
        <f>SUM(H65/H72)</f>
        <v>1.3698630136986301E-2</v>
      </c>
      <c r="J65" s="1801">
        <v>0</v>
      </c>
      <c r="K65" s="234">
        <f>SUM(J65/J72)</f>
        <v>0</v>
      </c>
      <c r="L65" s="1746">
        <v>0</v>
      </c>
      <c r="M65" s="234">
        <f>SUM(L65/L72)</f>
        <v>0</v>
      </c>
      <c r="N65" s="1732">
        <v>0</v>
      </c>
      <c r="O65" s="234">
        <f>SUM(N65/N72)</f>
        <v>0</v>
      </c>
      <c r="P65" s="1732">
        <v>0</v>
      </c>
      <c r="Q65" s="234">
        <f>SUM(P65/P72)</f>
        <v>0</v>
      </c>
      <c r="R65" s="1732">
        <v>0</v>
      </c>
      <c r="S65" s="234">
        <f>SUM(R65/R72)</f>
        <v>0</v>
      </c>
      <c r="T65" s="1732">
        <v>0</v>
      </c>
      <c r="U65" s="234">
        <f>SUM(T65/T72)</f>
        <v>0</v>
      </c>
      <c r="V65" s="1732">
        <v>0</v>
      </c>
      <c r="W65" s="234">
        <f>SUM(V65/V72)</f>
        <v>0</v>
      </c>
      <c r="X65" s="910">
        <v>0</v>
      </c>
      <c r="Y65" s="234">
        <f>SUM(X65/X72)</f>
        <v>0</v>
      </c>
      <c r="Z65" s="910">
        <v>3</v>
      </c>
      <c r="AA65" s="234">
        <f>SUM(Z65/Z72)</f>
        <v>3.3333333333333333E-2</v>
      </c>
      <c r="AB65" s="1732">
        <v>1</v>
      </c>
      <c r="AC65" s="234">
        <f>SUM(AB65/AB72)</f>
        <v>4.807692307692308E-3</v>
      </c>
      <c r="AD65" s="1732">
        <v>3</v>
      </c>
      <c r="AE65" s="234">
        <f>SUM(AD65/AD72)</f>
        <v>7.7720207253886009E-3</v>
      </c>
      <c r="AF65" s="2454">
        <v>40</v>
      </c>
      <c r="AG65" s="2456">
        <f>SUM(AF65/AF72)</f>
        <v>8.6580086580086577E-2</v>
      </c>
      <c r="AI65" s="1262"/>
      <c r="AJ65" s="1262"/>
      <c r="AK65" s="1262"/>
    </row>
    <row r="66" spans="1:37" x14ac:dyDescent="0.25">
      <c r="A66" s="74" t="s">
        <v>325</v>
      </c>
      <c r="B66" s="1362"/>
      <c r="C66" s="234" t="e">
        <f>SUM(B66/B72)</f>
        <v>#DIV/0!</v>
      </c>
      <c r="D66" s="910">
        <v>9</v>
      </c>
      <c r="E66" s="234">
        <f>SUM(D66/D72)</f>
        <v>0.27272727272727271</v>
      </c>
      <c r="F66" s="1969">
        <v>9</v>
      </c>
      <c r="G66" s="234">
        <f>SUM(F66/F72)</f>
        <v>0.1875</v>
      </c>
      <c r="H66" s="1910">
        <v>12</v>
      </c>
      <c r="I66" s="234">
        <f>SUM(H66/H72)</f>
        <v>0.16438356164383561</v>
      </c>
      <c r="J66" s="1801">
        <v>3</v>
      </c>
      <c r="K66" s="234">
        <f>SUM(J66/J72)</f>
        <v>0.2</v>
      </c>
      <c r="L66" s="1746">
        <v>3</v>
      </c>
      <c r="M66" s="234">
        <f>SUM(L66/L72)</f>
        <v>0.17647058823529413</v>
      </c>
      <c r="N66" s="1732">
        <v>5</v>
      </c>
      <c r="O66" s="234">
        <f>SUM(N66/N72)</f>
        <v>0.17857142857142858</v>
      </c>
      <c r="P66" s="1732">
        <v>3</v>
      </c>
      <c r="Q66" s="234">
        <f>SUM(P66/P72)</f>
        <v>0.1</v>
      </c>
      <c r="R66" s="1732">
        <v>4</v>
      </c>
      <c r="S66" s="234">
        <f>SUM(R66/R72)</f>
        <v>8.5106382978723402E-2</v>
      </c>
      <c r="T66" s="1732">
        <v>4</v>
      </c>
      <c r="U66" s="234">
        <f>SUM(T66/T72)</f>
        <v>8.6956521739130432E-2</v>
      </c>
      <c r="V66" s="1732">
        <v>6</v>
      </c>
      <c r="W66" s="234">
        <f>SUM(V66/V72)</f>
        <v>0.11538461538461539</v>
      </c>
      <c r="X66" s="910">
        <v>5</v>
      </c>
      <c r="Y66" s="234">
        <f>SUM(X66/X72)</f>
        <v>6.25E-2</v>
      </c>
      <c r="Z66" s="910">
        <v>6</v>
      </c>
      <c r="AA66" s="234">
        <f>SUM(Z66/Z72)</f>
        <v>6.6666666666666666E-2</v>
      </c>
      <c r="AB66" s="1732">
        <v>8</v>
      </c>
      <c r="AC66" s="234">
        <f>SUM(AB66/AB72)</f>
        <v>3.8461538461538464E-2</v>
      </c>
      <c r="AD66" s="1732">
        <v>21</v>
      </c>
      <c r="AE66" s="234">
        <f>SUM(AD66/AD72)</f>
        <v>5.4404145077720206E-2</v>
      </c>
      <c r="AF66" s="2455"/>
      <c r="AG66" s="2457"/>
      <c r="AI66" s="1262"/>
      <c r="AJ66" s="1262"/>
      <c r="AK66" s="1262"/>
    </row>
    <row r="67" spans="1:37" s="30" customFormat="1" x14ac:dyDescent="0.25">
      <c r="A67" s="74" t="s">
        <v>326</v>
      </c>
      <c r="B67" s="1362"/>
      <c r="C67" s="234" t="e">
        <f>SUM(B67/B72)</f>
        <v>#DIV/0!</v>
      </c>
      <c r="D67" s="910">
        <v>3</v>
      </c>
      <c r="E67" s="234">
        <f>SUM(D67/D72)</f>
        <v>9.0909090909090912E-2</v>
      </c>
      <c r="F67" s="1969">
        <v>9</v>
      </c>
      <c r="G67" s="234">
        <f>SUM(F67/F72)</f>
        <v>0.1875</v>
      </c>
      <c r="H67" s="1910">
        <v>6</v>
      </c>
      <c r="I67" s="234">
        <f>SUM(H67/H72)</f>
        <v>8.2191780821917804E-2</v>
      </c>
      <c r="J67" s="1801">
        <v>3</v>
      </c>
      <c r="K67" s="234">
        <f>SUM(J67/J72)</f>
        <v>0.2</v>
      </c>
      <c r="L67" s="1746">
        <v>4</v>
      </c>
      <c r="M67" s="234">
        <f>SUM(L67/L72)</f>
        <v>0.23529411764705882</v>
      </c>
      <c r="N67" s="1732">
        <v>0</v>
      </c>
      <c r="O67" s="234">
        <f>SUM(N67/N72)</f>
        <v>0</v>
      </c>
      <c r="P67" s="1732">
        <v>5</v>
      </c>
      <c r="Q67" s="234">
        <f>SUM(P67/P72)</f>
        <v>0.16666666666666666</v>
      </c>
      <c r="R67" s="1732">
        <v>5</v>
      </c>
      <c r="S67" s="234">
        <f>SUM(R67/R72)</f>
        <v>0.10638297872340426</v>
      </c>
      <c r="T67" s="1732">
        <v>4</v>
      </c>
      <c r="U67" s="234">
        <f>SUM(T67/T72)</f>
        <v>8.6956521739130432E-2</v>
      </c>
      <c r="V67" s="1732">
        <v>4</v>
      </c>
      <c r="W67" s="234">
        <f>SUM(V67/V72)</f>
        <v>7.6923076923076927E-2</v>
      </c>
      <c r="X67" s="910">
        <v>4</v>
      </c>
      <c r="Y67" s="234">
        <f>SUM(X67/X72)</f>
        <v>0.05</v>
      </c>
      <c r="Z67" s="910">
        <v>14</v>
      </c>
      <c r="AA67" s="234">
        <f>SUM(Z67/Z72)</f>
        <v>0.15555555555555556</v>
      </c>
      <c r="AB67" s="1732">
        <v>22</v>
      </c>
      <c r="AC67" s="234">
        <f>SUM(AB67/AB72)</f>
        <v>0.10576923076923077</v>
      </c>
      <c r="AD67" s="1732">
        <v>32</v>
      </c>
      <c r="AE67" s="234">
        <f>SUM(AD67/AD72)</f>
        <v>8.2901554404145081E-2</v>
      </c>
      <c r="AF67" s="2454">
        <v>96</v>
      </c>
      <c r="AG67" s="2456">
        <f>SUM(AF67/AF72)</f>
        <v>0.20779220779220781</v>
      </c>
      <c r="AH67" s="1470"/>
    </row>
    <row r="68" spans="1:37" x14ac:dyDescent="0.25">
      <c r="A68" s="74" t="s">
        <v>327</v>
      </c>
      <c r="B68" s="1362"/>
      <c r="C68" s="234" t="e">
        <f>SUM(B68/B72)</f>
        <v>#DIV/0!</v>
      </c>
      <c r="D68" s="910">
        <v>0</v>
      </c>
      <c r="E68" s="234">
        <f>SUM(D68/D72)</f>
        <v>0</v>
      </c>
      <c r="F68" s="1969">
        <v>1</v>
      </c>
      <c r="G68" s="234">
        <f>SUM(F68/F72)</f>
        <v>2.0833333333333332E-2</v>
      </c>
      <c r="H68" s="1910">
        <v>3</v>
      </c>
      <c r="I68" s="234">
        <f>SUM(H68/H72)</f>
        <v>4.1095890410958902E-2</v>
      </c>
      <c r="J68" s="1801">
        <v>1</v>
      </c>
      <c r="K68" s="234">
        <f>SUM(J68/J72)</f>
        <v>6.6666666666666666E-2</v>
      </c>
      <c r="L68" s="1746">
        <v>1</v>
      </c>
      <c r="M68" s="234">
        <f>SUM(L68/L72)</f>
        <v>5.8823529411764705E-2</v>
      </c>
      <c r="N68" s="1732">
        <v>2</v>
      </c>
      <c r="O68" s="234">
        <f>SUM(N68/N72)</f>
        <v>7.1428571428571425E-2</v>
      </c>
      <c r="P68" s="1732">
        <v>3</v>
      </c>
      <c r="Q68" s="234">
        <f>SUM(P68/P72)</f>
        <v>0.1</v>
      </c>
      <c r="R68" s="1732">
        <v>7</v>
      </c>
      <c r="S68" s="234">
        <f>SUM(R68/R72)</f>
        <v>0.14893617021276595</v>
      </c>
      <c r="T68" s="1732">
        <v>3</v>
      </c>
      <c r="U68" s="234">
        <f>SUM(T68/T72)</f>
        <v>6.5217391304347824E-2</v>
      </c>
      <c r="V68" s="1732">
        <v>3</v>
      </c>
      <c r="W68" s="234">
        <f>SUM(V68/V72)</f>
        <v>5.7692307692307696E-2</v>
      </c>
      <c r="X68" s="910">
        <v>7</v>
      </c>
      <c r="Y68" s="234">
        <f>SUM(X68/X72)</f>
        <v>8.7499999999999994E-2</v>
      </c>
      <c r="Z68" s="910">
        <v>12</v>
      </c>
      <c r="AA68" s="234">
        <f>SUM(Z68/Z72)</f>
        <v>0.13333333333333333</v>
      </c>
      <c r="AB68" s="1732">
        <v>18</v>
      </c>
      <c r="AC68" s="234">
        <v>8.5999999999999993E-2</v>
      </c>
      <c r="AD68" s="1732">
        <v>49</v>
      </c>
      <c r="AE68" s="234">
        <f>SUM(AD68/AD72)</f>
        <v>0.12694300518134716</v>
      </c>
      <c r="AF68" s="2455"/>
      <c r="AG68" s="2457"/>
      <c r="AI68" s="1262"/>
      <c r="AJ68" s="1262"/>
      <c r="AK68" s="1262"/>
    </row>
    <row r="69" spans="1:37" x14ac:dyDescent="0.25">
      <c r="A69" s="74" t="s">
        <v>328</v>
      </c>
      <c r="B69" s="1362"/>
      <c r="C69" s="234" t="e">
        <f>SUM(B69/B72)</f>
        <v>#DIV/0!</v>
      </c>
      <c r="D69" s="910">
        <v>3</v>
      </c>
      <c r="E69" s="234">
        <f>SUM(D69/D72)</f>
        <v>9.0909090909090912E-2</v>
      </c>
      <c r="F69" s="1969">
        <v>13</v>
      </c>
      <c r="G69" s="234">
        <f>SUM(F69/F72)</f>
        <v>0.27083333333333331</v>
      </c>
      <c r="H69" s="1910">
        <v>18</v>
      </c>
      <c r="I69" s="234">
        <f>SUM(H69/H72)</f>
        <v>0.24657534246575341</v>
      </c>
      <c r="J69" s="1801">
        <v>2</v>
      </c>
      <c r="K69" s="234">
        <f>SUM(J69/J72)</f>
        <v>0.13333333333333333</v>
      </c>
      <c r="L69" s="1746">
        <v>8</v>
      </c>
      <c r="M69" s="234">
        <f>SUM(L69/L72)</f>
        <v>0.47058823529411764</v>
      </c>
      <c r="N69" s="1732">
        <v>8</v>
      </c>
      <c r="O69" s="234">
        <f>SUM(N69/N72)</f>
        <v>0.2857142857142857</v>
      </c>
      <c r="P69" s="1732">
        <v>9</v>
      </c>
      <c r="Q69" s="234">
        <f>SUM(P69/P72)</f>
        <v>0.3</v>
      </c>
      <c r="R69" s="1732">
        <v>17</v>
      </c>
      <c r="S69" s="234">
        <f>SUM(R69/R72)</f>
        <v>0.36170212765957449</v>
      </c>
      <c r="T69" s="1732">
        <v>19</v>
      </c>
      <c r="U69" s="234">
        <f>SUM(T69/T72)</f>
        <v>0.41304347826086957</v>
      </c>
      <c r="V69" s="1732">
        <v>19</v>
      </c>
      <c r="W69" s="234">
        <f>SUM(V69/V72)</f>
        <v>0.36538461538461536</v>
      </c>
      <c r="X69" s="910">
        <v>32</v>
      </c>
      <c r="Y69" s="234">
        <f>SUM(X69/X72)</f>
        <v>0.4</v>
      </c>
      <c r="Z69" s="910">
        <v>27</v>
      </c>
      <c r="AA69" s="234">
        <f>SUM(Z69/Z72)</f>
        <v>0.3</v>
      </c>
      <c r="AB69" s="1732">
        <v>85</v>
      </c>
      <c r="AC69" s="234">
        <f>SUM(AB69/AB72)</f>
        <v>0.40865384615384615</v>
      </c>
      <c r="AD69" s="1732">
        <v>147</v>
      </c>
      <c r="AE69" s="234">
        <f>SUM(AD69/AD72)</f>
        <v>0.38082901554404147</v>
      </c>
      <c r="AF69" s="2454">
        <v>298</v>
      </c>
      <c r="AG69" s="2456">
        <f>SUM(AF69/AF72)</f>
        <v>0.64502164502164505</v>
      </c>
      <c r="AI69" s="1262"/>
      <c r="AJ69" s="1262"/>
      <c r="AK69" s="1262"/>
    </row>
    <row r="70" spans="1:37" x14ac:dyDescent="0.25">
      <c r="A70" s="74" t="s">
        <v>329</v>
      </c>
      <c r="B70" s="1362"/>
      <c r="C70" s="234" t="e">
        <f>SUM(B70/B72)</f>
        <v>#DIV/0!</v>
      </c>
      <c r="D70" s="910">
        <v>16</v>
      </c>
      <c r="E70" s="234">
        <f>SUM(D70/D72)</f>
        <v>0.48484848484848486</v>
      </c>
      <c r="F70" s="1969">
        <v>14</v>
      </c>
      <c r="G70" s="234">
        <f>SUM(F70/F72)</f>
        <v>0.29166666666666669</v>
      </c>
      <c r="H70" s="1910">
        <v>23</v>
      </c>
      <c r="I70" s="234">
        <f>SUM(H70/H72)</f>
        <v>0.31506849315068491</v>
      </c>
      <c r="J70" s="1801">
        <v>6</v>
      </c>
      <c r="K70" s="234">
        <f>SUM(J70/J72)</f>
        <v>0.4</v>
      </c>
      <c r="L70" s="1746">
        <v>1</v>
      </c>
      <c r="M70" s="234">
        <f>SUM(L70/L72)</f>
        <v>5.8823529411764705E-2</v>
      </c>
      <c r="N70" s="1732">
        <v>13</v>
      </c>
      <c r="O70" s="234">
        <f>SUM(N70/N72)</f>
        <v>0.4642857142857143</v>
      </c>
      <c r="P70" s="1732">
        <v>9</v>
      </c>
      <c r="Q70" s="234">
        <f>SUM(P70/P72)</f>
        <v>0.3</v>
      </c>
      <c r="R70" s="1732">
        <v>13</v>
      </c>
      <c r="S70" s="234">
        <f>SUM(R70/R72)</f>
        <v>0.27659574468085107</v>
      </c>
      <c r="T70" s="1732">
        <v>15</v>
      </c>
      <c r="U70" s="234">
        <f>SUM(T70/T72)</f>
        <v>0.32608695652173914</v>
      </c>
      <c r="V70" s="1732">
        <v>20</v>
      </c>
      <c r="W70" s="234">
        <f>SUM(V70/V72)</f>
        <v>0.38461538461538464</v>
      </c>
      <c r="X70" s="910">
        <v>30</v>
      </c>
      <c r="Y70" s="234">
        <f>SUM(X70/X72)</f>
        <v>0.375</v>
      </c>
      <c r="Z70" s="910">
        <v>28</v>
      </c>
      <c r="AA70" s="234">
        <f>SUM(Z70/Z72)</f>
        <v>0.31111111111111112</v>
      </c>
      <c r="AB70" s="1732">
        <v>70</v>
      </c>
      <c r="AC70" s="234">
        <f>SUM(AB70/AB72)</f>
        <v>0.33653846153846156</v>
      </c>
      <c r="AD70" s="1732">
        <v>126</v>
      </c>
      <c r="AE70" s="234">
        <f>SUM(AD70/AD72)</f>
        <v>0.32642487046632124</v>
      </c>
      <c r="AF70" s="2455"/>
      <c r="AG70" s="2457"/>
      <c r="AI70" s="1262"/>
      <c r="AJ70" s="1262"/>
      <c r="AK70" s="1262"/>
    </row>
    <row r="71" spans="1:37" ht="15.75" thickBot="1" x14ac:dyDescent="0.3">
      <c r="A71" s="75" t="s">
        <v>330</v>
      </c>
      <c r="B71" s="1363"/>
      <c r="C71" s="741" t="e">
        <f>SUM(B71/B72)</f>
        <v>#DIV/0!</v>
      </c>
      <c r="D71" s="912">
        <v>2</v>
      </c>
      <c r="E71" s="741">
        <f>SUM(D71/D72)</f>
        <v>6.0606060606060608E-2</v>
      </c>
      <c r="F71" s="311">
        <v>2</v>
      </c>
      <c r="G71" s="741">
        <f>SUM(F71/F72)</f>
        <v>4.1666666666666664E-2</v>
      </c>
      <c r="H71" s="311">
        <v>10</v>
      </c>
      <c r="I71" s="741">
        <f>SUM(H71/H72)</f>
        <v>0.13698630136986301</v>
      </c>
      <c r="J71" s="311">
        <v>0</v>
      </c>
      <c r="K71" s="741">
        <f>SUM(J71/J72)</f>
        <v>0</v>
      </c>
      <c r="L71" s="311">
        <v>0</v>
      </c>
      <c r="M71" s="741">
        <f>SUM(L71/L72)</f>
        <v>0</v>
      </c>
      <c r="N71" s="311">
        <v>0</v>
      </c>
      <c r="O71" s="741">
        <f>SUM(N71/N72)</f>
        <v>0</v>
      </c>
      <c r="P71" s="311">
        <v>1</v>
      </c>
      <c r="Q71" s="741">
        <f>SUM(P71/P72)</f>
        <v>3.3333333333333333E-2</v>
      </c>
      <c r="R71" s="311">
        <v>1</v>
      </c>
      <c r="S71" s="741">
        <f>SUM(R71/R72)</f>
        <v>2.1276595744680851E-2</v>
      </c>
      <c r="T71" s="311">
        <v>1</v>
      </c>
      <c r="U71" s="741">
        <f>SUM(T71/T72)</f>
        <v>2.1739130434782608E-2</v>
      </c>
      <c r="V71" s="311">
        <v>0</v>
      </c>
      <c r="W71" s="741">
        <f>SUM(V71/V72)</f>
        <v>0</v>
      </c>
      <c r="X71" s="912">
        <v>2</v>
      </c>
      <c r="Y71" s="741">
        <f>SUM(X71/X72)</f>
        <v>2.5000000000000001E-2</v>
      </c>
      <c r="Z71" s="912">
        <v>0</v>
      </c>
      <c r="AA71" s="741">
        <f>SUM(Z71/Z72)</f>
        <v>0</v>
      </c>
      <c r="AB71" s="311">
        <v>4</v>
      </c>
      <c r="AC71" s="741">
        <f>SUM(AB71/AB72)</f>
        <v>1.9230769230769232E-2</v>
      </c>
      <c r="AD71" s="311">
        <v>8</v>
      </c>
      <c r="AE71" s="235">
        <f>SUM(AD71/AD72)</f>
        <v>2.072538860103627E-2</v>
      </c>
      <c r="AF71" s="311">
        <v>25</v>
      </c>
      <c r="AG71" s="235">
        <f>SUM(AF71/AF72)</f>
        <v>5.4112554112554112E-2</v>
      </c>
      <c r="AI71" s="1262"/>
      <c r="AJ71" s="1262"/>
      <c r="AK71" s="1262"/>
    </row>
    <row r="72" spans="1:37" ht="16.5" thickTop="1" thickBot="1" x14ac:dyDescent="0.3">
      <c r="A72" s="36" t="s">
        <v>331</v>
      </c>
      <c r="B72" s="89">
        <f t="shared" ref="B72:I72" si="17">SUM(B64:B71)</f>
        <v>0</v>
      </c>
      <c r="C72" s="193" t="e">
        <f t="shared" si="17"/>
        <v>#DIV/0!</v>
      </c>
      <c r="D72" s="89">
        <f t="shared" ref="D72:E72" si="18">SUM(D64:D71)</f>
        <v>33</v>
      </c>
      <c r="E72" s="193">
        <f t="shared" si="18"/>
        <v>1</v>
      </c>
      <c r="F72" s="89">
        <f t="shared" si="17"/>
        <v>48</v>
      </c>
      <c r="G72" s="193">
        <f t="shared" si="17"/>
        <v>0.99999999999999989</v>
      </c>
      <c r="H72" s="313">
        <f t="shared" si="17"/>
        <v>73</v>
      </c>
      <c r="I72" s="193">
        <f t="shared" si="17"/>
        <v>0.99999999999999989</v>
      </c>
      <c r="J72" s="89">
        <f t="shared" ref="J72:U72" si="19">SUM(J64:J71)</f>
        <v>15</v>
      </c>
      <c r="K72" s="193">
        <f t="shared" si="19"/>
        <v>1</v>
      </c>
      <c r="L72" s="89">
        <f t="shared" ref="L72:Q72" si="20">SUM(L64:L71)</f>
        <v>17</v>
      </c>
      <c r="M72" s="193">
        <f t="shared" si="20"/>
        <v>1</v>
      </c>
      <c r="N72" s="89">
        <f t="shared" si="20"/>
        <v>28</v>
      </c>
      <c r="O72" s="193">
        <f t="shared" si="20"/>
        <v>1</v>
      </c>
      <c r="P72" s="89">
        <f t="shared" si="20"/>
        <v>30</v>
      </c>
      <c r="Q72" s="193">
        <f t="shared" si="20"/>
        <v>1.0000000000000002</v>
      </c>
      <c r="R72" s="89">
        <f t="shared" si="19"/>
        <v>47</v>
      </c>
      <c r="S72" s="193">
        <f t="shared" si="19"/>
        <v>1</v>
      </c>
      <c r="T72" s="89">
        <f t="shared" si="19"/>
        <v>46</v>
      </c>
      <c r="U72" s="193">
        <f t="shared" si="19"/>
        <v>1</v>
      </c>
      <c r="V72" s="313">
        <f t="shared" ref="V72:AA72" si="21">SUM(V64:V71)</f>
        <v>52</v>
      </c>
      <c r="W72" s="193">
        <f t="shared" si="21"/>
        <v>1</v>
      </c>
      <c r="X72" s="89">
        <f t="shared" si="21"/>
        <v>80</v>
      </c>
      <c r="Y72" s="193">
        <f t="shared" si="21"/>
        <v>1</v>
      </c>
      <c r="Z72" s="89">
        <f t="shared" si="21"/>
        <v>90</v>
      </c>
      <c r="AA72" s="193">
        <f t="shared" si="21"/>
        <v>1</v>
      </c>
      <c r="AB72" s="89">
        <f>SUM(AB64:AB71)</f>
        <v>208</v>
      </c>
      <c r="AC72" s="193">
        <f>SUM(AC64:AC71)</f>
        <v>0.99946153846153851</v>
      </c>
      <c r="AD72" s="89">
        <f>SUM(AD64:AD71)</f>
        <v>386</v>
      </c>
      <c r="AE72" s="193">
        <f>SUM(AE64:AE71)</f>
        <v>1.0000000000000002</v>
      </c>
      <c r="AF72" s="89">
        <f>SUM(AF64:AF71)</f>
        <v>462</v>
      </c>
      <c r="AG72" s="193">
        <f>SUM(AF72/AF72)</f>
        <v>1</v>
      </c>
      <c r="AI72" s="1262"/>
      <c r="AJ72" s="1262"/>
      <c r="AK72" s="1262"/>
    </row>
    <row r="73" spans="1:37" s="172" customFormat="1" ht="5.25" customHeight="1" thickBot="1" x14ac:dyDescent="0.3">
      <c r="A73" s="730"/>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730"/>
      <c r="AH73" s="236"/>
      <c r="AI73" s="1262"/>
      <c r="AJ73" s="1262"/>
      <c r="AK73" s="1262"/>
    </row>
    <row r="74" spans="1:37" s="172" customFormat="1" ht="15.75" thickBot="1" x14ac:dyDescent="0.3">
      <c r="A74" s="2445" t="s">
        <v>332</v>
      </c>
      <c r="B74" s="2335"/>
      <c r="C74" s="2335"/>
      <c r="D74" s="2335"/>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2335"/>
      <c r="AC74" s="2335"/>
      <c r="AD74" s="2335"/>
      <c r="AE74" s="2335"/>
      <c r="AF74" s="1712"/>
      <c r="AG74" s="1712"/>
      <c r="AH74" s="236"/>
      <c r="AI74" s="1262"/>
      <c r="AJ74" s="1262"/>
      <c r="AK74" s="1262"/>
    </row>
    <row r="75" spans="1:37" s="172" customFormat="1" ht="15" customHeight="1" thickBot="1" x14ac:dyDescent="0.3">
      <c r="A75" s="585"/>
      <c r="B75" s="2431" t="s">
        <v>333</v>
      </c>
      <c r="C75" s="2432"/>
      <c r="D75" s="2428" t="s">
        <v>1099</v>
      </c>
      <c r="E75" s="2429"/>
      <c r="F75" s="2430" t="s">
        <v>1054</v>
      </c>
      <c r="G75" s="2429"/>
      <c r="H75" s="2431" t="s">
        <v>1029</v>
      </c>
      <c r="I75" s="2432"/>
      <c r="J75" s="2431" t="s">
        <v>983</v>
      </c>
      <c r="K75" s="2432"/>
      <c r="L75" s="2431" t="s">
        <v>261</v>
      </c>
      <c r="M75" s="2432"/>
      <c r="N75" s="2439" t="s">
        <v>312</v>
      </c>
      <c r="O75" s="2432"/>
      <c r="P75" s="2439" t="s">
        <v>313</v>
      </c>
      <c r="Q75" s="2432"/>
      <c r="R75" s="2431" t="s">
        <v>264</v>
      </c>
      <c r="S75" s="2432"/>
      <c r="T75" s="2431" t="s">
        <v>265</v>
      </c>
      <c r="U75" s="2432"/>
      <c r="V75" s="2431" t="s">
        <v>266</v>
      </c>
      <c r="W75" s="2432"/>
      <c r="X75" s="2431" t="s">
        <v>182</v>
      </c>
      <c r="Y75" s="2432"/>
      <c r="Z75" s="2431" t="s">
        <v>314</v>
      </c>
      <c r="AA75" s="2432"/>
      <c r="AB75" s="2431" t="s">
        <v>334</v>
      </c>
      <c r="AC75" s="2432"/>
      <c r="AD75" s="2431" t="s">
        <v>315</v>
      </c>
      <c r="AE75" s="2432"/>
      <c r="AF75" s="2431" t="s">
        <v>316</v>
      </c>
      <c r="AG75" s="2432"/>
      <c r="AH75" s="236"/>
      <c r="AI75" s="1262"/>
      <c r="AJ75" s="1262"/>
      <c r="AK75" s="1262"/>
    </row>
    <row r="76" spans="1:37" s="172" customFormat="1" ht="29.25" customHeight="1" thickBot="1" x14ac:dyDescent="0.3">
      <c r="A76" s="662" t="s">
        <v>335</v>
      </c>
      <c r="B76" s="1455"/>
      <c r="C76" s="568"/>
      <c r="D76" s="1051">
        <v>2477</v>
      </c>
      <c r="E76" s="568"/>
      <c r="F76" s="366">
        <v>2723</v>
      </c>
      <c r="G76" s="568"/>
      <c r="H76" s="366">
        <v>2990</v>
      </c>
      <c r="I76" s="568"/>
      <c r="J76" s="366">
        <v>3198</v>
      </c>
      <c r="K76" s="568"/>
      <c r="L76" s="366">
        <v>3502</v>
      </c>
      <c r="M76" s="568"/>
      <c r="N76" s="366">
        <v>3430</v>
      </c>
      <c r="O76" s="568"/>
      <c r="P76" s="366">
        <v>3817</v>
      </c>
      <c r="Q76" s="568"/>
      <c r="R76" s="366">
        <v>3714</v>
      </c>
      <c r="S76" s="568"/>
      <c r="T76" s="366">
        <v>3972</v>
      </c>
      <c r="U76" s="568"/>
      <c r="V76" s="366">
        <v>3666</v>
      </c>
      <c r="W76" s="568"/>
      <c r="X76" s="1051">
        <v>3529</v>
      </c>
      <c r="Y76" s="568"/>
      <c r="Z76" s="1051">
        <v>3060</v>
      </c>
      <c r="AA76" s="568"/>
      <c r="AB76" s="366">
        <v>3081</v>
      </c>
      <c r="AC76" s="568"/>
      <c r="AD76" s="366">
        <v>3430</v>
      </c>
      <c r="AE76" s="568"/>
      <c r="AF76" s="366" t="s">
        <v>298</v>
      </c>
      <c r="AG76" s="584" t="s">
        <v>298</v>
      </c>
      <c r="AH76" s="236"/>
      <c r="AI76" s="1262"/>
      <c r="AJ76" s="1262"/>
      <c r="AK76" s="1262"/>
    </row>
    <row r="77" spans="1:37" ht="5.25" customHeight="1" thickBot="1" x14ac:dyDescent="0.3">
      <c r="A77" s="730"/>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730"/>
      <c r="AI77" s="1262"/>
      <c r="AJ77" s="1262"/>
      <c r="AK77" s="1262"/>
    </row>
    <row r="78" spans="1:37" ht="15.75" thickBot="1" x14ac:dyDescent="0.3">
      <c r="A78" s="2445" t="s">
        <v>336</v>
      </c>
      <c r="B78" s="2335"/>
      <c r="C78" s="2335"/>
      <c r="D78" s="2335"/>
      <c r="E78" s="2335"/>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450"/>
      <c r="AF78" s="1712"/>
      <c r="AG78" s="1712"/>
      <c r="AI78" s="1262"/>
      <c r="AJ78" s="1262"/>
      <c r="AK78" s="1262"/>
    </row>
    <row r="79" spans="1:37" s="172" customFormat="1" ht="15" customHeight="1" thickBot="1" x14ac:dyDescent="0.3">
      <c r="A79" s="585"/>
      <c r="B79" s="2439" t="s">
        <v>333</v>
      </c>
      <c r="C79" s="2432"/>
      <c r="D79" s="2430" t="s">
        <v>1099</v>
      </c>
      <c r="E79" s="2429"/>
      <c r="F79" s="2430" t="s">
        <v>1054</v>
      </c>
      <c r="G79" s="2429"/>
      <c r="H79" s="2439" t="s">
        <v>1029</v>
      </c>
      <c r="I79" s="2432"/>
      <c r="J79" s="2431" t="s">
        <v>983</v>
      </c>
      <c r="K79" s="2432"/>
      <c r="L79" s="2431" t="s">
        <v>261</v>
      </c>
      <c r="M79" s="2432"/>
      <c r="N79" s="2439" t="s">
        <v>312</v>
      </c>
      <c r="O79" s="2432"/>
      <c r="P79" s="2439" t="s">
        <v>313</v>
      </c>
      <c r="Q79" s="2432"/>
      <c r="R79" s="2431" t="s">
        <v>264</v>
      </c>
      <c r="S79" s="2432"/>
      <c r="T79" s="2431" t="s">
        <v>265</v>
      </c>
      <c r="U79" s="2432"/>
      <c r="V79" s="2431" t="s">
        <v>266</v>
      </c>
      <c r="W79" s="2432"/>
      <c r="X79" s="2431" t="s">
        <v>182</v>
      </c>
      <c r="Y79" s="2432"/>
      <c r="Z79" s="2439" t="s">
        <v>314</v>
      </c>
      <c r="AA79" s="2432"/>
      <c r="AB79" s="2431" t="s">
        <v>334</v>
      </c>
      <c r="AC79" s="2432"/>
      <c r="AD79" s="2431" t="s">
        <v>315</v>
      </c>
      <c r="AE79" s="2432"/>
      <c r="AF79" s="2439" t="s">
        <v>316</v>
      </c>
      <c r="AG79" s="2432"/>
      <c r="AH79" s="236"/>
      <c r="AI79" s="1262"/>
      <c r="AJ79" s="1262"/>
      <c r="AK79" s="1262"/>
    </row>
    <row r="80" spans="1:37" ht="21.75" customHeight="1" thickBot="1" x14ac:dyDescent="0.3">
      <c r="A80" s="840"/>
      <c r="B80" s="844" t="s">
        <v>337</v>
      </c>
      <c r="C80" s="843" t="s">
        <v>338</v>
      </c>
      <c r="D80" s="844" t="s">
        <v>337</v>
      </c>
      <c r="E80" s="843" t="s">
        <v>338</v>
      </c>
      <c r="F80" s="844" t="s">
        <v>337</v>
      </c>
      <c r="G80" s="843" t="s">
        <v>338</v>
      </c>
      <c r="H80" s="844" t="s">
        <v>337</v>
      </c>
      <c r="I80" s="843" t="s">
        <v>338</v>
      </c>
      <c r="J80" s="844" t="s">
        <v>337</v>
      </c>
      <c r="K80" s="843" t="s">
        <v>338</v>
      </c>
      <c r="L80" s="595" t="s">
        <v>337</v>
      </c>
      <c r="M80" s="843" t="s">
        <v>338</v>
      </c>
      <c r="N80" s="844" t="s">
        <v>337</v>
      </c>
      <c r="O80" s="843" t="s">
        <v>338</v>
      </c>
      <c r="P80" s="844" t="s">
        <v>337</v>
      </c>
      <c r="Q80" s="843" t="s">
        <v>338</v>
      </c>
      <c r="R80" s="844" t="s">
        <v>337</v>
      </c>
      <c r="S80" s="595" t="s">
        <v>338</v>
      </c>
      <c r="T80" s="844" t="s">
        <v>337</v>
      </c>
      <c r="U80" s="843" t="s">
        <v>338</v>
      </c>
      <c r="V80" s="1176" t="s">
        <v>337</v>
      </c>
      <c r="W80" s="1177" t="s">
        <v>339</v>
      </c>
      <c r="X80" s="1176" t="s">
        <v>337</v>
      </c>
      <c r="Y80" s="1177" t="s">
        <v>339</v>
      </c>
      <c r="Z80" s="1176" t="s">
        <v>337</v>
      </c>
      <c r="AA80" s="1177" t="s">
        <v>340</v>
      </c>
      <c r="AB80" s="843" t="s">
        <v>337</v>
      </c>
      <c r="AC80" s="843" t="s">
        <v>341</v>
      </c>
      <c r="AD80" s="843" t="s">
        <v>337</v>
      </c>
      <c r="AE80" s="858" t="s">
        <v>341</v>
      </c>
      <c r="AF80" s="857" t="s">
        <v>337</v>
      </c>
      <c r="AG80" s="595" t="s">
        <v>338</v>
      </c>
      <c r="AI80" s="1262"/>
      <c r="AJ80" s="1262"/>
      <c r="AK80" s="1262"/>
    </row>
    <row r="81" spans="1:38" s="172" customFormat="1" ht="29.25" customHeight="1" thickTop="1" x14ac:dyDescent="0.25">
      <c r="A81" s="845" t="s">
        <v>342</v>
      </c>
      <c r="B81" s="1456"/>
      <c r="C81" s="846"/>
      <c r="D81" s="1048">
        <v>126</v>
      </c>
      <c r="E81" s="846"/>
      <c r="F81" s="359">
        <v>207</v>
      </c>
      <c r="G81" s="846"/>
      <c r="H81" s="359">
        <v>247</v>
      </c>
      <c r="I81" s="846"/>
      <c r="J81" s="359">
        <v>316</v>
      </c>
      <c r="K81" s="846"/>
      <c r="L81" s="359">
        <v>321</v>
      </c>
      <c r="M81" s="1702"/>
      <c r="N81" s="359">
        <v>389</v>
      </c>
      <c r="O81" s="1702"/>
      <c r="P81" s="359">
        <v>488</v>
      </c>
      <c r="Q81" s="1167"/>
      <c r="R81" s="1546">
        <v>586</v>
      </c>
      <c r="S81" s="1167"/>
      <c r="T81" s="1290">
        <v>550</v>
      </c>
      <c r="U81" s="846"/>
      <c r="V81" s="1290">
        <v>505</v>
      </c>
      <c r="W81" s="846"/>
      <c r="X81" s="1164">
        <v>490</v>
      </c>
      <c r="Y81" s="1167"/>
      <c r="Z81" s="1164">
        <v>498</v>
      </c>
      <c r="AA81" s="1167"/>
      <c r="AB81" s="1159">
        <v>487</v>
      </c>
      <c r="AC81" s="907"/>
      <c r="AD81" s="905">
        <v>473</v>
      </c>
      <c r="AE81" s="1892"/>
      <c r="AF81" s="838"/>
      <c r="AG81" s="833"/>
      <c r="AH81" s="236"/>
      <c r="AI81" s="1262"/>
      <c r="AJ81" s="1262"/>
      <c r="AK81" s="1262"/>
      <c r="AL81" s="1262"/>
    </row>
    <row r="82" spans="1:38" s="172" customFormat="1" ht="29.25" customHeight="1" thickBot="1" x14ac:dyDescent="0.3">
      <c r="A82" s="847" t="s">
        <v>343</v>
      </c>
      <c r="B82" s="1457"/>
      <c r="C82" s="848"/>
      <c r="D82" s="912">
        <v>233</v>
      </c>
      <c r="E82" s="848"/>
      <c r="F82" s="311">
        <v>118</v>
      </c>
      <c r="G82" s="848"/>
      <c r="H82" s="311">
        <v>233</v>
      </c>
      <c r="I82" s="848"/>
      <c r="J82" s="311">
        <v>219</v>
      </c>
      <c r="K82" s="848"/>
      <c r="L82" s="311">
        <v>309</v>
      </c>
      <c r="M82" s="1703"/>
      <c r="N82" s="311">
        <f>SUM(N83-N81)</f>
        <v>133</v>
      </c>
      <c r="O82" s="1703"/>
      <c r="P82" s="311">
        <v>56</v>
      </c>
      <c r="Q82" s="1168"/>
      <c r="R82" s="1547">
        <f>SUM(R83-R81)</f>
        <v>63</v>
      </c>
      <c r="S82" s="1168"/>
      <c r="T82" s="1291">
        <f>SUM(T83-T81)</f>
        <v>133</v>
      </c>
      <c r="U82" s="848"/>
      <c r="V82" s="1291">
        <f>SUM(V83-V81)</f>
        <v>257</v>
      </c>
      <c r="W82" s="848"/>
      <c r="X82" s="1165">
        <v>305</v>
      </c>
      <c r="Y82" s="1168"/>
      <c r="Z82" s="1165">
        <f>SUM(Z83-Z81)</f>
        <v>306</v>
      </c>
      <c r="AA82" s="1168"/>
      <c r="AB82" s="906">
        <f>SUM(AB83-AB81)</f>
        <v>348</v>
      </c>
      <c r="AC82" s="908"/>
      <c r="AD82" s="906">
        <f>SUM(AD83-AD81)</f>
        <v>415</v>
      </c>
      <c r="AE82" s="1893"/>
      <c r="AF82" s="838"/>
      <c r="AG82" s="833"/>
      <c r="AH82" s="1262"/>
      <c r="AI82" s="1262"/>
      <c r="AJ82" s="1262"/>
      <c r="AK82" s="1262"/>
      <c r="AL82" s="1262"/>
    </row>
    <row r="83" spans="1:38" ht="29.25" customHeight="1" thickTop="1" thickBot="1" x14ac:dyDescent="0.3">
      <c r="A83" s="1891" t="s">
        <v>344</v>
      </c>
      <c r="B83" s="1458"/>
      <c r="C83" s="835"/>
      <c r="D83" s="2142">
        <v>314</v>
      </c>
      <c r="E83" s="2084"/>
      <c r="F83" s="839">
        <v>325</v>
      </c>
      <c r="G83" s="835"/>
      <c r="H83" s="1886">
        <f>SUM(H81:H82)</f>
        <v>480</v>
      </c>
      <c r="I83" s="1885"/>
      <c r="J83" s="1886">
        <v>572</v>
      </c>
      <c r="K83" s="1885"/>
      <c r="L83" s="839">
        <v>667</v>
      </c>
      <c r="M83" s="1704"/>
      <c r="N83" s="1890">
        <v>522</v>
      </c>
      <c r="O83" s="1704"/>
      <c r="P83" s="1589">
        <f>SUM(P81:P82)</f>
        <v>544</v>
      </c>
      <c r="Q83" s="1285">
        <v>1065</v>
      </c>
      <c r="R83" s="1556">
        <v>649</v>
      </c>
      <c r="S83" s="1285">
        <v>1242</v>
      </c>
      <c r="T83" s="1432">
        <v>683</v>
      </c>
      <c r="U83" s="1285">
        <v>1259</v>
      </c>
      <c r="V83" s="1284">
        <v>762</v>
      </c>
      <c r="W83" s="1285">
        <v>1480</v>
      </c>
      <c r="X83" s="1166">
        <v>795</v>
      </c>
      <c r="Y83" s="1169">
        <v>1451</v>
      </c>
      <c r="Z83" s="1166">
        <v>804</v>
      </c>
      <c r="AA83" s="1169" t="s">
        <v>345</v>
      </c>
      <c r="AB83" s="1160">
        <v>835</v>
      </c>
      <c r="AC83" s="909">
        <v>1671</v>
      </c>
      <c r="AD83" s="860">
        <v>888</v>
      </c>
      <c r="AE83" s="1894">
        <v>1859</v>
      </c>
      <c r="AF83" s="839" t="s">
        <v>298</v>
      </c>
      <c r="AG83" s="1735" t="s">
        <v>298</v>
      </c>
      <c r="AH83" s="1643"/>
      <c r="AI83" s="1262"/>
      <c r="AJ83" s="1262"/>
      <c r="AK83" s="1262"/>
      <c r="AL83" s="1262"/>
    </row>
    <row r="84" spans="1:38" s="172" customFormat="1" ht="29.25" customHeight="1" thickBot="1" x14ac:dyDescent="0.3">
      <c r="A84" s="91" t="s">
        <v>346</v>
      </c>
      <c r="B84" s="1459">
        <f>SUM(B85-B83)</f>
        <v>0</v>
      </c>
      <c r="C84" s="458"/>
      <c r="D84" s="2143">
        <v>1661</v>
      </c>
      <c r="E84" s="1705">
        <v>3771</v>
      </c>
      <c r="F84" s="841">
        <v>1724</v>
      </c>
      <c r="G84" s="2083">
        <v>4580</v>
      </c>
      <c r="H84" s="841">
        <f>SUM(H85-H83)</f>
        <v>1777</v>
      </c>
      <c r="I84" s="1887">
        <v>5016</v>
      </c>
      <c r="J84" s="1888">
        <v>1965</v>
      </c>
      <c r="K84" s="1887">
        <v>5569</v>
      </c>
      <c r="L84" s="841">
        <f>SUM(L85-L83)</f>
        <v>2009</v>
      </c>
      <c r="M84" s="1705">
        <v>5931</v>
      </c>
      <c r="N84" s="311">
        <v>2342</v>
      </c>
      <c r="O84" s="1705">
        <v>6360</v>
      </c>
      <c r="P84" s="311">
        <v>2580</v>
      </c>
      <c r="Q84" s="586">
        <v>5936</v>
      </c>
      <c r="R84" s="1547">
        <v>2801</v>
      </c>
      <c r="S84" s="586">
        <v>6394</v>
      </c>
      <c r="T84" s="841">
        <v>2910</v>
      </c>
      <c r="U84" s="586">
        <v>6771</v>
      </c>
      <c r="V84" s="1286">
        <v>2968</v>
      </c>
      <c r="W84" s="1287">
        <v>6841</v>
      </c>
      <c r="X84" s="1174">
        <v>2999</v>
      </c>
      <c r="Y84" s="1175">
        <v>7182</v>
      </c>
      <c r="Z84" s="1089">
        <f>SUM(Z85-Z83)</f>
        <v>3183</v>
      </c>
      <c r="AA84" s="1162">
        <v>8658</v>
      </c>
      <c r="AB84" s="836">
        <f>SUM(AB85-AB83)</f>
        <v>3408</v>
      </c>
      <c r="AC84" s="837">
        <v>7856</v>
      </c>
      <c r="AD84" s="834">
        <f>SUM(AD85-AD83)</f>
        <v>3561</v>
      </c>
      <c r="AE84" s="836">
        <v>8156</v>
      </c>
      <c r="AF84" s="841" t="s">
        <v>298</v>
      </c>
      <c r="AG84" s="586">
        <v>10211</v>
      </c>
      <c r="AH84" s="236"/>
      <c r="AI84" s="1262"/>
      <c r="AJ84" s="1262"/>
      <c r="AK84" s="1262"/>
      <c r="AL84" s="1262"/>
    </row>
    <row r="85" spans="1:38" ht="29.25" customHeight="1" thickTop="1" thickBot="1" x14ac:dyDescent="0.3">
      <c r="A85" s="34" t="s">
        <v>347</v>
      </c>
      <c r="B85" s="1460"/>
      <c r="C85" s="835"/>
      <c r="D85" s="2144">
        <v>1975</v>
      </c>
      <c r="E85" s="1704"/>
      <c r="F85" s="842">
        <v>2049</v>
      </c>
      <c r="G85" s="835"/>
      <c r="H85" s="842">
        <v>2257</v>
      </c>
      <c r="I85" s="835"/>
      <c r="J85" s="842">
        <v>2537</v>
      </c>
      <c r="K85" s="835"/>
      <c r="L85" s="1706">
        <v>2676</v>
      </c>
      <c r="M85" s="1704"/>
      <c r="N85" s="1706">
        <v>2864</v>
      </c>
      <c r="O85" s="1704"/>
      <c r="P85" s="313">
        <f>SUM(P83:P84)</f>
        <v>3124</v>
      </c>
      <c r="Q85" s="1289">
        <f>SUM(Q83:Q84)</f>
        <v>7001</v>
      </c>
      <c r="R85" s="1557">
        <v>3450</v>
      </c>
      <c r="S85" s="1289">
        <v>7636</v>
      </c>
      <c r="T85" s="1288">
        <v>3593</v>
      </c>
      <c r="U85" s="1289">
        <v>8030</v>
      </c>
      <c r="V85" s="1288">
        <v>3730</v>
      </c>
      <c r="W85" s="1289">
        <v>8321</v>
      </c>
      <c r="X85" s="1163">
        <v>3794</v>
      </c>
      <c r="Y85" s="1170">
        <v>8633</v>
      </c>
      <c r="Z85" s="1163">
        <v>3987</v>
      </c>
      <c r="AA85" s="1170">
        <v>10140</v>
      </c>
      <c r="AB85" s="1161">
        <v>4243</v>
      </c>
      <c r="AC85" s="900">
        <f>SUM(AC83:AC84)</f>
        <v>9527</v>
      </c>
      <c r="AD85" s="866">
        <v>4449</v>
      </c>
      <c r="AE85" s="859">
        <f>SUM(AE83:AE84)</f>
        <v>10015</v>
      </c>
      <c r="AF85" s="842">
        <v>5213</v>
      </c>
      <c r="AG85" s="367"/>
      <c r="AI85" s="1262"/>
      <c r="AJ85" s="1262"/>
      <c r="AK85" s="1262"/>
      <c r="AL85" s="1262"/>
    </row>
    <row r="86" spans="1:38" ht="15" hidden="1" customHeight="1" x14ac:dyDescent="0.25">
      <c r="A86" s="2448" t="s">
        <v>348</v>
      </c>
      <c r="B86" s="2448"/>
      <c r="C86" s="2448"/>
      <c r="D86" s="2448"/>
      <c r="E86" s="2448"/>
      <c r="F86" s="2448"/>
      <c r="G86" s="2448"/>
      <c r="H86" s="2448"/>
      <c r="I86" s="2448"/>
      <c r="J86" s="2448"/>
      <c r="K86" s="2448"/>
      <c r="L86" s="2448"/>
      <c r="M86" s="2448"/>
      <c r="N86" s="2448"/>
      <c r="O86" s="2448"/>
      <c r="P86" s="2448"/>
      <c r="Q86" s="2448"/>
      <c r="R86" s="2448"/>
      <c r="S86" s="2448"/>
      <c r="T86" s="2448"/>
      <c r="U86" s="2448"/>
      <c r="V86" s="2448"/>
      <c r="W86" s="2448"/>
      <c r="X86" s="2448"/>
      <c r="Y86" s="2448"/>
      <c r="Z86" s="2448"/>
      <c r="AA86" s="2448"/>
      <c r="AB86" s="2448"/>
      <c r="AC86" s="2448"/>
      <c r="AD86" s="2448"/>
      <c r="AE86" s="2448"/>
      <c r="AF86" s="1715"/>
      <c r="AG86" s="1715"/>
      <c r="AI86" s="1262"/>
      <c r="AJ86" s="1262"/>
      <c r="AK86" s="1262"/>
      <c r="AL86" s="1262"/>
    </row>
    <row r="87" spans="1:38" ht="15" hidden="1" customHeight="1" x14ac:dyDescent="0.25">
      <c r="A87" s="2449"/>
      <c r="B87" s="2449"/>
      <c r="C87" s="2449"/>
      <c r="D87" s="2449"/>
      <c r="E87" s="2449"/>
      <c r="F87" s="2449"/>
      <c r="G87" s="2449"/>
      <c r="H87" s="2449"/>
      <c r="I87" s="2449"/>
      <c r="J87" s="2449"/>
      <c r="K87" s="2449"/>
      <c r="L87" s="2449"/>
      <c r="M87" s="2449"/>
      <c r="N87" s="2449"/>
      <c r="O87" s="2449"/>
      <c r="P87" s="2449"/>
      <c r="Q87" s="2449"/>
      <c r="R87" s="2449"/>
      <c r="S87" s="2449"/>
      <c r="T87" s="2449"/>
      <c r="U87" s="2449"/>
      <c r="V87" s="2449"/>
      <c r="W87" s="2449"/>
      <c r="X87" s="2449"/>
      <c r="Y87" s="2449"/>
      <c r="Z87" s="2449"/>
      <c r="AA87" s="2449"/>
      <c r="AB87" s="2449"/>
      <c r="AC87" s="2449"/>
      <c r="AD87" s="2449"/>
      <c r="AE87" s="2449"/>
      <c r="AF87" s="1715"/>
      <c r="AG87" s="1715"/>
      <c r="AI87" s="1262"/>
      <c r="AJ87" s="1262"/>
      <c r="AK87" s="1262"/>
      <c r="AL87" s="1262"/>
    </row>
    <row r="88" spans="1:38" ht="15" hidden="1" customHeight="1" x14ac:dyDescent="0.25">
      <c r="A88" s="2441" t="s">
        <v>349</v>
      </c>
      <c r="B88" s="2441"/>
      <c r="C88" s="2441"/>
      <c r="D88" s="2441"/>
      <c r="E88" s="2441"/>
      <c r="F88" s="2441"/>
      <c r="G88" s="2441"/>
      <c r="H88" s="2441"/>
      <c r="I88" s="2441"/>
      <c r="J88" s="2441"/>
      <c r="K88" s="2441"/>
      <c r="L88" s="2441"/>
      <c r="M88" s="2441"/>
      <c r="N88" s="2441"/>
      <c r="O88" s="2441"/>
      <c r="P88" s="2441"/>
      <c r="Q88" s="2441"/>
      <c r="R88" s="2441"/>
      <c r="S88" s="2441"/>
      <c r="T88" s="2441"/>
      <c r="U88" s="2441"/>
      <c r="V88" s="2441"/>
      <c r="W88" s="2441"/>
      <c r="X88" s="2441"/>
      <c r="Y88" s="2441"/>
      <c r="Z88" s="2441"/>
      <c r="AA88" s="2441"/>
      <c r="AB88" s="2441"/>
      <c r="AC88" s="2441"/>
      <c r="AD88" s="2441"/>
      <c r="AE88" s="2441"/>
      <c r="AF88" s="1262"/>
      <c r="AG88" s="1262"/>
      <c r="AI88" s="1262"/>
      <c r="AJ88" s="1262"/>
      <c r="AK88" s="1262"/>
      <c r="AL88" s="1262"/>
    </row>
    <row r="89" spans="1:38" ht="30" customHeight="1" x14ac:dyDescent="0.25">
      <c r="A89" s="2442" t="s">
        <v>350</v>
      </c>
      <c r="B89" s="2442"/>
      <c r="C89" s="2442"/>
      <c r="D89" s="2442"/>
      <c r="E89" s="2442"/>
      <c r="F89" s="2442"/>
      <c r="G89" s="2442"/>
      <c r="H89" s="2442"/>
      <c r="I89" s="2442"/>
      <c r="J89" s="2442"/>
      <c r="K89" s="2442"/>
      <c r="L89" s="2442"/>
      <c r="M89" s="2442"/>
      <c r="N89" s="2442"/>
      <c r="O89" s="2442"/>
      <c r="P89" s="2442"/>
      <c r="Q89" s="2442"/>
      <c r="R89" s="2442"/>
      <c r="S89" s="2442"/>
      <c r="T89" s="2442"/>
      <c r="U89" s="2442"/>
      <c r="V89" s="2442"/>
      <c r="W89" s="2442"/>
      <c r="X89" s="2442"/>
      <c r="Y89" s="2442"/>
      <c r="Z89" s="2442"/>
      <c r="AA89" s="2442"/>
      <c r="AB89" s="2442"/>
      <c r="AC89" s="2442"/>
      <c r="AD89" s="2442"/>
      <c r="AE89" s="2442"/>
      <c r="AF89" s="1715"/>
      <c r="AG89" s="1715"/>
      <c r="AI89" s="1262"/>
      <c r="AJ89" s="1262"/>
      <c r="AK89" s="1262"/>
      <c r="AL89" s="1262"/>
    </row>
    <row r="90" spans="1:38" ht="18.75" customHeight="1" x14ac:dyDescent="0.25">
      <c r="A90" s="874"/>
      <c r="B90" s="874"/>
      <c r="C90" s="874"/>
      <c r="D90" s="874"/>
      <c r="E90" s="874"/>
      <c r="F90" s="874"/>
      <c r="G90" s="874"/>
      <c r="H90" s="874"/>
      <c r="I90" s="874"/>
      <c r="J90" s="874"/>
      <c r="K90" s="874"/>
      <c r="L90" s="874"/>
      <c r="M90" s="874"/>
      <c r="N90" s="874"/>
      <c r="O90" s="874"/>
      <c r="P90" s="874"/>
      <c r="Q90" s="874"/>
      <c r="R90" s="874"/>
      <c r="S90" s="874"/>
      <c r="T90" s="874"/>
      <c r="U90" s="874"/>
      <c r="V90" s="874"/>
      <c r="W90" s="874"/>
      <c r="X90" s="874"/>
      <c r="Y90" s="874"/>
      <c r="Z90" s="874"/>
      <c r="AA90" s="874"/>
      <c r="AB90" s="874"/>
      <c r="AC90" s="873"/>
      <c r="AD90" s="874"/>
      <c r="AE90" s="874"/>
      <c r="AF90" s="1715"/>
      <c r="AG90" s="1715"/>
      <c r="AI90" s="1262"/>
      <c r="AJ90" s="1262"/>
      <c r="AK90" s="1262"/>
      <c r="AL90" s="1262"/>
    </row>
    <row r="91" spans="1:38" x14ac:dyDescent="0.25">
      <c r="A91" s="1262"/>
      <c r="B91" s="575"/>
      <c r="D91" s="575"/>
      <c r="F91" s="575"/>
      <c r="H91" s="575"/>
      <c r="J91" s="575"/>
      <c r="K91" s="1262"/>
      <c r="L91" s="575"/>
      <c r="N91" s="575"/>
      <c r="P91" s="575"/>
      <c r="R91" s="575"/>
      <c r="T91" s="575"/>
      <c r="V91" s="1262"/>
      <c r="W91" s="1262"/>
      <c r="X91" s="575"/>
      <c r="Y91" s="1262"/>
      <c r="Z91" s="575"/>
      <c r="AA91" s="1262"/>
      <c r="AB91" s="1262"/>
      <c r="AC91" s="1262"/>
      <c r="AD91" s="575"/>
      <c r="AE91" s="1262"/>
      <c r="AF91" s="1262"/>
      <c r="AG91" s="1262"/>
      <c r="AI91" s="1262"/>
      <c r="AJ91" s="1262"/>
      <c r="AK91" s="1262"/>
      <c r="AL91" s="1262"/>
    </row>
  </sheetData>
  <sheetProtection algorithmName="SHA-512" hashValue="6BBGV6y2l9Cgt+kvT8iMXe99VP4VHrMqAuOWMAx++FT8BYxzlL1+wb0oOSSJFm2kixd2+iZIJ3VH+Icv8I/DIA==" saltValue="0kohIgjfMdqqbWEOJlQIcw==" spinCount="100000" sheet="1" objects="1" scenarios="1"/>
  <mergeCells count="172">
    <mergeCell ref="B2:C2"/>
    <mergeCell ref="B41:C41"/>
    <mergeCell ref="B42:C42"/>
    <mergeCell ref="B43:C43"/>
    <mergeCell ref="B44:C44"/>
    <mergeCell ref="B50:C50"/>
    <mergeCell ref="B62:C62"/>
    <mergeCell ref="B75:C75"/>
    <mergeCell ref="B79:C79"/>
    <mergeCell ref="H2:I2"/>
    <mergeCell ref="H41:I41"/>
    <mergeCell ref="H42:I42"/>
    <mergeCell ref="H43:I43"/>
    <mergeCell ref="H44:I44"/>
    <mergeCell ref="H50:I50"/>
    <mergeCell ref="H62:I62"/>
    <mergeCell ref="H75:I75"/>
    <mergeCell ref="H79:I79"/>
    <mergeCell ref="L2:M2"/>
    <mergeCell ref="L50:M50"/>
    <mergeCell ref="L41:M41"/>
    <mergeCell ref="L42:M42"/>
    <mergeCell ref="L43:M43"/>
    <mergeCell ref="L44:M44"/>
    <mergeCell ref="L62:M62"/>
    <mergeCell ref="L75:M75"/>
    <mergeCell ref="L79:M79"/>
    <mergeCell ref="AF79:AG79"/>
    <mergeCell ref="AB50:AC50"/>
    <mergeCell ref="AB62:AC62"/>
    <mergeCell ref="AB75:AC75"/>
    <mergeCell ref="AB79:AC79"/>
    <mergeCell ref="AF67:AF68"/>
    <mergeCell ref="AG67:AG68"/>
    <mergeCell ref="AF69:AF70"/>
    <mergeCell ref="AG69:AG70"/>
    <mergeCell ref="AF75:AG75"/>
    <mergeCell ref="AF50:AG50"/>
    <mergeCell ref="AF62:AG62"/>
    <mergeCell ref="AF65:AF66"/>
    <mergeCell ref="AG65:AG66"/>
    <mergeCell ref="AF2:AG2"/>
    <mergeCell ref="AF7:AF8"/>
    <mergeCell ref="AG7:AG8"/>
    <mergeCell ref="AF9:AF10"/>
    <mergeCell ref="AG9:AG10"/>
    <mergeCell ref="AB2:AC2"/>
    <mergeCell ref="AF11:AF12"/>
    <mergeCell ref="AG11:AG12"/>
    <mergeCell ref="X2:Y2"/>
    <mergeCell ref="Z2:AA2"/>
    <mergeCell ref="AF42:AG42"/>
    <mergeCell ref="AF43:AG43"/>
    <mergeCell ref="AB41:AC41"/>
    <mergeCell ref="AB42:AC42"/>
    <mergeCell ref="AB43:AC43"/>
    <mergeCell ref="AB44:AC44"/>
    <mergeCell ref="J41:K41"/>
    <mergeCell ref="J42:K42"/>
    <mergeCell ref="J43:K43"/>
    <mergeCell ref="J44:K44"/>
    <mergeCell ref="X41:Y41"/>
    <mergeCell ref="X42:Y42"/>
    <mergeCell ref="X43:Y43"/>
    <mergeCell ref="X44:Y44"/>
    <mergeCell ref="Z41:AA41"/>
    <mergeCell ref="Z42:AA42"/>
    <mergeCell ref="Z43:AA43"/>
    <mergeCell ref="Z44:AA44"/>
    <mergeCell ref="P41:Q41"/>
    <mergeCell ref="P42:Q42"/>
    <mergeCell ref="P43:Q43"/>
    <mergeCell ref="P44:Q44"/>
    <mergeCell ref="AF44:AG44"/>
    <mergeCell ref="AF41:AG41"/>
    <mergeCell ref="A88:AE88"/>
    <mergeCell ref="A89:AE89"/>
    <mergeCell ref="A1:AE1"/>
    <mergeCell ref="A35:AE35"/>
    <mergeCell ref="A4:AE4"/>
    <mergeCell ref="A16:AE16"/>
    <mergeCell ref="A63:AE63"/>
    <mergeCell ref="AD50:AE50"/>
    <mergeCell ref="A49:AE49"/>
    <mergeCell ref="AD44:AE44"/>
    <mergeCell ref="AD2:AE2"/>
    <mergeCell ref="AD41:AE41"/>
    <mergeCell ref="AD42:AE42"/>
    <mergeCell ref="AD43:AE43"/>
    <mergeCell ref="A25:AE25"/>
    <mergeCell ref="J50:K50"/>
    <mergeCell ref="A86:AE87"/>
    <mergeCell ref="A78:AE78"/>
    <mergeCell ref="A45:AE45"/>
    <mergeCell ref="A52:AE52"/>
    <mergeCell ref="AD62:AE62"/>
    <mergeCell ref="A74:AE74"/>
    <mergeCell ref="AD79:AE79"/>
    <mergeCell ref="AD75:AE75"/>
    <mergeCell ref="Z50:AA50"/>
    <mergeCell ref="Z62:AA62"/>
    <mergeCell ref="Z75:AA75"/>
    <mergeCell ref="Z79:AA79"/>
    <mergeCell ref="X50:Y50"/>
    <mergeCell ref="X62:Y62"/>
    <mergeCell ref="X75:Y75"/>
    <mergeCell ref="X79:Y79"/>
    <mergeCell ref="T2:U2"/>
    <mergeCell ref="T41:U41"/>
    <mergeCell ref="T42:U42"/>
    <mergeCell ref="T43:U43"/>
    <mergeCell ref="T44:U44"/>
    <mergeCell ref="V79:W79"/>
    <mergeCell ref="V2:W2"/>
    <mergeCell ref="V41:W41"/>
    <mergeCell ref="V42:W42"/>
    <mergeCell ref="V43:W43"/>
    <mergeCell ref="V44:W44"/>
    <mergeCell ref="V50:W50"/>
    <mergeCell ref="V62:W62"/>
    <mergeCell ref="V75:W75"/>
    <mergeCell ref="R50:S50"/>
    <mergeCell ref="R62:S62"/>
    <mergeCell ref="R75:S75"/>
    <mergeCell ref="R79:S79"/>
    <mergeCell ref="R2:S2"/>
    <mergeCell ref="R41:S41"/>
    <mergeCell ref="R42:S42"/>
    <mergeCell ref="R43:S43"/>
    <mergeCell ref="R44:S44"/>
    <mergeCell ref="A47:U47"/>
    <mergeCell ref="A46:U46"/>
    <mergeCell ref="J75:K75"/>
    <mergeCell ref="J79:K79"/>
    <mergeCell ref="J62:K62"/>
    <mergeCell ref="T50:U50"/>
    <mergeCell ref="T62:U62"/>
    <mergeCell ref="T75:U75"/>
    <mergeCell ref="T79:U79"/>
    <mergeCell ref="P2:Q2"/>
    <mergeCell ref="J2:K2"/>
    <mergeCell ref="P50:Q50"/>
    <mergeCell ref="P62:Q62"/>
    <mergeCell ref="P75:Q75"/>
    <mergeCell ref="P79:Q79"/>
    <mergeCell ref="N2:O2"/>
    <mergeCell ref="N41:O41"/>
    <mergeCell ref="N42:O42"/>
    <mergeCell ref="N43:O43"/>
    <mergeCell ref="N44:O44"/>
    <mergeCell ref="N50:O50"/>
    <mergeCell ref="N62:O62"/>
    <mergeCell ref="N75:O75"/>
    <mergeCell ref="N79:O79"/>
    <mergeCell ref="F2:G2"/>
    <mergeCell ref="F41:G41"/>
    <mergeCell ref="F42:G42"/>
    <mergeCell ref="F43:G43"/>
    <mergeCell ref="F44:G44"/>
    <mergeCell ref="F50:G50"/>
    <mergeCell ref="F62:G62"/>
    <mergeCell ref="F75:G75"/>
    <mergeCell ref="F79:G79"/>
    <mergeCell ref="D2:E2"/>
    <mergeCell ref="D41:E41"/>
    <mergeCell ref="D42:E42"/>
    <mergeCell ref="D43:E43"/>
    <mergeCell ref="D44:E44"/>
    <mergeCell ref="D50:E50"/>
    <mergeCell ref="D62:E62"/>
    <mergeCell ref="D75:E75"/>
    <mergeCell ref="D79:E79"/>
  </mergeCells>
  <printOptions horizontalCentered="1"/>
  <pageMargins left="0.2" right="0.2" top="0.89583333333333304" bottom="0.75" header="0.3" footer="0.3"/>
  <pageSetup firstPageNumber="15" fitToHeight="0" orientation="portrait" useFirstPageNumber="1" r:id="rId1"/>
  <headerFooter>
    <oddHeader>&amp;L&amp;9
Semi-Annual Child Welfare Report&amp;C&amp;"-,Bold"&amp;14ARIZONA DEPARTMENT of CHILD SAFETY&amp;R&amp;9
July 1, 2021 through December 31, 2021</oddHeader>
    <oddFooter>&amp;CPage &amp;P</oddFooter>
  </headerFooter>
  <ignoredErrors>
    <ignoredError sqref="AA23:AD23 X23:Y23 Z23 V23 T23 Q23:R23 O23:P23 P60 M23:N23 L23 G23:H23 J23 I23 K23 E23:F23 D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O18"/>
  <sheetViews>
    <sheetView showGridLines="0" zoomScaleNormal="100" workbookViewId="0">
      <selection sqref="A1:AG1"/>
    </sheetView>
  </sheetViews>
  <sheetFormatPr defaultColWidth="8.85546875" defaultRowHeight="15" x14ac:dyDescent="0.25"/>
  <cols>
    <col min="1" max="1" width="26.42578125" bestFit="1" customWidth="1"/>
    <col min="2" max="3" width="16.140625" style="1262" hidden="1" customWidth="1"/>
    <col min="4" max="7" width="16.140625" style="1262" customWidth="1"/>
    <col min="8" max="9" width="16.140625" style="1262" hidden="1" customWidth="1"/>
    <col min="10" max="11" width="16.140625" style="172" hidden="1" customWidth="1"/>
    <col min="12" max="16" width="16.140625" style="1262" hidden="1" customWidth="1"/>
    <col min="17" max="17" width="8.5703125" style="1262" hidden="1" customWidth="1"/>
    <col min="18" max="18" width="9.5703125" style="1262" hidden="1" customWidth="1"/>
    <col min="19" max="19" width="8.5703125" style="1262" hidden="1" customWidth="1"/>
    <col min="20" max="20" width="9.5703125" style="1262" hidden="1" customWidth="1"/>
    <col min="21" max="21" width="8.5703125" style="1262" hidden="1" customWidth="1"/>
    <col min="22" max="22" width="9.5703125" style="172" hidden="1" customWidth="1"/>
    <col min="23" max="23" width="8.5703125" style="172" hidden="1" customWidth="1"/>
    <col min="24" max="24" width="9.5703125" style="172" hidden="1" customWidth="1"/>
    <col min="25" max="25" width="8.5703125" style="172" hidden="1" customWidth="1"/>
    <col min="26" max="26" width="9.5703125" style="172" hidden="1" customWidth="1"/>
    <col min="27" max="27" width="8.5703125" style="172" hidden="1" customWidth="1"/>
    <col min="28" max="28" width="9.5703125" style="172" hidden="1" customWidth="1"/>
    <col min="29" max="29" width="8.5703125" style="172" hidden="1" customWidth="1"/>
    <col min="30" max="30" width="10.85546875" style="172" hidden="1" customWidth="1"/>
    <col min="31" max="31" width="8.5703125" style="172" hidden="1" customWidth="1"/>
    <col min="32" max="32" width="9.5703125" style="172" hidden="1" customWidth="1"/>
    <col min="33" max="33" width="8.5703125" style="172" hidden="1" customWidth="1"/>
  </cols>
  <sheetData>
    <row r="1" spans="1:41" ht="21" customHeight="1" thickBot="1" x14ac:dyDescent="0.35">
      <c r="A1" s="2464" t="s">
        <v>351</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6"/>
      <c r="AH1" s="1262"/>
      <c r="AI1" s="1262"/>
      <c r="AJ1" s="1262"/>
      <c r="AK1" s="1262"/>
      <c r="AL1" s="1262"/>
    </row>
    <row r="2" spans="1:41" ht="15" customHeight="1" thickBot="1" x14ac:dyDescent="0.3">
      <c r="A2" s="110"/>
      <c r="B2" s="2431" t="s">
        <v>998</v>
      </c>
      <c r="C2" s="2432"/>
      <c r="D2" s="2420" t="s">
        <v>1096</v>
      </c>
      <c r="E2" s="2421"/>
      <c r="F2" s="2420" t="s">
        <v>1061</v>
      </c>
      <c r="G2" s="2421"/>
      <c r="H2" s="2431" t="s">
        <v>1083</v>
      </c>
      <c r="I2" s="2432"/>
      <c r="J2" s="2431" t="s">
        <v>996</v>
      </c>
      <c r="K2" s="2432"/>
      <c r="L2" s="2431" t="s">
        <v>997</v>
      </c>
      <c r="M2" s="2432"/>
      <c r="N2" s="2431" t="s">
        <v>262</v>
      </c>
      <c r="O2" s="2432"/>
      <c r="P2" s="2431" t="s">
        <v>263</v>
      </c>
      <c r="Q2" s="2432"/>
      <c r="R2" s="2431" t="s">
        <v>264</v>
      </c>
      <c r="S2" s="2432"/>
      <c r="T2" s="2431" t="s">
        <v>352</v>
      </c>
      <c r="U2" s="2432"/>
      <c r="V2" s="2431" t="s">
        <v>266</v>
      </c>
      <c r="W2" s="2432"/>
      <c r="X2" s="2431" t="s">
        <v>182</v>
      </c>
      <c r="Y2" s="2432"/>
      <c r="Z2" s="2431" t="s">
        <v>183</v>
      </c>
      <c r="AA2" s="2432"/>
      <c r="AB2" s="2431" t="s">
        <v>184</v>
      </c>
      <c r="AC2" s="2432"/>
      <c r="AD2" s="2431" t="s">
        <v>267</v>
      </c>
      <c r="AE2" s="2432"/>
      <c r="AF2" s="2431" t="s">
        <v>353</v>
      </c>
      <c r="AG2" s="2432"/>
      <c r="AH2" s="1262"/>
      <c r="AI2" s="1262"/>
      <c r="AJ2" s="1262"/>
      <c r="AK2" s="1262"/>
      <c r="AL2" s="1262"/>
    </row>
    <row r="3" spans="1:41" ht="26.25" customHeight="1" thickBot="1" x14ac:dyDescent="0.3">
      <c r="A3" s="138"/>
      <c r="B3" s="63" t="s">
        <v>354</v>
      </c>
      <c r="C3" s="63" t="s">
        <v>270</v>
      </c>
      <c r="D3" s="63" t="s">
        <v>354</v>
      </c>
      <c r="E3" s="63" t="s">
        <v>270</v>
      </c>
      <c r="F3" s="63" t="s">
        <v>354</v>
      </c>
      <c r="G3" s="63" t="s">
        <v>270</v>
      </c>
      <c r="H3" s="63" t="s">
        <v>354</v>
      </c>
      <c r="I3" s="63" t="s">
        <v>270</v>
      </c>
      <c r="J3" s="63" t="s">
        <v>354</v>
      </c>
      <c r="K3" s="63" t="s">
        <v>270</v>
      </c>
      <c r="L3" s="63" t="s">
        <v>354</v>
      </c>
      <c r="M3" s="63" t="s">
        <v>270</v>
      </c>
      <c r="N3" s="63" t="s">
        <v>354</v>
      </c>
      <c r="O3" s="63" t="s">
        <v>270</v>
      </c>
      <c r="P3" s="63" t="s">
        <v>354</v>
      </c>
      <c r="Q3" s="63" t="s">
        <v>270</v>
      </c>
      <c r="R3" s="63" t="s">
        <v>354</v>
      </c>
      <c r="S3" s="63" t="s">
        <v>270</v>
      </c>
      <c r="T3" s="63" t="s">
        <v>354</v>
      </c>
      <c r="U3" s="63" t="s">
        <v>270</v>
      </c>
      <c r="V3" s="63" t="s">
        <v>354</v>
      </c>
      <c r="W3" s="63" t="s">
        <v>270</v>
      </c>
      <c r="X3" s="63" t="s">
        <v>354</v>
      </c>
      <c r="Y3" s="63" t="s">
        <v>270</v>
      </c>
      <c r="Z3" s="63" t="s">
        <v>354</v>
      </c>
      <c r="AA3" s="63" t="s">
        <v>270</v>
      </c>
      <c r="AB3" s="63" t="s">
        <v>354</v>
      </c>
      <c r="AC3" s="63" t="s">
        <v>270</v>
      </c>
      <c r="AD3" s="85" t="s">
        <v>269</v>
      </c>
      <c r="AE3" s="63" t="s">
        <v>270</v>
      </c>
      <c r="AF3" s="63" t="s">
        <v>354</v>
      </c>
      <c r="AG3" s="63" t="s">
        <v>270</v>
      </c>
      <c r="AH3" s="1262"/>
      <c r="AI3" s="1262"/>
      <c r="AJ3" s="1262"/>
      <c r="AK3" s="1262"/>
      <c r="AL3" s="1262"/>
    </row>
    <row r="4" spans="1:41" ht="15.75" thickBot="1" x14ac:dyDescent="0.3">
      <c r="A4" s="2311" t="s">
        <v>355</v>
      </c>
      <c r="B4" s="2312"/>
      <c r="C4" s="2312"/>
      <c r="D4" s="2312"/>
      <c r="E4" s="2312"/>
      <c r="F4" s="2312"/>
      <c r="G4" s="2312"/>
      <c r="H4" s="2312"/>
      <c r="I4" s="2312"/>
      <c r="J4" s="2312"/>
      <c r="K4" s="2312"/>
      <c r="L4" s="2312"/>
      <c r="M4" s="2312"/>
      <c r="N4" s="2312"/>
      <c r="O4" s="2312"/>
      <c r="P4" s="2312"/>
      <c r="Q4" s="2312"/>
      <c r="R4" s="2312"/>
      <c r="S4" s="2312"/>
      <c r="T4" s="2312"/>
      <c r="U4" s="2312"/>
      <c r="V4" s="2312"/>
      <c r="W4" s="2312"/>
      <c r="X4" s="2312"/>
      <c r="Y4" s="2312"/>
      <c r="Z4" s="2312"/>
      <c r="AA4" s="2312"/>
      <c r="AB4" s="2312"/>
      <c r="AC4" s="2312"/>
      <c r="AD4" s="2312"/>
      <c r="AE4" s="2312"/>
      <c r="AF4" s="2312"/>
      <c r="AG4" s="2313"/>
      <c r="AH4" s="1262"/>
      <c r="AI4" s="1262"/>
      <c r="AJ4" s="1262"/>
      <c r="AK4" s="1262"/>
      <c r="AL4" s="1262"/>
    </row>
    <row r="5" spans="1:41" ht="26.25" customHeight="1" x14ac:dyDescent="0.25">
      <c r="A5" s="73" t="s">
        <v>1038</v>
      </c>
      <c r="B5" s="1453"/>
      <c r="C5" s="192"/>
      <c r="D5" s="861">
        <v>8719</v>
      </c>
      <c r="E5" s="192"/>
      <c r="F5" s="323">
        <f>OOH!F14</f>
        <v>9222</v>
      </c>
      <c r="G5" s="192"/>
      <c r="H5" s="323">
        <v>10581</v>
      </c>
      <c r="I5" s="192"/>
      <c r="J5" s="323">
        <v>11596</v>
      </c>
      <c r="K5" s="192"/>
      <c r="L5" s="323">
        <f>OOH!L14</f>
        <v>11696</v>
      </c>
      <c r="M5" s="192"/>
      <c r="N5" s="323">
        <f>SUM(OOH!N14)</f>
        <v>12546</v>
      </c>
      <c r="O5" s="192"/>
      <c r="P5" s="323">
        <v>14022</v>
      </c>
      <c r="Q5" s="192"/>
      <c r="R5" s="323">
        <v>14767</v>
      </c>
      <c r="S5" s="192"/>
      <c r="T5" s="323">
        <v>14461</v>
      </c>
      <c r="U5" s="192"/>
      <c r="V5" s="323">
        <v>14152</v>
      </c>
      <c r="W5" s="192"/>
      <c r="X5" s="861">
        <v>14142</v>
      </c>
      <c r="Y5" s="192"/>
      <c r="Z5" s="861">
        <v>14205</v>
      </c>
      <c r="AA5" s="192"/>
      <c r="AB5" s="323">
        <v>13782</v>
      </c>
      <c r="AC5" s="192"/>
      <c r="AD5" s="368">
        <v>14491</v>
      </c>
      <c r="AE5" s="192"/>
      <c r="AF5" s="323">
        <v>14929</v>
      </c>
      <c r="AG5" s="192"/>
      <c r="AH5" s="1769"/>
      <c r="AI5" s="1770"/>
      <c r="AJ5" s="1770"/>
      <c r="AK5" s="1770"/>
      <c r="AL5" s="1770"/>
    </row>
    <row r="6" spans="1:41" ht="26.25" customHeight="1" x14ac:dyDescent="0.25">
      <c r="A6" s="74" t="s">
        <v>356</v>
      </c>
      <c r="B6" s="1454"/>
      <c r="C6" s="232" t="e">
        <f>B6/B5</f>
        <v>#DIV/0!</v>
      </c>
      <c r="D6" s="1019">
        <v>8254</v>
      </c>
      <c r="E6" s="232">
        <f>D6/D5</f>
        <v>0.94666819589402451</v>
      </c>
      <c r="F6" s="326">
        <v>8576</v>
      </c>
      <c r="G6" s="232">
        <f>F6/F5</f>
        <v>0.92995011927998261</v>
      </c>
      <c r="H6" s="326">
        <v>9943</v>
      </c>
      <c r="I6" s="232">
        <f>H6/H5</f>
        <v>0.93970324165957853</v>
      </c>
      <c r="J6" s="326">
        <v>10994</v>
      </c>
      <c r="K6" s="232">
        <f>J6/J5</f>
        <v>0.94808554674025525</v>
      </c>
      <c r="L6" s="326">
        <v>11419</v>
      </c>
      <c r="M6" s="232">
        <f>L6/L5</f>
        <v>0.97631668946648431</v>
      </c>
      <c r="N6" s="326">
        <v>11150</v>
      </c>
      <c r="O6" s="232">
        <f>N6/N5</f>
        <v>0.88872947553004944</v>
      </c>
      <c r="P6" s="326">
        <v>11178</v>
      </c>
      <c r="Q6" s="232">
        <f>P6/P5</f>
        <v>0.79717586649550709</v>
      </c>
      <c r="R6" s="326">
        <v>11316</v>
      </c>
      <c r="S6" s="232">
        <f>R6/R5</f>
        <v>0.76630324371910341</v>
      </c>
      <c r="T6" s="326">
        <v>13600</v>
      </c>
      <c r="U6" s="232">
        <f>T6/T5</f>
        <v>0.94046054906299703</v>
      </c>
      <c r="V6" s="326">
        <v>13617</v>
      </c>
      <c r="W6" s="232">
        <f>V6/V5</f>
        <v>0.96219615602035047</v>
      </c>
      <c r="X6" s="1019">
        <v>13557</v>
      </c>
      <c r="Y6" s="232">
        <f>X6/X5</f>
        <v>0.95863385659736955</v>
      </c>
      <c r="Z6" s="1019">
        <v>13681</v>
      </c>
      <c r="AA6" s="1054">
        <f>Z6/Z5</f>
        <v>0.96311158042942624</v>
      </c>
      <c r="AB6" s="326">
        <v>13264</v>
      </c>
      <c r="AC6" s="232">
        <f>AB6/AB5</f>
        <v>0.96241474386881443</v>
      </c>
      <c r="AD6" s="369">
        <v>13931</v>
      </c>
      <c r="AE6" s="229">
        <f>SUM(AD6/AD5)</f>
        <v>0.96135532399420331</v>
      </c>
      <c r="AF6" s="326">
        <v>14434</v>
      </c>
      <c r="AG6" s="232">
        <f>AF6/AF5</f>
        <v>0.96684305713711571</v>
      </c>
      <c r="AH6" s="1769"/>
      <c r="AI6" s="1770"/>
      <c r="AJ6" s="1770"/>
      <c r="AK6" s="1770"/>
      <c r="AL6" s="1770"/>
      <c r="AM6" s="1262"/>
      <c r="AN6" s="1262"/>
      <c r="AO6" s="1262"/>
    </row>
    <row r="7" spans="1:41" ht="26.25" customHeight="1" thickBot="1" x14ac:dyDescent="0.3">
      <c r="A7" s="76" t="s">
        <v>357</v>
      </c>
      <c r="B7" s="1461"/>
      <c r="C7" s="231" t="e">
        <f>B7/B5</f>
        <v>#DIV/0!</v>
      </c>
      <c r="D7" s="1052">
        <f>SUM(D5-D6)</f>
        <v>465</v>
      </c>
      <c r="E7" s="231">
        <f>D7/D5</f>
        <v>5.3331804105975454E-2</v>
      </c>
      <c r="F7" s="372">
        <f>SUM(F5-F6)</f>
        <v>646</v>
      </c>
      <c r="G7" s="231">
        <f>F7/F5</f>
        <v>7.0049880720017346E-2</v>
      </c>
      <c r="H7" s="372">
        <f>SUM(H5-H6)</f>
        <v>638</v>
      </c>
      <c r="I7" s="231">
        <f>H7/H5</f>
        <v>6.0296758340421509E-2</v>
      </c>
      <c r="J7" s="372">
        <f>SUM(J5-J6)</f>
        <v>602</v>
      </c>
      <c r="K7" s="231">
        <f>J7/J5</f>
        <v>5.1914453259744739E-2</v>
      </c>
      <c r="L7" s="372">
        <f>SUM(L5-L6)</f>
        <v>277</v>
      </c>
      <c r="M7" s="231">
        <f>L7/L5</f>
        <v>2.3683310533515731E-2</v>
      </c>
      <c r="N7" s="372">
        <f>SUM(N5-N6)</f>
        <v>1396</v>
      </c>
      <c r="O7" s="231">
        <f>N7/N5</f>
        <v>0.11127052446995059</v>
      </c>
      <c r="P7" s="372">
        <f>SUM(P5-P6)</f>
        <v>2844</v>
      </c>
      <c r="Q7" s="231">
        <f>P7/P5</f>
        <v>0.20282413350449294</v>
      </c>
      <c r="R7" s="372">
        <f>+SUM(R5-R6)</f>
        <v>3451</v>
      </c>
      <c r="S7" s="231">
        <f>R7/R5</f>
        <v>0.23369675628089659</v>
      </c>
      <c r="T7" s="372">
        <v>861</v>
      </c>
      <c r="U7" s="231">
        <f>T7/T5</f>
        <v>5.9539450937002976E-2</v>
      </c>
      <c r="V7" s="1292">
        <f>V5-V6</f>
        <v>535</v>
      </c>
      <c r="W7" s="231">
        <f>V7/V5</f>
        <v>3.7803843979649518E-2</v>
      </c>
      <c r="X7" s="1052">
        <v>585</v>
      </c>
      <c r="Y7" s="231">
        <f>X7/X5</f>
        <v>4.1366143402630465E-2</v>
      </c>
      <c r="Z7" s="1052">
        <v>524</v>
      </c>
      <c r="AA7" s="862">
        <f>Z7/Z5</f>
        <v>3.688841957057374E-2</v>
      </c>
      <c r="AB7" s="372">
        <v>518</v>
      </c>
      <c r="AC7" s="231">
        <f>AB7/AB5</f>
        <v>3.7585256131185601E-2</v>
      </c>
      <c r="AD7" s="370">
        <v>560</v>
      </c>
      <c r="AE7" s="230">
        <f>SUM(AD7/AD5)</f>
        <v>3.8644676005796699E-2</v>
      </c>
      <c r="AF7" s="372">
        <v>495</v>
      </c>
      <c r="AG7" s="231">
        <f>AF7/AF5</f>
        <v>3.3156942862884321E-2</v>
      </c>
      <c r="AH7" s="1262"/>
      <c r="AI7" s="1770"/>
      <c r="AJ7" s="1770"/>
      <c r="AK7" s="1770"/>
      <c r="AL7" s="1770"/>
      <c r="AM7" s="1262"/>
      <c r="AN7" s="1262"/>
      <c r="AO7" s="1262"/>
    </row>
    <row r="8" spans="1:41" ht="9" customHeight="1" thickBot="1" x14ac:dyDescent="0.3">
      <c r="A8" s="601"/>
      <c r="B8" s="373"/>
      <c r="C8" s="64"/>
      <c r="D8" s="373"/>
      <c r="E8" s="64"/>
      <c r="F8" s="373"/>
      <c r="G8" s="64"/>
      <c r="H8" s="373"/>
      <c r="I8" s="64"/>
      <c r="J8" s="373"/>
      <c r="K8" s="64"/>
      <c r="L8" s="373"/>
      <c r="M8" s="64"/>
      <c r="N8" s="373"/>
      <c r="O8" s="64"/>
      <c r="P8" s="373"/>
      <c r="Q8" s="64"/>
      <c r="R8" s="373"/>
      <c r="S8" s="64"/>
      <c r="T8" s="373"/>
      <c r="U8" s="64"/>
      <c r="V8" s="373"/>
      <c r="W8" s="64"/>
      <c r="X8" s="373"/>
      <c r="Y8" s="64"/>
      <c r="Z8" s="373"/>
      <c r="AA8" s="64"/>
      <c r="AB8" s="373"/>
      <c r="AC8" s="64"/>
      <c r="AD8" s="64"/>
      <c r="AE8" s="64"/>
      <c r="AF8" s="373"/>
      <c r="AG8" s="1525"/>
      <c r="AH8" s="1262"/>
      <c r="AI8" s="1770"/>
      <c r="AJ8" s="1770"/>
      <c r="AL8" s="1770"/>
      <c r="AM8" s="1262"/>
      <c r="AN8" s="1262"/>
      <c r="AO8" s="1262"/>
    </row>
    <row r="9" spans="1:41" ht="26.25" customHeight="1" thickBot="1" x14ac:dyDescent="0.3">
      <c r="A9" s="2445" t="s">
        <v>358</v>
      </c>
      <c r="B9" s="2335"/>
      <c r="C9" s="2335"/>
      <c r="D9" s="2335"/>
      <c r="E9" s="2335"/>
      <c r="F9" s="2335"/>
      <c r="G9" s="2335"/>
      <c r="H9" s="2335"/>
      <c r="I9" s="2335"/>
      <c r="J9" s="2335"/>
      <c r="K9" s="2335"/>
      <c r="L9" s="2335"/>
      <c r="M9" s="2335"/>
      <c r="N9" s="2335"/>
      <c r="O9" s="2335"/>
      <c r="P9" s="2335"/>
      <c r="Q9" s="2335"/>
      <c r="R9" s="2335"/>
      <c r="S9" s="2335"/>
      <c r="T9" s="2335"/>
      <c r="U9" s="2335"/>
      <c r="V9" s="2335"/>
      <c r="W9" s="2335"/>
      <c r="X9" s="2335"/>
      <c r="Y9" s="2335"/>
      <c r="Z9" s="2335"/>
      <c r="AA9" s="2335"/>
      <c r="AB9" s="2335"/>
      <c r="AC9" s="2335"/>
      <c r="AD9" s="2335"/>
      <c r="AE9" s="2335"/>
      <c r="AF9" s="2335"/>
      <c r="AG9" s="2450"/>
      <c r="AH9" s="1262"/>
      <c r="AI9" s="1770"/>
      <c r="AJ9" s="1770"/>
      <c r="AK9" s="1770"/>
      <c r="AL9" s="1770"/>
      <c r="AM9" s="1262"/>
      <c r="AN9" s="1262"/>
      <c r="AO9" s="1262"/>
    </row>
    <row r="10" spans="1:41" ht="26.25" customHeight="1" thickBot="1" x14ac:dyDescent="0.3">
      <c r="A10" s="84" t="s">
        <v>359</v>
      </c>
      <c r="B10" s="1462"/>
      <c r="C10" s="1178"/>
      <c r="D10" s="1053">
        <v>0.31</v>
      </c>
      <c r="E10" s="1178"/>
      <c r="F10" s="371">
        <v>0.3</v>
      </c>
      <c r="G10" s="1178"/>
      <c r="H10" s="371">
        <v>0.28000000000000003</v>
      </c>
      <c r="I10" s="1178"/>
      <c r="J10" s="371">
        <v>0.31</v>
      </c>
      <c r="K10" s="1178"/>
      <c r="L10" s="371">
        <v>0.27</v>
      </c>
      <c r="M10" s="1178"/>
      <c r="N10" s="371">
        <v>0.26</v>
      </c>
      <c r="O10" s="1178"/>
      <c r="P10" s="371">
        <v>0.22</v>
      </c>
      <c r="Q10" s="1178"/>
      <c r="R10" s="371">
        <v>0.23</v>
      </c>
      <c r="S10" s="1178"/>
      <c r="T10" s="371">
        <v>0.56299999999999994</v>
      </c>
      <c r="U10" s="1178"/>
      <c r="V10" s="371">
        <v>0.63</v>
      </c>
      <c r="W10" s="1178"/>
      <c r="X10" s="1053">
        <v>0.65800000000000003</v>
      </c>
      <c r="Y10" s="1178"/>
      <c r="Z10" s="1053">
        <v>0.66080000000000005</v>
      </c>
      <c r="AA10" s="1178"/>
      <c r="AB10" s="371">
        <v>0.60750000000000004</v>
      </c>
      <c r="AC10" s="1178"/>
      <c r="AD10" s="371">
        <v>0.64419999999999999</v>
      </c>
      <c r="AE10" s="1178"/>
      <c r="AF10" s="371">
        <v>0.64800000000000002</v>
      </c>
      <c r="AG10" s="1178"/>
      <c r="AH10" s="1262"/>
      <c r="AI10" s="1770"/>
      <c r="AJ10" s="1770"/>
      <c r="AK10" s="1770"/>
      <c r="AL10" s="1770"/>
      <c r="AM10" s="1262"/>
      <c r="AN10" s="1262"/>
      <c r="AO10" s="1262"/>
    </row>
    <row r="11" spans="1:41" ht="8.25" customHeight="1" thickBot="1" x14ac:dyDescent="0.3">
      <c r="A11" s="1526"/>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1527"/>
      <c r="AH11" s="1262"/>
      <c r="AI11" s="1770"/>
      <c r="AJ11" s="1770"/>
      <c r="AK11" s="1770"/>
      <c r="AL11" s="1770"/>
      <c r="AM11" s="1262"/>
      <c r="AN11" s="1262"/>
      <c r="AO11" s="1262"/>
    </row>
    <row r="12" spans="1:41" ht="31.5" customHeight="1" thickBot="1" x14ac:dyDescent="0.3">
      <c r="A12" s="2311" t="s">
        <v>1084</v>
      </c>
      <c r="B12" s="2312"/>
      <c r="C12" s="2312"/>
      <c r="D12" s="2312"/>
      <c r="E12" s="2312"/>
      <c r="F12" s="2312"/>
      <c r="G12" s="2312"/>
      <c r="H12" s="2312"/>
      <c r="I12" s="2312"/>
      <c r="J12" s="2312"/>
      <c r="K12" s="2312"/>
      <c r="L12" s="2312"/>
      <c r="M12" s="2312"/>
      <c r="N12" s="2312"/>
      <c r="O12" s="2312"/>
      <c r="P12" s="2312"/>
      <c r="Q12" s="2312"/>
      <c r="R12" s="2312"/>
      <c r="S12" s="2312"/>
      <c r="T12" s="2312"/>
      <c r="U12" s="2312"/>
      <c r="V12" s="2312"/>
      <c r="W12" s="2312"/>
      <c r="X12" s="2312"/>
      <c r="Y12" s="2312"/>
      <c r="Z12" s="2312"/>
      <c r="AA12" s="2312"/>
      <c r="AB12" s="2312"/>
      <c r="AC12" s="2312"/>
      <c r="AD12" s="2312"/>
      <c r="AE12" s="2312"/>
      <c r="AF12" s="2312"/>
      <c r="AG12" s="2313"/>
      <c r="AH12" s="1262"/>
      <c r="AI12" s="1770"/>
      <c r="AJ12" s="1770"/>
      <c r="AK12" s="1770"/>
      <c r="AL12" s="1770"/>
      <c r="AM12" s="1262"/>
      <c r="AN12" s="1262"/>
      <c r="AO12" s="1262"/>
    </row>
    <row r="13" spans="1:41" ht="26.25" customHeight="1" x14ac:dyDescent="0.25">
      <c r="A13" s="73" t="s">
        <v>360</v>
      </c>
      <c r="B13" s="1453"/>
      <c r="C13" s="192"/>
      <c r="D13" s="861">
        <v>1975</v>
      </c>
      <c r="E13" s="192"/>
      <c r="F13" s="323">
        <v>2049</v>
      </c>
      <c r="G13" s="192"/>
      <c r="H13" s="323">
        <v>2257</v>
      </c>
      <c r="I13" s="192"/>
      <c r="J13" s="323">
        <v>2537</v>
      </c>
      <c r="K13" s="192"/>
      <c r="L13" s="323">
        <v>2676</v>
      </c>
      <c r="M13" s="192"/>
      <c r="N13" s="323">
        <v>2864</v>
      </c>
      <c r="O13" s="192"/>
      <c r="P13" s="323">
        <v>3124</v>
      </c>
      <c r="Q13" s="192"/>
      <c r="R13" s="323">
        <v>3450</v>
      </c>
      <c r="S13" s="192"/>
      <c r="T13" s="323">
        <v>3593</v>
      </c>
      <c r="U13" s="192"/>
      <c r="V13" s="323">
        <f>SUM(OOH!V85)</f>
        <v>3730</v>
      </c>
      <c r="W13" s="192"/>
      <c r="X13" s="861">
        <v>3794</v>
      </c>
      <c r="Y13" s="192"/>
      <c r="Z13" s="861">
        <v>3987</v>
      </c>
      <c r="AA13" s="192"/>
      <c r="AB13" s="323">
        <v>4243</v>
      </c>
      <c r="AC13" s="192"/>
      <c r="AD13" s="861">
        <f>OOH!AD85</f>
        <v>4449</v>
      </c>
      <c r="AE13" s="192"/>
      <c r="AF13" s="323">
        <v>5213</v>
      </c>
      <c r="AG13" s="192"/>
      <c r="AH13" s="1262"/>
      <c r="AI13" s="1770"/>
      <c r="AJ13" s="1770"/>
      <c r="AK13" s="1770"/>
      <c r="AL13" s="1770"/>
      <c r="AM13" s="1262"/>
      <c r="AN13" s="1262"/>
      <c r="AO13" s="1262"/>
    </row>
    <row r="14" spans="1:41" ht="26.25" customHeight="1" thickBot="1" x14ac:dyDescent="0.3">
      <c r="A14" s="76" t="s">
        <v>361</v>
      </c>
      <c r="B14" s="1461"/>
      <c r="C14" s="230" t="e">
        <f>B14/B13</f>
        <v>#DIV/0!</v>
      </c>
      <c r="D14" s="1052">
        <v>1819</v>
      </c>
      <c r="E14" s="230">
        <f>D14/D13</f>
        <v>0.92101265822784806</v>
      </c>
      <c r="F14" s="372">
        <v>1971</v>
      </c>
      <c r="G14" s="231">
        <f>F14/F13</f>
        <v>0.9619326500732065</v>
      </c>
      <c r="H14" s="372">
        <v>2199</v>
      </c>
      <c r="I14" s="1961">
        <f>H14/H13</f>
        <v>0.97430217102348249</v>
      </c>
      <c r="J14" s="372">
        <v>2485</v>
      </c>
      <c r="K14" s="230">
        <f>J14/J13</f>
        <v>0.97950335041387471</v>
      </c>
      <c r="L14" s="372">
        <v>2617</v>
      </c>
      <c r="M14" s="230">
        <f>SUM(L14/L13)</f>
        <v>0.97795216741405078</v>
      </c>
      <c r="N14" s="372">
        <v>2766</v>
      </c>
      <c r="O14" s="230">
        <f>N14/N13</f>
        <v>0.96578212290502796</v>
      </c>
      <c r="P14" s="372">
        <v>3036</v>
      </c>
      <c r="Q14" s="230">
        <f>P14/P13</f>
        <v>0.971830985915493</v>
      </c>
      <c r="R14" s="372">
        <v>3374</v>
      </c>
      <c r="S14" s="230">
        <f>R14/R13</f>
        <v>0.97797101449275359</v>
      </c>
      <c r="T14" s="372">
        <v>3521</v>
      </c>
      <c r="U14" s="230">
        <f>T14/T13</f>
        <v>0.97996103534650714</v>
      </c>
      <c r="V14" s="372">
        <v>2533</v>
      </c>
      <c r="W14" s="231">
        <f>SUM(V14/V13)</f>
        <v>0.67908847184986598</v>
      </c>
      <c r="X14" s="1052">
        <v>3535</v>
      </c>
      <c r="Y14" s="230">
        <f>X14/X13</f>
        <v>0.93173431734317347</v>
      </c>
      <c r="Z14" s="1052">
        <v>3131</v>
      </c>
      <c r="AA14" s="862">
        <f>Z14/Z13</f>
        <v>0.7853022322548282</v>
      </c>
      <c r="AB14" s="372">
        <v>2858</v>
      </c>
      <c r="AC14" s="230">
        <f>AB14/AB13</f>
        <v>0.67358001414093804</v>
      </c>
      <c r="AD14" s="372">
        <v>3517</v>
      </c>
      <c r="AE14" s="862">
        <f>AD14/AD13</f>
        <v>0.79051472240953025</v>
      </c>
      <c r="AF14" s="372">
        <v>4469</v>
      </c>
      <c r="AG14" s="230">
        <f>AF14/AF13</f>
        <v>0.85727987723000187</v>
      </c>
      <c r="AH14" s="1262"/>
      <c r="AI14" s="1262"/>
      <c r="AJ14" s="1262"/>
      <c r="AK14" s="1262"/>
      <c r="AL14" s="1262"/>
    </row>
    <row r="15" spans="1:41" ht="27.75" customHeight="1" x14ac:dyDescent="0.25">
      <c r="A15" s="2467" t="s">
        <v>362</v>
      </c>
      <c r="B15" s="2467"/>
      <c r="C15" s="2467"/>
      <c r="D15" s="2467"/>
      <c r="E15" s="2467"/>
      <c r="F15" s="2467"/>
      <c r="G15" s="2467"/>
      <c r="H15" s="2467"/>
      <c r="I15" s="2467"/>
      <c r="J15" s="2467"/>
      <c r="K15" s="2467"/>
      <c r="L15" s="2467"/>
      <c r="M15" s="2467"/>
      <c r="N15" s="2467"/>
      <c r="O15" s="2467"/>
      <c r="P15" s="2467"/>
      <c r="Q15" s="2467"/>
      <c r="R15" s="2467"/>
      <c r="S15" s="2467"/>
      <c r="T15" s="2467"/>
      <c r="U15" s="2467"/>
      <c r="V15" s="2467"/>
      <c r="W15" s="2467"/>
      <c r="X15" s="2467"/>
      <c r="Y15" s="2467"/>
      <c r="Z15" s="2467"/>
      <c r="AA15" s="2467"/>
      <c r="AB15" s="2467"/>
      <c r="AC15" s="2467"/>
      <c r="AD15" s="2467"/>
      <c r="AE15" s="2467"/>
      <c r="AF15" s="2467"/>
      <c r="AG15" s="2467"/>
      <c r="AH15" s="1262"/>
      <c r="AI15" s="1262"/>
      <c r="AJ15" s="1262"/>
      <c r="AK15" s="1262"/>
      <c r="AL15" s="1262"/>
    </row>
    <row r="16" spans="1:41" ht="39.75" customHeight="1" thickBot="1" x14ac:dyDescent="0.3">
      <c r="A16" s="2467" t="s">
        <v>309</v>
      </c>
      <c r="B16" s="2467"/>
      <c r="C16" s="2467"/>
      <c r="D16" s="2467"/>
      <c r="E16" s="2467"/>
      <c r="F16" s="2467"/>
      <c r="G16" s="2467"/>
      <c r="H16" s="2467"/>
      <c r="I16" s="2467"/>
      <c r="J16" s="2467"/>
      <c r="K16" s="2467"/>
      <c r="L16" s="2467"/>
      <c r="M16" s="2467"/>
      <c r="N16" s="2467"/>
      <c r="O16" s="2467"/>
      <c r="P16" s="2467"/>
      <c r="Q16" s="2467"/>
      <c r="R16" s="2467"/>
      <c r="S16" s="2467"/>
      <c r="T16" s="2467"/>
      <c r="U16" s="2467"/>
      <c r="V16" s="1524"/>
      <c r="W16" s="1524"/>
      <c r="X16" s="1524"/>
      <c r="Y16" s="1524"/>
      <c r="Z16" s="1524"/>
      <c r="AA16" s="1524"/>
      <c r="AB16" s="1524"/>
      <c r="AC16" s="1524"/>
      <c r="AD16" s="1524"/>
      <c r="AE16" s="1524"/>
      <c r="AF16" s="1524"/>
      <c r="AG16" s="1524"/>
      <c r="AH16" s="1262"/>
      <c r="AI16" s="1262"/>
      <c r="AJ16" s="1262"/>
      <c r="AK16" s="1262"/>
      <c r="AL16" s="1262"/>
    </row>
    <row r="17" spans="22:38" x14ac:dyDescent="0.25">
      <c r="V17" s="1262"/>
      <c r="W17" s="1262"/>
      <c r="X17" s="1262"/>
      <c r="Y17" s="1262"/>
      <c r="Z17" s="1262"/>
      <c r="AA17" s="1262"/>
      <c r="AB17" s="1262"/>
      <c r="AC17" s="1262"/>
      <c r="AD17" s="1262"/>
      <c r="AE17" s="1262"/>
      <c r="AF17" s="1262"/>
      <c r="AG17" s="1262"/>
      <c r="AH17" s="1262"/>
      <c r="AI17" s="1262"/>
      <c r="AJ17" s="1262"/>
      <c r="AK17" s="1262"/>
      <c r="AL17" s="1262"/>
    </row>
    <row r="18" spans="22:38" x14ac:dyDescent="0.25">
      <c r="V18" s="575"/>
      <c r="W18" s="1262"/>
      <c r="X18" s="575"/>
      <c r="Y18" s="1262"/>
      <c r="Z18" s="1262"/>
      <c r="AA18" s="1262"/>
      <c r="AB18" s="1262"/>
      <c r="AC18" s="1262"/>
      <c r="AD18" s="1262"/>
      <c r="AE18" s="1262"/>
      <c r="AF18" s="1262"/>
      <c r="AG18" s="1262"/>
      <c r="AH18" s="1262"/>
      <c r="AI18" s="1262"/>
      <c r="AJ18" s="1262"/>
      <c r="AK18" s="1262"/>
      <c r="AL18" s="1262"/>
    </row>
  </sheetData>
  <sheetProtection algorithmName="SHA-512" hashValue="77fe8YSGoMZ6gU7AX/Jb0pdnNZZvcZ91bIvuCrn4M+KxMHKfeIK4vUZcu5An53g+1Xe/A+oMrPVIWEy/0IxP+g==" saltValue="scPN+h40uBC76odBoduTXg==" spinCount="100000" sheet="1" objects="1" scenarios="1"/>
  <mergeCells count="22">
    <mergeCell ref="D2:E2"/>
    <mergeCell ref="A16:U16"/>
    <mergeCell ref="A15:AG15"/>
    <mergeCell ref="A4:AG4"/>
    <mergeCell ref="A9:AG9"/>
    <mergeCell ref="A12:AG12"/>
    <mergeCell ref="A1:AG1"/>
    <mergeCell ref="AF2:AG2"/>
    <mergeCell ref="J2:K2"/>
    <mergeCell ref="AB2:AC2"/>
    <mergeCell ref="AD2:AE2"/>
    <mergeCell ref="Z2:AA2"/>
    <mergeCell ref="X2:Y2"/>
    <mergeCell ref="V2:W2"/>
    <mergeCell ref="T2:U2"/>
    <mergeCell ref="R2:S2"/>
    <mergeCell ref="P2:Q2"/>
    <mergeCell ref="N2:O2"/>
    <mergeCell ref="L2:M2"/>
    <mergeCell ref="F2:G2"/>
    <mergeCell ref="H2:I2"/>
    <mergeCell ref="B2:C2"/>
  </mergeCells>
  <printOptions horizontalCentered="1"/>
  <pageMargins left="0.7" right="0.7" top="1.0104166666666701" bottom="0.5" header="0.3" footer="0.3"/>
  <pageSetup scale="73" fitToHeight="0" orientation="portrait" r:id="rId1"/>
  <headerFooter>
    <oddHeader>&amp;L&amp;9
Semi-Annual Child Welfare Report&amp;C&amp;"-,Bold"&amp;14ARIZONA DEPARTMENT of CHILD SAFETY&amp;R&amp;9
July 1, 2021 through December 31, 2021</oddHeader>
    <oddFooter>&amp;CPage 17</oddFooter>
  </headerFooter>
  <ignoredErrors>
    <ignoredError sqref="V7 M7:O7 P7 K7:L7 I7:J7 G7:H7 E7:F7 D7" formula="1"/>
    <ignoredError sqref="Q6:Q7 I14"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P379"/>
  <sheetViews>
    <sheetView showGridLines="0" zoomScaleNormal="100" workbookViewId="0">
      <selection activeCell="A25" sqref="A25:L25"/>
    </sheetView>
  </sheetViews>
  <sheetFormatPr defaultColWidth="8.85546875" defaultRowHeight="15" x14ac:dyDescent="0.25"/>
  <cols>
    <col min="1" max="1" width="20.42578125" customWidth="1"/>
    <col min="2" max="12" width="9.140625" customWidth="1"/>
  </cols>
  <sheetData>
    <row r="1" spans="1:12" s="172" customFormat="1" ht="18" customHeight="1" x14ac:dyDescent="0.3">
      <c r="A1" s="2329" t="s">
        <v>363</v>
      </c>
      <c r="B1" s="2330"/>
      <c r="C1" s="2330"/>
      <c r="D1" s="2330"/>
      <c r="E1" s="2330"/>
      <c r="F1" s="2330"/>
      <c r="G1" s="2330"/>
      <c r="H1" s="2330"/>
      <c r="I1" s="2330"/>
      <c r="J1" s="2330"/>
      <c r="K1" s="2330"/>
      <c r="L1" s="2331"/>
    </row>
    <row r="2" spans="1:12" s="1262" customFormat="1" ht="16.5" hidden="1" thickBot="1" x14ac:dyDescent="0.3">
      <c r="A2" s="2468" t="s">
        <v>260</v>
      </c>
      <c r="B2" s="2469"/>
      <c r="C2" s="2469"/>
      <c r="D2" s="2469"/>
      <c r="E2" s="2469"/>
      <c r="F2" s="2469"/>
      <c r="G2" s="2469"/>
      <c r="H2" s="2469"/>
      <c r="I2" s="2469"/>
      <c r="J2" s="2469"/>
      <c r="K2" s="2469"/>
      <c r="L2" s="2470"/>
    </row>
    <row r="3" spans="1:12" s="1262" customFormat="1" ht="78" hidden="1" customHeight="1" thickBot="1" x14ac:dyDescent="0.3">
      <c r="A3" s="109"/>
      <c r="B3" s="139" t="s">
        <v>364</v>
      </c>
      <c r="C3" s="140" t="s">
        <v>365</v>
      </c>
      <c r="D3" s="140" t="s">
        <v>366</v>
      </c>
      <c r="E3" s="140" t="s">
        <v>367</v>
      </c>
      <c r="F3" s="140" t="s">
        <v>368</v>
      </c>
      <c r="G3" s="140" t="s">
        <v>369</v>
      </c>
      <c r="H3" s="140" t="s">
        <v>370</v>
      </c>
      <c r="I3" s="140" t="s">
        <v>371</v>
      </c>
      <c r="J3" s="141" t="s">
        <v>372</v>
      </c>
      <c r="K3" s="546" t="s">
        <v>373</v>
      </c>
      <c r="L3" s="546" t="s">
        <v>159</v>
      </c>
    </row>
    <row r="4" spans="1:12" s="1262" customFormat="1" hidden="1" x14ac:dyDescent="0.25">
      <c r="A4" s="98" t="s">
        <v>374</v>
      </c>
      <c r="B4" s="876"/>
      <c r="C4" s="875"/>
      <c r="D4" s="875"/>
      <c r="E4" s="875"/>
      <c r="F4" s="875"/>
      <c r="G4" s="875"/>
      <c r="H4" s="875"/>
      <c r="I4" s="875"/>
      <c r="J4" s="877"/>
      <c r="K4" s="189">
        <f t="shared" ref="K4:K22" si="0">SUM(B4:J4)</f>
        <v>0</v>
      </c>
      <c r="L4" s="591" t="e">
        <f>SUM(K4/K23)</f>
        <v>#DIV/0!</v>
      </c>
    </row>
    <row r="5" spans="1:12" s="1262" customFormat="1" hidden="1" x14ac:dyDescent="0.25">
      <c r="A5" s="142">
        <v>1</v>
      </c>
      <c r="B5" s="878"/>
      <c r="C5" s="879"/>
      <c r="D5" s="879"/>
      <c r="E5" s="879"/>
      <c r="F5" s="879"/>
      <c r="G5" s="879"/>
      <c r="H5" s="879"/>
      <c r="I5" s="879"/>
      <c r="J5" s="880"/>
      <c r="K5" s="190">
        <f t="shared" si="0"/>
        <v>0</v>
      </c>
      <c r="L5" s="286" t="e">
        <f>SUM(K5/K23)</f>
        <v>#DIV/0!</v>
      </c>
    </row>
    <row r="6" spans="1:12" s="1262" customFormat="1" hidden="1" x14ac:dyDescent="0.25">
      <c r="A6" s="142">
        <v>2</v>
      </c>
      <c r="B6" s="878"/>
      <c r="C6" s="879"/>
      <c r="D6" s="879"/>
      <c r="E6" s="879"/>
      <c r="F6" s="879"/>
      <c r="G6" s="879"/>
      <c r="H6" s="879"/>
      <c r="I6" s="879"/>
      <c r="J6" s="880"/>
      <c r="K6" s="190">
        <f t="shared" si="0"/>
        <v>0</v>
      </c>
      <c r="L6" s="286" t="e">
        <f>SUM(K6/K23)</f>
        <v>#DIV/0!</v>
      </c>
    </row>
    <row r="7" spans="1:12" s="1262" customFormat="1" hidden="1" x14ac:dyDescent="0.25">
      <c r="A7" s="142">
        <v>3</v>
      </c>
      <c r="B7" s="878"/>
      <c r="C7" s="879"/>
      <c r="D7" s="879"/>
      <c r="E7" s="879"/>
      <c r="F7" s="879"/>
      <c r="G7" s="879"/>
      <c r="H7" s="879"/>
      <c r="I7" s="879"/>
      <c r="J7" s="880"/>
      <c r="K7" s="190">
        <f t="shared" si="0"/>
        <v>0</v>
      </c>
      <c r="L7" s="286" t="e">
        <f>SUM(K7/K23)</f>
        <v>#DIV/0!</v>
      </c>
    </row>
    <row r="8" spans="1:12" s="1262" customFormat="1" hidden="1" x14ac:dyDescent="0.25">
      <c r="A8" s="142">
        <v>4</v>
      </c>
      <c r="B8" s="878"/>
      <c r="C8" s="879"/>
      <c r="D8" s="879"/>
      <c r="E8" s="879"/>
      <c r="F8" s="879"/>
      <c r="G8" s="879"/>
      <c r="H8" s="879"/>
      <c r="I8" s="879"/>
      <c r="J8" s="880"/>
      <c r="K8" s="190">
        <f t="shared" si="0"/>
        <v>0</v>
      </c>
      <c r="L8" s="286" t="e">
        <f>SUM(K8/K23)</f>
        <v>#DIV/0!</v>
      </c>
    </row>
    <row r="9" spans="1:12" s="1262" customFormat="1" hidden="1" x14ac:dyDescent="0.25">
      <c r="A9" s="142">
        <v>5</v>
      </c>
      <c r="B9" s="878"/>
      <c r="C9" s="879"/>
      <c r="D9" s="879"/>
      <c r="E9" s="879"/>
      <c r="F9" s="879"/>
      <c r="G9" s="879"/>
      <c r="H9" s="879"/>
      <c r="I9" s="879"/>
      <c r="J9" s="880"/>
      <c r="K9" s="190">
        <f t="shared" si="0"/>
        <v>0</v>
      </c>
      <c r="L9" s="286" t="e">
        <f>SUM(K9/K23)</f>
        <v>#DIV/0!</v>
      </c>
    </row>
    <row r="10" spans="1:12" s="1262" customFormat="1" hidden="1" x14ac:dyDescent="0.25">
      <c r="A10" s="142">
        <v>6</v>
      </c>
      <c r="B10" s="878"/>
      <c r="C10" s="879"/>
      <c r="D10" s="879"/>
      <c r="E10" s="879"/>
      <c r="F10" s="879"/>
      <c r="G10" s="879"/>
      <c r="H10" s="879"/>
      <c r="I10" s="879"/>
      <c r="J10" s="880"/>
      <c r="K10" s="190">
        <f t="shared" si="0"/>
        <v>0</v>
      </c>
      <c r="L10" s="286" t="e">
        <f>SUM(K10/K23)</f>
        <v>#DIV/0!</v>
      </c>
    </row>
    <row r="11" spans="1:12" s="1262" customFormat="1" hidden="1" x14ac:dyDescent="0.25">
      <c r="A11" s="142">
        <v>7</v>
      </c>
      <c r="B11" s="878"/>
      <c r="C11" s="879"/>
      <c r="D11" s="879"/>
      <c r="E11" s="879"/>
      <c r="F11" s="879"/>
      <c r="G11" s="879"/>
      <c r="H11" s="879"/>
      <c r="I11" s="879"/>
      <c r="J11" s="880"/>
      <c r="K11" s="190">
        <f t="shared" si="0"/>
        <v>0</v>
      </c>
      <c r="L11" s="286" t="e">
        <f>SUM(K11/K23)</f>
        <v>#DIV/0!</v>
      </c>
    </row>
    <row r="12" spans="1:12" s="1262" customFormat="1" hidden="1" x14ac:dyDescent="0.25">
      <c r="A12" s="142">
        <v>8</v>
      </c>
      <c r="B12" s="878"/>
      <c r="C12" s="879"/>
      <c r="D12" s="879"/>
      <c r="E12" s="879"/>
      <c r="F12" s="879"/>
      <c r="G12" s="879"/>
      <c r="H12" s="879"/>
      <c r="I12" s="879"/>
      <c r="J12" s="880"/>
      <c r="K12" s="190">
        <f t="shared" si="0"/>
        <v>0</v>
      </c>
      <c r="L12" s="286" t="e">
        <f>SUM(K12/K23)</f>
        <v>#DIV/0!</v>
      </c>
    </row>
    <row r="13" spans="1:12" s="1262" customFormat="1" hidden="1" x14ac:dyDescent="0.25">
      <c r="A13" s="142">
        <v>9</v>
      </c>
      <c r="B13" s="878"/>
      <c r="C13" s="879"/>
      <c r="D13" s="879"/>
      <c r="E13" s="879"/>
      <c r="F13" s="879"/>
      <c r="G13" s="879"/>
      <c r="H13" s="879"/>
      <c r="I13" s="879"/>
      <c r="J13" s="880"/>
      <c r="K13" s="190">
        <f t="shared" si="0"/>
        <v>0</v>
      </c>
      <c r="L13" s="286" t="e">
        <f>SUM(K13/K23)</f>
        <v>#DIV/0!</v>
      </c>
    </row>
    <row r="14" spans="1:12" s="1262" customFormat="1" hidden="1" x14ac:dyDescent="0.25">
      <c r="A14" s="142">
        <v>10</v>
      </c>
      <c r="B14" s="878"/>
      <c r="C14" s="879"/>
      <c r="D14" s="879"/>
      <c r="E14" s="879"/>
      <c r="F14" s="879"/>
      <c r="G14" s="879"/>
      <c r="H14" s="879"/>
      <c r="I14" s="879"/>
      <c r="J14" s="880"/>
      <c r="K14" s="190">
        <f t="shared" si="0"/>
        <v>0</v>
      </c>
      <c r="L14" s="286" t="e">
        <f>SUM(K14/K23)</f>
        <v>#DIV/0!</v>
      </c>
    </row>
    <row r="15" spans="1:12" s="1262" customFormat="1" hidden="1" x14ac:dyDescent="0.25">
      <c r="A15" s="142">
        <v>11</v>
      </c>
      <c r="B15" s="878"/>
      <c r="C15" s="879"/>
      <c r="D15" s="879"/>
      <c r="E15" s="879"/>
      <c r="F15" s="879"/>
      <c r="G15" s="879"/>
      <c r="H15" s="879"/>
      <c r="I15" s="879"/>
      <c r="J15" s="880"/>
      <c r="K15" s="190">
        <f t="shared" si="0"/>
        <v>0</v>
      </c>
      <c r="L15" s="286" t="e">
        <f>SUM(K15/K23)</f>
        <v>#DIV/0!</v>
      </c>
    </row>
    <row r="16" spans="1:12" s="1262" customFormat="1" hidden="1" x14ac:dyDescent="0.25">
      <c r="A16" s="142">
        <v>12</v>
      </c>
      <c r="B16" s="878"/>
      <c r="C16" s="879"/>
      <c r="D16" s="879"/>
      <c r="E16" s="879"/>
      <c r="F16" s="879"/>
      <c r="G16" s="879"/>
      <c r="H16" s="879"/>
      <c r="I16" s="879"/>
      <c r="J16" s="880"/>
      <c r="K16" s="190">
        <f t="shared" si="0"/>
        <v>0</v>
      </c>
      <c r="L16" s="286" t="e">
        <f>SUM(K16/K23)</f>
        <v>#DIV/0!</v>
      </c>
    </row>
    <row r="17" spans="1:12" s="1262" customFormat="1" hidden="1" x14ac:dyDescent="0.25">
      <c r="A17" s="142">
        <v>13</v>
      </c>
      <c r="B17" s="878"/>
      <c r="C17" s="879"/>
      <c r="D17" s="879"/>
      <c r="E17" s="879"/>
      <c r="F17" s="879"/>
      <c r="G17" s="879"/>
      <c r="H17" s="879"/>
      <c r="I17" s="879"/>
      <c r="J17" s="880"/>
      <c r="K17" s="190">
        <f t="shared" si="0"/>
        <v>0</v>
      </c>
      <c r="L17" s="286" t="e">
        <f>SUM(K17/K23)</f>
        <v>#DIV/0!</v>
      </c>
    </row>
    <row r="18" spans="1:12" s="1262" customFormat="1" hidden="1" x14ac:dyDescent="0.25">
      <c r="A18" s="142">
        <v>14</v>
      </c>
      <c r="B18" s="878"/>
      <c r="C18" s="879"/>
      <c r="D18" s="879"/>
      <c r="E18" s="879"/>
      <c r="F18" s="879"/>
      <c r="G18" s="879"/>
      <c r="H18" s="879"/>
      <c r="I18" s="879"/>
      <c r="J18" s="880"/>
      <c r="K18" s="190">
        <f t="shared" si="0"/>
        <v>0</v>
      </c>
      <c r="L18" s="286" t="e">
        <f>SUM(K18/K23)</f>
        <v>#DIV/0!</v>
      </c>
    </row>
    <row r="19" spans="1:12" s="1262" customFormat="1" hidden="1" x14ac:dyDescent="0.25">
      <c r="A19" s="142">
        <v>15</v>
      </c>
      <c r="B19" s="878"/>
      <c r="C19" s="879"/>
      <c r="D19" s="879"/>
      <c r="E19" s="879"/>
      <c r="F19" s="879"/>
      <c r="G19" s="879"/>
      <c r="H19" s="879"/>
      <c r="I19" s="879"/>
      <c r="J19" s="880"/>
      <c r="K19" s="190">
        <f t="shared" si="0"/>
        <v>0</v>
      </c>
      <c r="L19" s="286" t="e">
        <f>SUM(K19/K23)</f>
        <v>#DIV/0!</v>
      </c>
    </row>
    <row r="20" spans="1:12" s="1262" customFormat="1" hidden="1" x14ac:dyDescent="0.25">
      <c r="A20" s="142">
        <v>16</v>
      </c>
      <c r="B20" s="878"/>
      <c r="C20" s="879"/>
      <c r="D20" s="879"/>
      <c r="E20" s="879"/>
      <c r="F20" s="879"/>
      <c r="G20" s="879"/>
      <c r="H20" s="879"/>
      <c r="I20" s="879"/>
      <c r="J20" s="880"/>
      <c r="K20" s="190">
        <f t="shared" si="0"/>
        <v>0</v>
      </c>
      <c r="L20" s="286" t="e">
        <f>SUM(K20/K23)</f>
        <v>#DIV/0!</v>
      </c>
    </row>
    <row r="21" spans="1:12" s="1262" customFormat="1" hidden="1" x14ac:dyDescent="0.25">
      <c r="A21" s="142">
        <v>17</v>
      </c>
      <c r="B21" s="878"/>
      <c r="C21" s="879"/>
      <c r="D21" s="879"/>
      <c r="E21" s="879"/>
      <c r="F21" s="879"/>
      <c r="G21" s="879"/>
      <c r="H21" s="879"/>
      <c r="I21" s="879"/>
      <c r="J21" s="880"/>
      <c r="K21" s="190">
        <f t="shared" si="0"/>
        <v>0</v>
      </c>
      <c r="L21" s="286" t="e">
        <f>SUM(K21/K23)</f>
        <v>#DIV/0!</v>
      </c>
    </row>
    <row r="22" spans="1:12" s="1262" customFormat="1" ht="15.75" hidden="1" thickBot="1" x14ac:dyDescent="0.3">
      <c r="A22" s="143" t="s">
        <v>375</v>
      </c>
      <c r="B22" s="881"/>
      <c r="C22" s="882"/>
      <c r="D22" s="882"/>
      <c r="E22" s="882"/>
      <c r="F22" s="882"/>
      <c r="G22" s="882"/>
      <c r="H22" s="882"/>
      <c r="I22" s="882"/>
      <c r="J22" s="883"/>
      <c r="K22" s="191">
        <f t="shared" si="0"/>
        <v>0</v>
      </c>
      <c r="L22" s="592" t="e">
        <f>SUM(K22/K23)</f>
        <v>#DIV/0!</v>
      </c>
    </row>
    <row r="23" spans="1:12" s="1262" customFormat="1" ht="16.5" hidden="1" thickTop="1" thickBot="1" x14ac:dyDescent="0.3">
      <c r="A23" s="98" t="s">
        <v>130</v>
      </c>
      <c r="B23" s="252">
        <f>SUM(B4:B22)</f>
        <v>0</v>
      </c>
      <c r="C23" s="253">
        <f t="shared" ref="C23:J23" si="1">SUM(C4:C22)</f>
        <v>0</v>
      </c>
      <c r="D23" s="253">
        <f t="shared" si="1"/>
        <v>0</v>
      </c>
      <c r="E23" s="253">
        <f t="shared" si="1"/>
        <v>0</v>
      </c>
      <c r="F23" s="253">
        <f t="shared" si="1"/>
        <v>0</v>
      </c>
      <c r="G23" s="253">
        <f t="shared" si="1"/>
        <v>0</v>
      </c>
      <c r="H23" s="253">
        <f t="shared" si="1"/>
        <v>0</v>
      </c>
      <c r="I23" s="253">
        <f t="shared" si="1"/>
        <v>0</v>
      </c>
      <c r="J23" s="254">
        <f t="shared" si="1"/>
        <v>0</v>
      </c>
      <c r="K23" s="188">
        <f>SUM(K4:K22)</f>
        <v>0</v>
      </c>
      <c r="L23" s="593" t="e">
        <f>SUM(L4:L22)</f>
        <v>#DIV/0!</v>
      </c>
    </row>
    <row r="24" spans="1:12" s="1262" customFormat="1" ht="15.75" hidden="1" thickBot="1" x14ac:dyDescent="0.3">
      <c r="A24" s="66" t="s">
        <v>131</v>
      </c>
      <c r="B24" s="587" t="e">
        <f>SUM(B23/K23)</f>
        <v>#DIV/0!</v>
      </c>
      <c r="C24" s="588" t="e">
        <f>SUM(C23/K23)</f>
        <v>#DIV/0!</v>
      </c>
      <c r="D24" s="588" t="e">
        <f>SUM(D23/K23)</f>
        <v>#DIV/0!</v>
      </c>
      <c r="E24" s="588" t="e">
        <f>SUM(E23/K23)</f>
        <v>#DIV/0!</v>
      </c>
      <c r="F24" s="588" t="e">
        <f>SUM(F23/K23)</f>
        <v>#DIV/0!</v>
      </c>
      <c r="G24" s="588" t="e">
        <f>SUM(G23/K23)</f>
        <v>#DIV/0!</v>
      </c>
      <c r="H24" s="588" t="e">
        <f>SUM(H23/K23)</f>
        <v>#DIV/0!</v>
      </c>
      <c r="I24" s="588" t="e">
        <f>SUM(I23/K23)</f>
        <v>#DIV/0!</v>
      </c>
      <c r="J24" s="589" t="e">
        <f>SUM(J23/K23)</f>
        <v>#DIV/0!</v>
      </c>
      <c r="K24" s="590" t="e">
        <f>SUM(B24:J24)</f>
        <v>#DIV/0!</v>
      </c>
      <c r="L24" s="367"/>
    </row>
    <row r="25" spans="1:12" s="1262" customFormat="1" ht="16.5" thickBot="1" x14ac:dyDescent="0.3">
      <c r="A25" s="2479" t="s">
        <v>1099</v>
      </c>
      <c r="B25" s="2480"/>
      <c r="C25" s="2480"/>
      <c r="D25" s="2480"/>
      <c r="E25" s="2480"/>
      <c r="F25" s="2480"/>
      <c r="G25" s="2480"/>
      <c r="H25" s="2480"/>
      <c r="I25" s="2480"/>
      <c r="J25" s="2480"/>
      <c r="K25" s="2480"/>
      <c r="L25" s="2481"/>
    </row>
    <row r="26" spans="1:12" s="1262" customFormat="1" ht="78" customHeight="1" thickBot="1" x14ac:dyDescent="0.3">
      <c r="A26" s="109"/>
      <c r="B26" s="139" t="s">
        <v>364</v>
      </c>
      <c r="C26" s="140" t="s">
        <v>365</v>
      </c>
      <c r="D26" s="140" t="s">
        <v>366</v>
      </c>
      <c r="E26" s="140" t="s">
        <v>367</v>
      </c>
      <c r="F26" s="140" t="s">
        <v>368</v>
      </c>
      <c r="G26" s="140" t="s">
        <v>369</v>
      </c>
      <c r="H26" s="140" t="s">
        <v>370</v>
      </c>
      <c r="I26" s="140" t="s">
        <v>371</v>
      </c>
      <c r="J26" s="141" t="s">
        <v>372</v>
      </c>
      <c r="K26" s="546" t="s">
        <v>373</v>
      </c>
      <c r="L26" s="546" t="s">
        <v>159</v>
      </c>
    </row>
    <row r="27" spans="1:12" s="1262" customFormat="1" x14ac:dyDescent="0.25">
      <c r="A27" s="98" t="s">
        <v>374</v>
      </c>
      <c r="B27" s="1055">
        <v>389</v>
      </c>
      <c r="C27" s="1042">
        <v>292</v>
      </c>
      <c r="D27" s="1042">
        <v>1</v>
      </c>
      <c r="E27" s="1042">
        <v>4</v>
      </c>
      <c r="F27" s="1042">
        <v>0</v>
      </c>
      <c r="G27" s="1042">
        <v>0</v>
      </c>
      <c r="H27" s="1042">
        <v>1</v>
      </c>
      <c r="I27" s="1042">
        <v>0</v>
      </c>
      <c r="J27" s="1056">
        <v>24</v>
      </c>
      <c r="K27" s="189">
        <f>SUM(B27:J27)</f>
        <v>711</v>
      </c>
      <c r="L27" s="591">
        <f>SUM(K27/K46)</f>
        <v>8.1546048858814085E-2</v>
      </c>
    </row>
    <row r="28" spans="1:12" s="1262" customFormat="1" x14ac:dyDescent="0.25">
      <c r="A28" s="142">
        <v>1</v>
      </c>
      <c r="B28" s="1057">
        <v>406</v>
      </c>
      <c r="C28" s="1058">
        <v>289</v>
      </c>
      <c r="D28" s="1058">
        <v>2</v>
      </c>
      <c r="E28" s="1058">
        <v>2</v>
      </c>
      <c r="F28" s="1058">
        <v>0</v>
      </c>
      <c r="G28" s="1058">
        <v>0</v>
      </c>
      <c r="H28" s="1058">
        <v>1</v>
      </c>
      <c r="I28" s="1058">
        <v>1</v>
      </c>
      <c r="J28" s="1059">
        <v>28</v>
      </c>
      <c r="K28" s="190">
        <f>SUM(B28:J28)</f>
        <v>729</v>
      </c>
      <c r="L28" s="286">
        <f>SUM(K28/K46)</f>
        <v>8.3610505791948619E-2</v>
      </c>
    </row>
    <row r="29" spans="1:12" s="1262" customFormat="1" x14ac:dyDescent="0.25">
      <c r="A29" s="142">
        <v>2</v>
      </c>
      <c r="B29" s="1057">
        <v>249</v>
      </c>
      <c r="C29" s="1058">
        <v>216</v>
      </c>
      <c r="D29" s="1058">
        <v>2</v>
      </c>
      <c r="E29" s="1058">
        <v>0</v>
      </c>
      <c r="F29" s="1058">
        <v>0</v>
      </c>
      <c r="G29" s="1058">
        <v>0</v>
      </c>
      <c r="H29" s="1058">
        <v>2</v>
      </c>
      <c r="I29" s="1058">
        <v>1</v>
      </c>
      <c r="J29" s="1059">
        <v>24</v>
      </c>
      <c r="K29" s="190">
        <f t="shared" ref="K29:K44" si="2">SUM(B29:J29)</f>
        <v>494</v>
      </c>
      <c r="L29" s="286">
        <f>SUM(K29/K46)</f>
        <v>5.6657873609358873E-2</v>
      </c>
    </row>
    <row r="30" spans="1:12" s="1262" customFormat="1" x14ac:dyDescent="0.25">
      <c r="A30" s="142">
        <v>3</v>
      </c>
      <c r="B30" s="1057">
        <v>221</v>
      </c>
      <c r="C30" s="1058">
        <v>187</v>
      </c>
      <c r="D30" s="1058">
        <v>6</v>
      </c>
      <c r="E30" s="1058">
        <v>1</v>
      </c>
      <c r="F30" s="1058">
        <v>0</v>
      </c>
      <c r="G30" s="1058">
        <v>0</v>
      </c>
      <c r="H30" s="1058">
        <v>4</v>
      </c>
      <c r="I30" s="1058">
        <v>0</v>
      </c>
      <c r="J30" s="1059">
        <v>13</v>
      </c>
      <c r="K30" s="190">
        <f t="shared" si="2"/>
        <v>432</v>
      </c>
      <c r="L30" s="286">
        <f>SUM(K30/K46)</f>
        <v>4.9546966395228813E-2</v>
      </c>
    </row>
    <row r="31" spans="1:12" s="1262" customFormat="1" x14ac:dyDescent="0.25">
      <c r="A31" s="142">
        <v>4</v>
      </c>
      <c r="B31" s="1057">
        <v>206</v>
      </c>
      <c r="C31" s="1058">
        <v>148</v>
      </c>
      <c r="D31" s="1058">
        <v>1</v>
      </c>
      <c r="E31" s="1058">
        <v>1</v>
      </c>
      <c r="F31" s="1058">
        <v>0</v>
      </c>
      <c r="G31" s="1058">
        <v>0</v>
      </c>
      <c r="H31" s="1058">
        <v>2</v>
      </c>
      <c r="I31" s="1058">
        <v>0</v>
      </c>
      <c r="J31" s="1059">
        <v>13</v>
      </c>
      <c r="K31" s="190">
        <f t="shared" si="2"/>
        <v>371</v>
      </c>
      <c r="L31" s="286">
        <f>SUM(K31/K46)</f>
        <v>4.2550751232939554E-2</v>
      </c>
    </row>
    <row r="32" spans="1:12" s="1262" customFormat="1" x14ac:dyDescent="0.25">
      <c r="A32" s="142">
        <v>5</v>
      </c>
      <c r="B32" s="1057">
        <v>201</v>
      </c>
      <c r="C32" s="1058">
        <v>151</v>
      </c>
      <c r="D32" s="1058">
        <v>8</v>
      </c>
      <c r="E32" s="1058">
        <v>1</v>
      </c>
      <c r="F32" s="1058">
        <v>0</v>
      </c>
      <c r="G32" s="1058">
        <v>0</v>
      </c>
      <c r="H32" s="1058">
        <v>0</v>
      </c>
      <c r="I32" s="1058">
        <v>0</v>
      </c>
      <c r="J32" s="1059">
        <v>8</v>
      </c>
      <c r="K32" s="190">
        <f t="shared" si="2"/>
        <v>369</v>
      </c>
      <c r="L32" s="286">
        <f>SUM(K32/K46)</f>
        <v>4.2321367129257943E-2</v>
      </c>
    </row>
    <row r="33" spans="1:12" s="1262" customFormat="1" x14ac:dyDescent="0.25">
      <c r="A33" s="142">
        <v>6</v>
      </c>
      <c r="B33" s="1057">
        <v>187</v>
      </c>
      <c r="C33" s="1058">
        <v>132</v>
      </c>
      <c r="D33" s="1058">
        <v>11</v>
      </c>
      <c r="E33" s="1058">
        <v>2</v>
      </c>
      <c r="F33" s="1058">
        <v>0</v>
      </c>
      <c r="G33" s="1058">
        <v>0</v>
      </c>
      <c r="H33" s="1058">
        <v>0</v>
      </c>
      <c r="I33" s="1058">
        <v>0</v>
      </c>
      <c r="J33" s="1059">
        <v>9</v>
      </c>
      <c r="K33" s="190">
        <f t="shared" si="2"/>
        <v>341</v>
      </c>
      <c r="L33" s="286">
        <f>SUM(K33/K46)</f>
        <v>3.9109989677715333E-2</v>
      </c>
    </row>
    <row r="34" spans="1:12" s="1262" customFormat="1" x14ac:dyDescent="0.25">
      <c r="A34" s="142">
        <v>7</v>
      </c>
      <c r="B34" s="1057">
        <v>189</v>
      </c>
      <c r="C34" s="1058">
        <v>114</v>
      </c>
      <c r="D34" s="1058">
        <v>16</v>
      </c>
      <c r="E34" s="1058">
        <v>0</v>
      </c>
      <c r="F34" s="1058">
        <v>0</v>
      </c>
      <c r="G34" s="1058">
        <v>0</v>
      </c>
      <c r="H34" s="1058">
        <v>0</v>
      </c>
      <c r="I34" s="1058">
        <v>0</v>
      </c>
      <c r="J34" s="1059">
        <v>12</v>
      </c>
      <c r="K34" s="190">
        <f t="shared" si="2"/>
        <v>331</v>
      </c>
      <c r="L34" s="286">
        <f>SUM(K34/K46)</f>
        <v>3.7963069159307257E-2</v>
      </c>
    </row>
    <row r="35" spans="1:12" s="1262" customFormat="1" x14ac:dyDescent="0.25">
      <c r="A35" s="142">
        <v>8</v>
      </c>
      <c r="B35" s="1057">
        <v>187</v>
      </c>
      <c r="C35" s="1058">
        <v>125</v>
      </c>
      <c r="D35" s="1058">
        <v>33</v>
      </c>
      <c r="E35" s="1058">
        <v>6</v>
      </c>
      <c r="F35" s="1058">
        <v>0</v>
      </c>
      <c r="G35" s="1058">
        <v>0</v>
      </c>
      <c r="H35" s="1058">
        <v>0</v>
      </c>
      <c r="I35" s="1058">
        <v>1</v>
      </c>
      <c r="J35" s="1059">
        <v>12</v>
      </c>
      <c r="K35" s="190">
        <f t="shared" si="2"/>
        <v>364</v>
      </c>
      <c r="L35" s="286">
        <f>SUM(K35/K46)</f>
        <v>4.1747906870053905E-2</v>
      </c>
    </row>
    <row r="36" spans="1:12" s="1262" customFormat="1" x14ac:dyDescent="0.25">
      <c r="A36" s="142">
        <v>9</v>
      </c>
      <c r="B36" s="1057">
        <v>156</v>
      </c>
      <c r="C36" s="1058">
        <v>97</v>
      </c>
      <c r="D36" s="1058">
        <v>32</v>
      </c>
      <c r="E36" s="1058">
        <v>1</v>
      </c>
      <c r="F36" s="1058">
        <v>0</v>
      </c>
      <c r="G36" s="1058">
        <v>0</v>
      </c>
      <c r="H36" s="1058">
        <v>1</v>
      </c>
      <c r="I36" s="1058">
        <v>0</v>
      </c>
      <c r="J36" s="1059">
        <v>16</v>
      </c>
      <c r="K36" s="190">
        <f t="shared" si="2"/>
        <v>303</v>
      </c>
      <c r="L36" s="286">
        <f>SUM(K36/K46)</f>
        <v>3.4751691707764654E-2</v>
      </c>
    </row>
    <row r="37" spans="1:12" s="1262" customFormat="1" x14ac:dyDescent="0.25">
      <c r="A37" s="142">
        <v>10</v>
      </c>
      <c r="B37" s="1057">
        <v>143</v>
      </c>
      <c r="C37" s="1058">
        <v>92</v>
      </c>
      <c r="D37" s="1058">
        <v>52</v>
      </c>
      <c r="E37" s="1058">
        <v>2</v>
      </c>
      <c r="F37" s="1058">
        <v>0</v>
      </c>
      <c r="G37" s="1058">
        <v>1</v>
      </c>
      <c r="H37" s="1058">
        <v>0</v>
      </c>
      <c r="I37" s="1058">
        <v>1</v>
      </c>
      <c r="J37" s="1059">
        <v>13</v>
      </c>
      <c r="K37" s="190">
        <f t="shared" si="2"/>
        <v>304</v>
      </c>
      <c r="L37" s="286">
        <f>SUM(K37/K46)</f>
        <v>3.4866383759605463E-2</v>
      </c>
    </row>
    <row r="38" spans="1:12" s="1262" customFormat="1" x14ac:dyDescent="0.25">
      <c r="A38" s="142">
        <v>11</v>
      </c>
      <c r="B38" s="1057">
        <v>152</v>
      </c>
      <c r="C38" s="1058">
        <v>66</v>
      </c>
      <c r="D38" s="1058">
        <v>60</v>
      </c>
      <c r="E38" s="1058">
        <v>6</v>
      </c>
      <c r="F38" s="1058">
        <v>0</v>
      </c>
      <c r="G38" s="1058">
        <v>0</v>
      </c>
      <c r="H38" s="1058">
        <v>1</v>
      </c>
      <c r="I38" s="1058">
        <v>0</v>
      </c>
      <c r="J38" s="1059">
        <v>9</v>
      </c>
      <c r="K38" s="190">
        <f t="shared" si="2"/>
        <v>294</v>
      </c>
      <c r="L38" s="286">
        <f>SUM(K38/K46)</f>
        <v>3.3719463241197387E-2</v>
      </c>
    </row>
    <row r="39" spans="1:12" s="1262" customFormat="1" x14ac:dyDescent="0.25">
      <c r="A39" s="142">
        <v>12</v>
      </c>
      <c r="B39" s="1057">
        <v>141</v>
      </c>
      <c r="C39" s="1058">
        <v>65</v>
      </c>
      <c r="D39" s="1058">
        <v>71</v>
      </c>
      <c r="E39" s="1058">
        <v>6</v>
      </c>
      <c r="F39" s="1058">
        <v>0</v>
      </c>
      <c r="G39" s="1058">
        <v>0</v>
      </c>
      <c r="H39" s="1058">
        <v>0</v>
      </c>
      <c r="I39" s="1058">
        <v>0</v>
      </c>
      <c r="J39" s="1059">
        <v>13</v>
      </c>
      <c r="K39" s="190">
        <f t="shared" si="2"/>
        <v>296</v>
      </c>
      <c r="L39" s="286">
        <f>SUM(K39/K46)</f>
        <v>3.3948847344878998E-2</v>
      </c>
    </row>
    <row r="40" spans="1:12" s="1262" customFormat="1" x14ac:dyDescent="0.25">
      <c r="A40" s="142">
        <v>13</v>
      </c>
      <c r="B40" s="1057">
        <v>153</v>
      </c>
      <c r="C40" s="1058">
        <v>63</v>
      </c>
      <c r="D40" s="1058">
        <v>109</v>
      </c>
      <c r="E40" s="1058">
        <v>14</v>
      </c>
      <c r="F40" s="1058">
        <v>0</v>
      </c>
      <c r="G40" s="1058">
        <v>2</v>
      </c>
      <c r="H40" s="1058">
        <v>0</v>
      </c>
      <c r="I40" s="1058">
        <v>0</v>
      </c>
      <c r="J40" s="1059">
        <v>10</v>
      </c>
      <c r="K40" s="190">
        <f t="shared" si="2"/>
        <v>351</v>
      </c>
      <c r="L40" s="286">
        <f>SUM(K40/K46)</f>
        <v>4.0256910196123409E-2</v>
      </c>
    </row>
    <row r="41" spans="1:12" s="1262" customFormat="1" x14ac:dyDescent="0.25">
      <c r="A41" s="142">
        <v>14</v>
      </c>
      <c r="B41" s="1057">
        <v>140</v>
      </c>
      <c r="C41" s="1058">
        <v>51</v>
      </c>
      <c r="D41" s="1058">
        <v>143</v>
      </c>
      <c r="E41" s="1058">
        <v>33</v>
      </c>
      <c r="F41" s="1058">
        <v>0</v>
      </c>
      <c r="G41" s="1058">
        <v>4</v>
      </c>
      <c r="H41" s="1058">
        <v>0</v>
      </c>
      <c r="I41" s="1058">
        <v>0</v>
      </c>
      <c r="J41" s="1059">
        <v>15</v>
      </c>
      <c r="K41" s="190">
        <f t="shared" si="2"/>
        <v>386</v>
      </c>
      <c r="L41" s="286">
        <f>SUM(K41/K46)</f>
        <v>4.4271132010551668E-2</v>
      </c>
    </row>
    <row r="42" spans="1:12" s="1262" customFormat="1" x14ac:dyDescent="0.25">
      <c r="A42" s="142">
        <v>15</v>
      </c>
      <c r="B42" s="1057">
        <v>149</v>
      </c>
      <c r="C42" s="1058">
        <v>56</v>
      </c>
      <c r="D42" s="1058">
        <v>183</v>
      </c>
      <c r="E42" s="1058">
        <v>39</v>
      </c>
      <c r="F42" s="1058">
        <v>0</v>
      </c>
      <c r="G42" s="1058">
        <v>17</v>
      </c>
      <c r="H42" s="1058">
        <v>1</v>
      </c>
      <c r="I42" s="1058">
        <v>1</v>
      </c>
      <c r="J42" s="1059">
        <v>26</v>
      </c>
      <c r="K42" s="190">
        <f t="shared" si="2"/>
        <v>472</v>
      </c>
      <c r="L42" s="286">
        <f>SUM(K42/K46)</f>
        <v>5.413464846886111E-2</v>
      </c>
    </row>
    <row r="43" spans="1:12" s="1262" customFormat="1" x14ac:dyDescent="0.25">
      <c r="A43" s="142">
        <v>16</v>
      </c>
      <c r="B43" s="1057">
        <v>183</v>
      </c>
      <c r="C43" s="1058">
        <v>46</v>
      </c>
      <c r="D43" s="1058">
        <v>216</v>
      </c>
      <c r="E43" s="1058">
        <v>63</v>
      </c>
      <c r="F43" s="1058">
        <v>0</v>
      </c>
      <c r="G43" s="1058">
        <v>23</v>
      </c>
      <c r="H43" s="1058">
        <v>2</v>
      </c>
      <c r="I43" s="1058">
        <v>1</v>
      </c>
      <c r="J43" s="1059">
        <v>26</v>
      </c>
      <c r="K43" s="190">
        <f t="shared" si="2"/>
        <v>560</v>
      </c>
      <c r="L43" s="286">
        <f>SUM(K43/K46)</f>
        <v>6.4227549030852163E-2</v>
      </c>
    </row>
    <row r="44" spans="1:12" s="1262" customFormat="1" x14ac:dyDescent="0.25">
      <c r="A44" s="142">
        <v>17</v>
      </c>
      <c r="B44" s="1057">
        <v>183</v>
      </c>
      <c r="C44" s="1058">
        <v>56</v>
      </c>
      <c r="D44" s="1058">
        <v>273</v>
      </c>
      <c r="E44" s="1058">
        <v>59</v>
      </c>
      <c r="F44" s="1058">
        <v>0</v>
      </c>
      <c r="G44" s="1058">
        <v>48</v>
      </c>
      <c r="H44" s="1058">
        <v>3</v>
      </c>
      <c r="I44" s="1058">
        <v>0</v>
      </c>
      <c r="J44" s="1059">
        <v>26</v>
      </c>
      <c r="K44" s="190">
        <f t="shared" si="2"/>
        <v>648</v>
      </c>
      <c r="L44" s="286">
        <f>SUM(K44/K46)</f>
        <v>7.4320449592843216E-2</v>
      </c>
    </row>
    <row r="45" spans="1:12" s="1262" customFormat="1" ht="15.75" thickBot="1" x14ac:dyDescent="0.3">
      <c r="A45" s="143" t="s">
        <v>375</v>
      </c>
      <c r="B45" s="1060">
        <v>63</v>
      </c>
      <c r="C45" s="1061">
        <v>19</v>
      </c>
      <c r="D45" s="1061">
        <v>100</v>
      </c>
      <c r="E45" s="1061">
        <v>6</v>
      </c>
      <c r="F45" s="1061">
        <v>693</v>
      </c>
      <c r="G45" s="1061">
        <v>0</v>
      </c>
      <c r="H45" s="1061">
        <v>0</v>
      </c>
      <c r="I45" s="1061">
        <v>0</v>
      </c>
      <c r="J45" s="1062">
        <v>82</v>
      </c>
      <c r="K45" s="191">
        <f>SUM(B45:J45)</f>
        <v>963</v>
      </c>
      <c r="L45" s="592">
        <f>SUM(K45/K46)</f>
        <v>0.11044844592269756</v>
      </c>
    </row>
    <row r="46" spans="1:12" s="1262" customFormat="1" ht="16.5" thickTop="1" thickBot="1" x14ac:dyDescent="0.3">
      <c r="A46" s="98" t="s">
        <v>130</v>
      </c>
      <c r="B46" s="252">
        <f>SUM(B27:B45)</f>
        <v>3698</v>
      </c>
      <c r="C46" s="253">
        <f t="shared" ref="C46:J46" si="3">SUM(C27:C45)</f>
        <v>2265</v>
      </c>
      <c r="D46" s="253">
        <f t="shared" si="3"/>
        <v>1319</v>
      </c>
      <c r="E46" s="253">
        <f t="shared" si="3"/>
        <v>246</v>
      </c>
      <c r="F46" s="253">
        <f t="shared" si="3"/>
        <v>693</v>
      </c>
      <c r="G46" s="253">
        <f t="shared" si="3"/>
        <v>95</v>
      </c>
      <c r="H46" s="253">
        <f t="shared" si="3"/>
        <v>18</v>
      </c>
      <c r="I46" s="253">
        <f t="shared" si="3"/>
        <v>6</v>
      </c>
      <c r="J46" s="254">
        <f t="shared" si="3"/>
        <v>379</v>
      </c>
      <c r="K46" s="188">
        <f>SUM(K27:K45)</f>
        <v>8719</v>
      </c>
      <c r="L46" s="593">
        <f>SUM(L27:L45)</f>
        <v>1</v>
      </c>
    </row>
    <row r="47" spans="1:12" s="1262" customFormat="1" ht="15.75" thickBot="1" x14ac:dyDescent="0.3">
      <c r="A47" s="66" t="s">
        <v>131</v>
      </c>
      <c r="B47" s="587">
        <f>SUM(B46/K46)</f>
        <v>0.42413120770730589</v>
      </c>
      <c r="C47" s="588">
        <f>SUM(C46/K46)</f>
        <v>0.25977749741942885</v>
      </c>
      <c r="D47" s="588">
        <f>SUM(D46/K46)</f>
        <v>0.15127881637802501</v>
      </c>
      <c r="E47" s="588">
        <f>SUM(E46/K46)</f>
        <v>2.8214244752838628E-2</v>
      </c>
      <c r="F47" s="588">
        <f>SUM(F46/K46)</f>
        <v>7.9481591925679551E-2</v>
      </c>
      <c r="G47" s="588">
        <f>SUM(G46/K46)</f>
        <v>1.0895744924876705E-2</v>
      </c>
      <c r="H47" s="588">
        <f>SUM(H46/K46)</f>
        <v>2.0644569331345337E-3</v>
      </c>
      <c r="I47" s="588">
        <f>SUM(I46/K46)</f>
        <v>6.8815231104484465E-4</v>
      </c>
      <c r="J47" s="589">
        <f>SUM(J46/K46)</f>
        <v>4.3468287647666019E-2</v>
      </c>
      <c r="K47" s="590">
        <f>SUM(B47:J47)</f>
        <v>0.99999999999999978</v>
      </c>
      <c r="L47" s="367"/>
    </row>
    <row r="48" spans="1:12" s="1262" customFormat="1" ht="16.5" hidden="1" thickBot="1" x14ac:dyDescent="0.3">
      <c r="A48" s="2468" t="s">
        <v>1060</v>
      </c>
      <c r="B48" s="2469"/>
      <c r="C48" s="2469"/>
      <c r="D48" s="2469"/>
      <c r="E48" s="2469"/>
      <c r="F48" s="2469"/>
      <c r="G48" s="2469"/>
      <c r="H48" s="2469"/>
      <c r="I48" s="2469"/>
      <c r="J48" s="2469"/>
      <c r="K48" s="2469"/>
      <c r="L48" s="2470"/>
    </row>
    <row r="49" spans="1:12" s="1262" customFormat="1" ht="78" hidden="1" customHeight="1" thickBot="1" x14ac:dyDescent="0.3">
      <c r="A49" s="109"/>
      <c r="B49" s="139" t="s">
        <v>364</v>
      </c>
      <c r="C49" s="140" t="s">
        <v>365</v>
      </c>
      <c r="D49" s="140" t="s">
        <v>366</v>
      </c>
      <c r="E49" s="140" t="s">
        <v>367</v>
      </c>
      <c r="F49" s="140" t="s">
        <v>368</v>
      </c>
      <c r="G49" s="140" t="s">
        <v>369</v>
      </c>
      <c r="H49" s="140" t="s">
        <v>370</v>
      </c>
      <c r="I49" s="140" t="s">
        <v>371</v>
      </c>
      <c r="J49" s="141" t="s">
        <v>372</v>
      </c>
      <c r="K49" s="546" t="s">
        <v>373</v>
      </c>
      <c r="L49" s="546" t="s">
        <v>159</v>
      </c>
    </row>
    <row r="50" spans="1:12" s="1262" customFormat="1" hidden="1" x14ac:dyDescent="0.25">
      <c r="A50" s="98" t="s">
        <v>374</v>
      </c>
      <c r="B50" s="378">
        <v>430</v>
      </c>
      <c r="C50" s="318">
        <v>320</v>
      </c>
      <c r="D50" s="318">
        <v>4</v>
      </c>
      <c r="E50" s="318">
        <v>2</v>
      </c>
      <c r="F50" s="318">
        <v>0</v>
      </c>
      <c r="G50" s="318">
        <v>0</v>
      </c>
      <c r="H50" s="318">
        <v>2</v>
      </c>
      <c r="I50" s="318">
        <v>0</v>
      </c>
      <c r="J50" s="379">
        <v>11</v>
      </c>
      <c r="K50" s="189">
        <f t="shared" ref="K50:K68" si="4">SUM(B50:J50)</f>
        <v>769</v>
      </c>
      <c r="L50" s="591">
        <f>SUM(K50/K69)</f>
        <v>8.3387551507265234E-2</v>
      </c>
    </row>
    <row r="51" spans="1:12" s="1262" customFormat="1" hidden="1" x14ac:dyDescent="0.25">
      <c r="A51" s="142">
        <v>1</v>
      </c>
      <c r="B51" s="380">
        <v>426</v>
      </c>
      <c r="C51" s="322">
        <v>321</v>
      </c>
      <c r="D51" s="322">
        <v>2</v>
      </c>
      <c r="E51" s="322">
        <v>1</v>
      </c>
      <c r="F51" s="322">
        <v>0</v>
      </c>
      <c r="G51" s="322">
        <v>0</v>
      </c>
      <c r="H51" s="322">
        <v>2</v>
      </c>
      <c r="I51" s="322">
        <v>1</v>
      </c>
      <c r="J51" s="381">
        <v>26</v>
      </c>
      <c r="K51" s="190">
        <f t="shared" si="4"/>
        <v>779</v>
      </c>
      <c r="L51" s="286">
        <f>SUM(K51/K69)</f>
        <v>8.4471914985903271E-2</v>
      </c>
    </row>
    <row r="52" spans="1:12" s="1262" customFormat="1" hidden="1" x14ac:dyDescent="0.25">
      <c r="A52" s="142">
        <v>2</v>
      </c>
      <c r="B52" s="380">
        <v>261</v>
      </c>
      <c r="C52" s="322">
        <v>222</v>
      </c>
      <c r="D52" s="322">
        <v>3</v>
      </c>
      <c r="E52" s="322">
        <v>2</v>
      </c>
      <c r="F52" s="322">
        <v>0</v>
      </c>
      <c r="G52" s="322">
        <v>0</v>
      </c>
      <c r="H52" s="322">
        <v>2</v>
      </c>
      <c r="I52" s="322">
        <v>0</v>
      </c>
      <c r="J52" s="381">
        <v>19</v>
      </c>
      <c r="K52" s="190">
        <f t="shared" si="4"/>
        <v>509</v>
      </c>
      <c r="L52" s="286">
        <f>SUM(K52/K69)</f>
        <v>5.5194101062676207E-2</v>
      </c>
    </row>
    <row r="53" spans="1:12" s="1262" customFormat="1" hidden="1" x14ac:dyDescent="0.25">
      <c r="A53" s="142">
        <v>3</v>
      </c>
      <c r="B53" s="380">
        <v>255</v>
      </c>
      <c r="C53" s="322">
        <v>192</v>
      </c>
      <c r="D53" s="322">
        <v>6</v>
      </c>
      <c r="E53" s="322">
        <v>1</v>
      </c>
      <c r="F53" s="322">
        <v>0</v>
      </c>
      <c r="G53" s="322">
        <v>0</v>
      </c>
      <c r="H53" s="322">
        <v>2</v>
      </c>
      <c r="I53" s="322">
        <v>0</v>
      </c>
      <c r="J53" s="381">
        <v>12</v>
      </c>
      <c r="K53" s="190">
        <f t="shared" si="4"/>
        <v>468</v>
      </c>
      <c r="L53" s="286">
        <f>SUM(K53/K69)</f>
        <v>5.0748210800260249E-2</v>
      </c>
    </row>
    <row r="54" spans="1:12" s="1262" customFormat="1" hidden="1" x14ac:dyDescent="0.25">
      <c r="A54" s="142">
        <v>4</v>
      </c>
      <c r="B54" s="380">
        <v>230</v>
      </c>
      <c r="C54" s="322">
        <v>170</v>
      </c>
      <c r="D54" s="322">
        <v>4</v>
      </c>
      <c r="E54" s="322">
        <v>0</v>
      </c>
      <c r="F54" s="322">
        <v>0</v>
      </c>
      <c r="G54" s="322">
        <v>0</v>
      </c>
      <c r="H54" s="322">
        <v>0</v>
      </c>
      <c r="I54" s="322">
        <v>1</v>
      </c>
      <c r="J54" s="381">
        <v>14</v>
      </c>
      <c r="K54" s="190">
        <f t="shared" si="4"/>
        <v>419</v>
      </c>
      <c r="L54" s="286">
        <f>SUM(K54/K69)</f>
        <v>4.5434829754933855E-2</v>
      </c>
    </row>
    <row r="55" spans="1:12" s="1262" customFormat="1" hidden="1" x14ac:dyDescent="0.25">
      <c r="A55" s="142">
        <v>5</v>
      </c>
      <c r="B55" s="380">
        <v>224</v>
      </c>
      <c r="C55" s="322">
        <v>172</v>
      </c>
      <c r="D55" s="322">
        <v>6</v>
      </c>
      <c r="E55" s="322">
        <v>1</v>
      </c>
      <c r="F55" s="322">
        <v>0</v>
      </c>
      <c r="G55" s="322">
        <v>0</v>
      </c>
      <c r="H55" s="322">
        <v>0</v>
      </c>
      <c r="I55" s="322">
        <v>0</v>
      </c>
      <c r="J55" s="381">
        <v>9</v>
      </c>
      <c r="K55" s="190">
        <f t="shared" si="4"/>
        <v>412</v>
      </c>
      <c r="L55" s="286">
        <f>SUM(K55/K69)</f>
        <v>4.4675775319887229E-2</v>
      </c>
    </row>
    <row r="56" spans="1:12" s="1262" customFormat="1" hidden="1" x14ac:dyDescent="0.25">
      <c r="A56" s="142">
        <v>6</v>
      </c>
      <c r="B56" s="380">
        <v>224</v>
      </c>
      <c r="C56" s="322">
        <v>137</v>
      </c>
      <c r="D56" s="322">
        <v>12</v>
      </c>
      <c r="E56" s="322">
        <v>2</v>
      </c>
      <c r="F56" s="322">
        <v>0</v>
      </c>
      <c r="G56" s="322">
        <v>0</v>
      </c>
      <c r="H56" s="322">
        <v>0</v>
      </c>
      <c r="I56" s="322">
        <v>0</v>
      </c>
      <c r="J56" s="381">
        <v>15</v>
      </c>
      <c r="K56" s="190">
        <f t="shared" si="4"/>
        <v>390</v>
      </c>
      <c r="L56" s="286">
        <f>SUM(K56/K69)</f>
        <v>4.2290175666883541E-2</v>
      </c>
    </row>
    <row r="57" spans="1:12" s="1262" customFormat="1" hidden="1" x14ac:dyDescent="0.25">
      <c r="A57" s="142">
        <v>7</v>
      </c>
      <c r="B57" s="380">
        <v>223</v>
      </c>
      <c r="C57" s="322">
        <v>135</v>
      </c>
      <c r="D57" s="322">
        <v>22</v>
      </c>
      <c r="E57" s="322">
        <v>1</v>
      </c>
      <c r="F57" s="322">
        <v>0</v>
      </c>
      <c r="G57" s="322">
        <v>0</v>
      </c>
      <c r="H57" s="322">
        <v>0</v>
      </c>
      <c r="I57" s="322">
        <v>0</v>
      </c>
      <c r="J57" s="381">
        <v>11</v>
      </c>
      <c r="K57" s="190">
        <f t="shared" si="4"/>
        <v>392</v>
      </c>
      <c r="L57" s="286">
        <f>SUM(K57/K69)</f>
        <v>4.2507048362611148E-2</v>
      </c>
    </row>
    <row r="58" spans="1:12" s="1262" customFormat="1" hidden="1" x14ac:dyDescent="0.25">
      <c r="A58" s="142">
        <v>8</v>
      </c>
      <c r="B58" s="380">
        <v>197</v>
      </c>
      <c r="C58" s="322">
        <v>115</v>
      </c>
      <c r="D58" s="322">
        <v>33</v>
      </c>
      <c r="E58" s="322">
        <v>2</v>
      </c>
      <c r="F58" s="322">
        <v>0</v>
      </c>
      <c r="G58" s="322">
        <v>0</v>
      </c>
      <c r="H58" s="322">
        <v>1</v>
      </c>
      <c r="I58" s="322">
        <v>0</v>
      </c>
      <c r="J58" s="381">
        <v>9</v>
      </c>
      <c r="K58" s="190">
        <f t="shared" si="4"/>
        <v>357</v>
      </c>
      <c r="L58" s="286">
        <f>SUM(K58/K69)</f>
        <v>3.8711776187378012E-2</v>
      </c>
    </row>
    <row r="59" spans="1:12" s="1262" customFormat="1" hidden="1" x14ac:dyDescent="0.25">
      <c r="A59" s="142">
        <v>9</v>
      </c>
      <c r="B59" s="380">
        <v>181</v>
      </c>
      <c r="C59" s="322">
        <v>94</v>
      </c>
      <c r="D59" s="322">
        <v>42</v>
      </c>
      <c r="E59" s="322">
        <v>0</v>
      </c>
      <c r="F59" s="322">
        <v>0</v>
      </c>
      <c r="G59" s="322">
        <v>0</v>
      </c>
      <c r="H59" s="322">
        <v>0</v>
      </c>
      <c r="I59" s="322">
        <v>0</v>
      </c>
      <c r="J59" s="381">
        <v>12</v>
      </c>
      <c r="K59" s="190">
        <f t="shared" si="4"/>
        <v>329</v>
      </c>
      <c r="L59" s="286">
        <f>SUM(K59/K69)</f>
        <v>3.5675558447191495E-2</v>
      </c>
    </row>
    <row r="60" spans="1:12" s="1262" customFormat="1" hidden="1" x14ac:dyDescent="0.25">
      <c r="A60" s="142">
        <v>10</v>
      </c>
      <c r="B60" s="380">
        <v>164</v>
      </c>
      <c r="C60" s="322">
        <v>92</v>
      </c>
      <c r="D60" s="322">
        <v>52</v>
      </c>
      <c r="E60" s="322">
        <v>3</v>
      </c>
      <c r="F60" s="322">
        <v>0</v>
      </c>
      <c r="G60" s="322">
        <v>0</v>
      </c>
      <c r="H60" s="322">
        <v>3</v>
      </c>
      <c r="I60" s="322">
        <v>0</v>
      </c>
      <c r="J60" s="381">
        <v>11</v>
      </c>
      <c r="K60" s="190">
        <f t="shared" si="4"/>
        <v>325</v>
      </c>
      <c r="L60" s="286">
        <f>SUM(K60/K69)</f>
        <v>3.524181305573628E-2</v>
      </c>
    </row>
    <row r="61" spans="1:12" s="1262" customFormat="1" hidden="1" x14ac:dyDescent="0.25">
      <c r="A61" s="142">
        <v>11</v>
      </c>
      <c r="B61" s="380">
        <v>150</v>
      </c>
      <c r="C61" s="322">
        <v>69</v>
      </c>
      <c r="D61" s="322">
        <v>67</v>
      </c>
      <c r="E61" s="322">
        <v>12</v>
      </c>
      <c r="F61" s="322">
        <v>0</v>
      </c>
      <c r="G61" s="322">
        <v>0</v>
      </c>
      <c r="H61" s="322">
        <v>1</v>
      </c>
      <c r="I61" s="322">
        <v>0</v>
      </c>
      <c r="J61" s="381">
        <v>14</v>
      </c>
      <c r="K61" s="190">
        <f t="shared" si="4"/>
        <v>313</v>
      </c>
      <c r="L61" s="286">
        <f>SUM(K61/K69)</f>
        <v>3.3940576881370636E-2</v>
      </c>
    </row>
    <row r="62" spans="1:12" s="1262" customFormat="1" hidden="1" x14ac:dyDescent="0.25">
      <c r="A62" s="142">
        <v>12</v>
      </c>
      <c r="B62" s="380">
        <v>172</v>
      </c>
      <c r="C62" s="322">
        <v>86</v>
      </c>
      <c r="D62" s="322">
        <v>94</v>
      </c>
      <c r="E62" s="322">
        <v>2</v>
      </c>
      <c r="F62" s="322">
        <v>0</v>
      </c>
      <c r="G62" s="322">
        <v>0</v>
      </c>
      <c r="H62" s="322">
        <v>1</v>
      </c>
      <c r="I62" s="322">
        <v>0</v>
      </c>
      <c r="J62" s="381">
        <v>13</v>
      </c>
      <c r="K62" s="190">
        <f t="shared" si="4"/>
        <v>368</v>
      </c>
      <c r="L62" s="286">
        <f>SUM(K62/K69)</f>
        <v>3.9904576013879853E-2</v>
      </c>
    </row>
    <row r="63" spans="1:12" s="1262" customFormat="1" hidden="1" x14ac:dyDescent="0.25">
      <c r="A63" s="142">
        <v>13</v>
      </c>
      <c r="B63" s="380">
        <v>171</v>
      </c>
      <c r="C63" s="322">
        <v>56</v>
      </c>
      <c r="D63" s="322">
        <v>118</v>
      </c>
      <c r="E63" s="322">
        <v>10</v>
      </c>
      <c r="F63" s="322">
        <v>0</v>
      </c>
      <c r="G63" s="322">
        <v>0</v>
      </c>
      <c r="H63" s="322">
        <v>0</v>
      </c>
      <c r="I63" s="322">
        <v>0</v>
      </c>
      <c r="J63" s="381">
        <v>14</v>
      </c>
      <c r="K63" s="190">
        <f t="shared" si="4"/>
        <v>369</v>
      </c>
      <c r="L63" s="286">
        <f>SUM(K63/K69)</f>
        <v>4.0013012361743656E-2</v>
      </c>
    </row>
    <row r="64" spans="1:12" s="1262" customFormat="1" hidden="1" x14ac:dyDescent="0.25">
      <c r="A64" s="142">
        <v>14</v>
      </c>
      <c r="B64" s="380">
        <v>173</v>
      </c>
      <c r="C64" s="322">
        <v>66</v>
      </c>
      <c r="D64" s="322">
        <v>138</v>
      </c>
      <c r="E64" s="322">
        <v>30</v>
      </c>
      <c r="F64" s="322">
        <v>0</v>
      </c>
      <c r="G64" s="322">
        <v>12</v>
      </c>
      <c r="H64" s="322">
        <v>0</v>
      </c>
      <c r="I64" s="322">
        <v>0</v>
      </c>
      <c r="J64" s="381">
        <v>16</v>
      </c>
      <c r="K64" s="190">
        <f t="shared" si="4"/>
        <v>435</v>
      </c>
      <c r="L64" s="286">
        <f>SUM(K64/K69)</f>
        <v>4.716981132075472E-2</v>
      </c>
    </row>
    <row r="65" spans="1:12" s="1262" customFormat="1" hidden="1" x14ac:dyDescent="0.25">
      <c r="A65" s="142">
        <v>15</v>
      </c>
      <c r="B65" s="380">
        <v>142</v>
      </c>
      <c r="C65" s="322">
        <v>57</v>
      </c>
      <c r="D65" s="322">
        <v>171</v>
      </c>
      <c r="E65" s="322">
        <v>49</v>
      </c>
      <c r="F65" s="322">
        <v>0</v>
      </c>
      <c r="G65" s="322">
        <v>13</v>
      </c>
      <c r="H65" s="322">
        <v>2</v>
      </c>
      <c r="I65" s="322">
        <v>0</v>
      </c>
      <c r="J65" s="381">
        <v>25</v>
      </c>
      <c r="K65" s="190">
        <f t="shared" si="4"/>
        <v>459</v>
      </c>
      <c r="L65" s="286">
        <f>SUM(K65/K69)</f>
        <v>4.9772283669486009E-2</v>
      </c>
    </row>
    <row r="66" spans="1:12" s="1262" customFormat="1" hidden="1" x14ac:dyDescent="0.25">
      <c r="A66" s="142">
        <v>16</v>
      </c>
      <c r="B66" s="380">
        <v>171</v>
      </c>
      <c r="C66" s="322">
        <v>68</v>
      </c>
      <c r="D66" s="322">
        <v>220</v>
      </c>
      <c r="E66" s="322">
        <v>64</v>
      </c>
      <c r="F66" s="322">
        <v>0</v>
      </c>
      <c r="G66" s="322">
        <v>40</v>
      </c>
      <c r="H66" s="322">
        <v>2</v>
      </c>
      <c r="I66" s="322">
        <v>0</v>
      </c>
      <c r="J66" s="381">
        <v>23</v>
      </c>
      <c r="K66" s="190">
        <f t="shared" si="4"/>
        <v>588</v>
      </c>
      <c r="L66" s="286">
        <f>SUM(K66/K69)</f>
        <v>6.3760572543916719E-2</v>
      </c>
    </row>
    <row r="67" spans="1:12" s="1262" customFormat="1" hidden="1" x14ac:dyDescent="0.25">
      <c r="A67" s="142">
        <v>17</v>
      </c>
      <c r="B67" s="380">
        <v>196</v>
      </c>
      <c r="C67" s="322">
        <v>68</v>
      </c>
      <c r="D67" s="322">
        <v>216</v>
      </c>
      <c r="E67" s="322">
        <v>57</v>
      </c>
      <c r="F67" s="322">
        <v>0</v>
      </c>
      <c r="G67" s="322">
        <v>57</v>
      </c>
      <c r="H67" s="322">
        <v>5</v>
      </c>
      <c r="I67" s="322">
        <v>1</v>
      </c>
      <c r="J67" s="381">
        <v>26</v>
      </c>
      <c r="K67" s="190">
        <f t="shared" si="4"/>
        <v>626</v>
      </c>
      <c r="L67" s="286">
        <f>SUM(K67/K69)</f>
        <v>6.7881153762741273E-2</v>
      </c>
    </row>
    <row r="68" spans="1:12" s="1262" customFormat="1" ht="15.75" hidden="1" thickBot="1" x14ac:dyDescent="0.3">
      <c r="A68" s="143" t="s">
        <v>375</v>
      </c>
      <c r="B68" s="382">
        <v>62</v>
      </c>
      <c r="C68" s="383">
        <v>21</v>
      </c>
      <c r="D68" s="383">
        <v>98</v>
      </c>
      <c r="E68" s="383">
        <v>3</v>
      </c>
      <c r="F68" s="383">
        <v>645</v>
      </c>
      <c r="G68" s="383">
        <v>2</v>
      </c>
      <c r="H68" s="383">
        <v>0</v>
      </c>
      <c r="I68" s="383">
        <v>0</v>
      </c>
      <c r="J68" s="384">
        <v>84</v>
      </c>
      <c r="K68" s="191">
        <f t="shared" si="4"/>
        <v>915</v>
      </c>
      <c r="L68" s="592">
        <f>SUM(K68/K69)</f>
        <v>9.9219258295380613E-2</v>
      </c>
    </row>
    <row r="69" spans="1:12" s="1262" customFormat="1" ht="16.5" hidden="1" thickTop="1" thickBot="1" x14ac:dyDescent="0.3">
      <c r="A69" s="98" t="s">
        <v>130</v>
      </c>
      <c r="B69" s="252">
        <f>SUM(B50:B68)</f>
        <v>4052</v>
      </c>
      <c r="C69" s="253">
        <f t="shared" ref="C69:J69" si="5">SUM(C50:C68)</f>
        <v>2461</v>
      </c>
      <c r="D69" s="253">
        <f t="shared" si="5"/>
        <v>1308</v>
      </c>
      <c r="E69" s="253">
        <f t="shared" si="5"/>
        <v>242</v>
      </c>
      <c r="F69" s="253">
        <f t="shared" si="5"/>
        <v>645</v>
      </c>
      <c r="G69" s="253">
        <f t="shared" si="5"/>
        <v>124</v>
      </c>
      <c r="H69" s="253">
        <f t="shared" si="5"/>
        <v>23</v>
      </c>
      <c r="I69" s="253">
        <f t="shared" si="5"/>
        <v>3</v>
      </c>
      <c r="J69" s="254">
        <f t="shared" si="5"/>
        <v>364</v>
      </c>
      <c r="K69" s="188">
        <f>SUM(K50:K68)</f>
        <v>9222</v>
      </c>
      <c r="L69" s="593">
        <f>SUM(L50:L68)</f>
        <v>1.0000000000000002</v>
      </c>
    </row>
    <row r="70" spans="1:12" s="1262" customFormat="1" ht="15.75" hidden="1" thickBot="1" x14ac:dyDescent="0.3">
      <c r="A70" s="66" t="s">
        <v>131</v>
      </c>
      <c r="B70" s="587">
        <f>SUM(B69/K69)</f>
        <v>0.43938408154413361</v>
      </c>
      <c r="C70" s="588">
        <f>SUM(C69/K69)</f>
        <v>0.26686185209282154</v>
      </c>
      <c r="D70" s="588">
        <f>SUM(D69/K69)</f>
        <v>0.14183474300585555</v>
      </c>
      <c r="E70" s="588">
        <f>SUM(E69/K69)</f>
        <v>2.6241596183040554E-2</v>
      </c>
      <c r="F70" s="588">
        <f>SUM(F69/K69)</f>
        <v>6.9941444372153549E-2</v>
      </c>
      <c r="G70" s="588">
        <f>SUM(G69/K69)</f>
        <v>1.344610713511169E-2</v>
      </c>
      <c r="H70" s="588">
        <f>SUM(H69/K69)</f>
        <v>2.4940360008674908E-3</v>
      </c>
      <c r="I70" s="588">
        <f>SUM(I69/K69)</f>
        <v>3.2530904359141186E-4</v>
      </c>
      <c r="J70" s="589">
        <f>SUM(J69/K69)</f>
        <v>3.9470830622424638E-2</v>
      </c>
      <c r="K70" s="590">
        <f>SUM(B70:J70)</f>
        <v>1</v>
      </c>
      <c r="L70" s="367"/>
    </row>
    <row r="71" spans="1:12" s="1262" customFormat="1" ht="16.5" hidden="1" thickBot="1" x14ac:dyDescent="0.3">
      <c r="A71" s="2468" t="s">
        <v>1029</v>
      </c>
      <c r="B71" s="2469"/>
      <c r="C71" s="2469"/>
      <c r="D71" s="2469"/>
      <c r="E71" s="2469"/>
      <c r="F71" s="2469"/>
      <c r="G71" s="2469"/>
      <c r="H71" s="2469"/>
      <c r="I71" s="2469"/>
      <c r="J71" s="2469"/>
      <c r="K71" s="2469"/>
      <c r="L71" s="2470"/>
    </row>
    <row r="72" spans="1:12" s="1262" customFormat="1" ht="78" hidden="1" customHeight="1" thickBot="1" x14ac:dyDescent="0.3">
      <c r="A72" s="109"/>
      <c r="B72" s="139" t="s">
        <v>364</v>
      </c>
      <c r="C72" s="140" t="s">
        <v>365</v>
      </c>
      <c r="D72" s="140" t="s">
        <v>366</v>
      </c>
      <c r="E72" s="140" t="s">
        <v>367</v>
      </c>
      <c r="F72" s="140" t="s">
        <v>368</v>
      </c>
      <c r="G72" s="140" t="s">
        <v>369</v>
      </c>
      <c r="H72" s="140" t="s">
        <v>370</v>
      </c>
      <c r="I72" s="140" t="s">
        <v>371</v>
      </c>
      <c r="J72" s="141" t="s">
        <v>372</v>
      </c>
      <c r="K72" s="546" t="s">
        <v>373</v>
      </c>
      <c r="L72" s="546" t="s">
        <v>159</v>
      </c>
    </row>
    <row r="73" spans="1:12" s="1262" customFormat="1" hidden="1" x14ac:dyDescent="0.25">
      <c r="A73" s="98" t="s">
        <v>374</v>
      </c>
      <c r="B73" s="378">
        <v>451</v>
      </c>
      <c r="C73" s="318">
        <v>374</v>
      </c>
      <c r="D73" s="318">
        <v>2</v>
      </c>
      <c r="E73" s="318">
        <v>2</v>
      </c>
      <c r="F73" s="318">
        <v>0</v>
      </c>
      <c r="G73" s="318">
        <v>0</v>
      </c>
      <c r="H73" s="318">
        <v>2</v>
      </c>
      <c r="I73" s="318">
        <v>0</v>
      </c>
      <c r="J73" s="379">
        <v>11</v>
      </c>
      <c r="K73" s="189">
        <f t="shared" ref="K73:K91" si="6">SUM(B73:J73)</f>
        <v>842</v>
      </c>
      <c r="L73" s="591">
        <f>SUM(K73/K92)</f>
        <v>8.4208420842084214E-2</v>
      </c>
    </row>
    <row r="74" spans="1:12" s="1262" customFormat="1" hidden="1" x14ac:dyDescent="0.25">
      <c r="A74" s="142">
        <v>1</v>
      </c>
      <c r="B74" s="380">
        <v>446</v>
      </c>
      <c r="C74" s="322">
        <v>349</v>
      </c>
      <c r="D74" s="322">
        <v>5</v>
      </c>
      <c r="E74" s="322">
        <v>1</v>
      </c>
      <c r="F74" s="322">
        <v>0</v>
      </c>
      <c r="G74" s="322">
        <v>0</v>
      </c>
      <c r="H74" s="322">
        <v>2</v>
      </c>
      <c r="I74" s="322">
        <v>0</v>
      </c>
      <c r="J74" s="381">
        <v>14</v>
      </c>
      <c r="K74" s="190">
        <f t="shared" si="6"/>
        <v>817</v>
      </c>
      <c r="L74" s="286">
        <f>SUM(K74/K92)</f>
        <v>8.1708170817081704E-2</v>
      </c>
    </row>
    <row r="75" spans="1:12" s="1262" customFormat="1" hidden="1" x14ac:dyDescent="0.25">
      <c r="A75" s="142">
        <v>2</v>
      </c>
      <c r="B75" s="380">
        <v>366</v>
      </c>
      <c r="C75" s="322">
        <v>264</v>
      </c>
      <c r="D75" s="322">
        <v>4</v>
      </c>
      <c r="E75" s="322">
        <v>0</v>
      </c>
      <c r="F75" s="322">
        <v>0</v>
      </c>
      <c r="G75" s="322">
        <v>0</v>
      </c>
      <c r="H75" s="322">
        <v>0</v>
      </c>
      <c r="I75" s="322">
        <v>0</v>
      </c>
      <c r="J75" s="381">
        <v>13</v>
      </c>
      <c r="K75" s="190">
        <f t="shared" si="6"/>
        <v>647</v>
      </c>
      <c r="L75" s="286">
        <f>SUM(K75/K92)</f>
        <v>6.4706470647064709E-2</v>
      </c>
    </row>
    <row r="76" spans="1:12" s="1262" customFormat="1" hidden="1" x14ac:dyDescent="0.25">
      <c r="A76" s="142">
        <v>3</v>
      </c>
      <c r="B76" s="380">
        <v>258</v>
      </c>
      <c r="C76" s="322">
        <v>192</v>
      </c>
      <c r="D76" s="322">
        <v>6</v>
      </c>
      <c r="E76" s="322">
        <v>1</v>
      </c>
      <c r="F76" s="322">
        <v>0</v>
      </c>
      <c r="G76" s="322">
        <v>0</v>
      </c>
      <c r="H76" s="322">
        <v>1</v>
      </c>
      <c r="I76" s="322">
        <v>0</v>
      </c>
      <c r="J76" s="381">
        <v>15</v>
      </c>
      <c r="K76" s="190">
        <f t="shared" si="6"/>
        <v>473</v>
      </c>
      <c r="L76" s="286">
        <f>SUM(K76/K92)</f>
        <v>4.7304730473047306E-2</v>
      </c>
    </row>
    <row r="77" spans="1:12" s="1262" customFormat="1" hidden="1" x14ac:dyDescent="0.25">
      <c r="A77" s="142">
        <v>4</v>
      </c>
      <c r="B77" s="380">
        <v>241</v>
      </c>
      <c r="C77" s="322">
        <v>205</v>
      </c>
      <c r="D77" s="322">
        <v>2</v>
      </c>
      <c r="E77" s="322">
        <v>1</v>
      </c>
      <c r="F77" s="322">
        <v>0</v>
      </c>
      <c r="G77" s="322">
        <v>0</v>
      </c>
      <c r="H77" s="322">
        <v>0</v>
      </c>
      <c r="I77" s="322">
        <v>0</v>
      </c>
      <c r="J77" s="381">
        <v>5</v>
      </c>
      <c r="K77" s="190">
        <f t="shared" si="6"/>
        <v>454</v>
      </c>
      <c r="L77" s="286">
        <f>SUM(K77/K92)</f>
        <v>4.5404540454045406E-2</v>
      </c>
    </row>
    <row r="78" spans="1:12" s="1262" customFormat="1" hidden="1" x14ac:dyDescent="0.25">
      <c r="A78" s="142">
        <v>5</v>
      </c>
      <c r="B78" s="380">
        <v>255</v>
      </c>
      <c r="C78" s="322">
        <v>172</v>
      </c>
      <c r="D78" s="322">
        <v>11</v>
      </c>
      <c r="E78" s="322">
        <v>0</v>
      </c>
      <c r="F78" s="322">
        <v>0</v>
      </c>
      <c r="G78" s="322">
        <v>0</v>
      </c>
      <c r="H78" s="322">
        <v>0</v>
      </c>
      <c r="I78" s="322">
        <v>0</v>
      </c>
      <c r="J78" s="381">
        <v>7</v>
      </c>
      <c r="K78" s="190">
        <f t="shared" si="6"/>
        <v>445</v>
      </c>
      <c r="L78" s="286">
        <f>SUM(K78/K92)</f>
        <v>4.4504450445044502E-2</v>
      </c>
    </row>
    <row r="79" spans="1:12" s="1262" customFormat="1" hidden="1" x14ac:dyDescent="0.25">
      <c r="A79" s="142">
        <v>6</v>
      </c>
      <c r="B79" s="380">
        <v>263</v>
      </c>
      <c r="C79" s="322">
        <v>191</v>
      </c>
      <c r="D79" s="322">
        <v>17</v>
      </c>
      <c r="E79" s="322">
        <v>0</v>
      </c>
      <c r="F79" s="322">
        <v>0</v>
      </c>
      <c r="G79" s="322">
        <v>0</v>
      </c>
      <c r="H79" s="322">
        <v>1</v>
      </c>
      <c r="I79" s="322">
        <v>0</v>
      </c>
      <c r="J79" s="381">
        <v>5</v>
      </c>
      <c r="K79" s="190">
        <f t="shared" si="6"/>
        <v>477</v>
      </c>
      <c r="L79" s="286">
        <f>SUM(K79/K92)</f>
        <v>4.7704770477047707E-2</v>
      </c>
    </row>
    <row r="80" spans="1:12" s="1262" customFormat="1" hidden="1" x14ac:dyDescent="0.25">
      <c r="A80" s="142">
        <v>7</v>
      </c>
      <c r="B80" s="380">
        <v>270</v>
      </c>
      <c r="C80" s="322">
        <v>141</v>
      </c>
      <c r="D80" s="322">
        <v>30</v>
      </c>
      <c r="E80" s="322">
        <v>0</v>
      </c>
      <c r="F80" s="322">
        <v>0</v>
      </c>
      <c r="G80" s="322">
        <v>0</v>
      </c>
      <c r="H80" s="322">
        <v>0</v>
      </c>
      <c r="I80" s="322">
        <v>0</v>
      </c>
      <c r="J80" s="381">
        <v>7</v>
      </c>
      <c r="K80" s="190">
        <f t="shared" si="6"/>
        <v>448</v>
      </c>
      <c r="L80" s="286">
        <f>SUM(K80/K92)</f>
        <v>4.4804480448044803E-2</v>
      </c>
    </row>
    <row r="81" spans="1:12" s="1262" customFormat="1" hidden="1" x14ac:dyDescent="0.25">
      <c r="A81" s="142">
        <v>8</v>
      </c>
      <c r="B81" s="380">
        <v>211</v>
      </c>
      <c r="C81" s="322">
        <v>115</v>
      </c>
      <c r="D81" s="322">
        <v>51</v>
      </c>
      <c r="E81" s="322">
        <v>1</v>
      </c>
      <c r="F81" s="322">
        <v>0</v>
      </c>
      <c r="G81" s="322">
        <v>0</v>
      </c>
      <c r="H81" s="322">
        <v>2</v>
      </c>
      <c r="I81" s="322">
        <v>0</v>
      </c>
      <c r="J81" s="381">
        <v>6</v>
      </c>
      <c r="K81" s="190">
        <f t="shared" si="6"/>
        <v>386</v>
      </c>
      <c r="L81" s="286">
        <f>SUM(K81/K92)</f>
        <v>3.8603860386038601E-2</v>
      </c>
    </row>
    <row r="82" spans="1:12" s="1262" customFormat="1" hidden="1" x14ac:dyDescent="0.25">
      <c r="A82" s="142">
        <v>9</v>
      </c>
      <c r="B82" s="380">
        <v>227</v>
      </c>
      <c r="C82" s="322">
        <v>102</v>
      </c>
      <c r="D82" s="322">
        <v>62</v>
      </c>
      <c r="E82" s="322">
        <v>0</v>
      </c>
      <c r="F82" s="322">
        <v>0</v>
      </c>
      <c r="G82" s="322">
        <v>0</v>
      </c>
      <c r="H82" s="322">
        <v>0</v>
      </c>
      <c r="I82" s="322">
        <v>0</v>
      </c>
      <c r="J82" s="381">
        <v>5</v>
      </c>
      <c r="K82" s="190">
        <f t="shared" si="6"/>
        <v>396</v>
      </c>
      <c r="L82" s="286">
        <f>SUM(K82/K92)</f>
        <v>3.9603960396039604E-2</v>
      </c>
    </row>
    <row r="83" spans="1:12" s="1262" customFormat="1" hidden="1" x14ac:dyDescent="0.25">
      <c r="A83" s="142">
        <v>10</v>
      </c>
      <c r="B83" s="380">
        <v>164</v>
      </c>
      <c r="C83" s="322">
        <v>101</v>
      </c>
      <c r="D83" s="322">
        <v>64</v>
      </c>
      <c r="E83" s="322">
        <v>4</v>
      </c>
      <c r="F83" s="322">
        <v>0</v>
      </c>
      <c r="G83" s="322">
        <v>0</v>
      </c>
      <c r="H83" s="322">
        <v>1</v>
      </c>
      <c r="I83" s="322">
        <v>0</v>
      </c>
      <c r="J83" s="381">
        <v>9</v>
      </c>
      <c r="K83" s="190">
        <f t="shared" si="6"/>
        <v>343</v>
      </c>
      <c r="L83" s="286">
        <f>SUM(K83/K92)</f>
        <v>3.4303430343034305E-2</v>
      </c>
    </row>
    <row r="84" spans="1:12" s="1262" customFormat="1" hidden="1" x14ac:dyDescent="0.25">
      <c r="A84" s="142">
        <v>11</v>
      </c>
      <c r="B84" s="380">
        <v>181</v>
      </c>
      <c r="C84" s="322">
        <v>81</v>
      </c>
      <c r="D84" s="322">
        <v>78</v>
      </c>
      <c r="E84" s="322">
        <v>7</v>
      </c>
      <c r="F84" s="322">
        <v>0</v>
      </c>
      <c r="G84" s="322">
        <v>0</v>
      </c>
      <c r="H84" s="322">
        <v>1</v>
      </c>
      <c r="I84" s="322">
        <v>0</v>
      </c>
      <c r="J84" s="381">
        <v>6</v>
      </c>
      <c r="K84" s="190">
        <f t="shared" si="6"/>
        <v>354</v>
      </c>
      <c r="L84" s="286">
        <f>SUM(K84/K92)</f>
        <v>3.5403540354035402E-2</v>
      </c>
    </row>
    <row r="85" spans="1:12" s="1262" customFormat="1" hidden="1" x14ac:dyDescent="0.25">
      <c r="A85" s="142">
        <v>12</v>
      </c>
      <c r="B85" s="380">
        <v>175</v>
      </c>
      <c r="C85" s="322">
        <v>84</v>
      </c>
      <c r="D85" s="322">
        <v>97</v>
      </c>
      <c r="E85" s="322">
        <v>3</v>
      </c>
      <c r="F85" s="322">
        <v>0</v>
      </c>
      <c r="G85" s="322">
        <v>0</v>
      </c>
      <c r="H85" s="322">
        <v>1</v>
      </c>
      <c r="I85" s="322">
        <v>0</v>
      </c>
      <c r="J85" s="381">
        <v>10</v>
      </c>
      <c r="K85" s="190">
        <f t="shared" si="6"/>
        <v>370</v>
      </c>
      <c r="L85" s="286">
        <f>SUM(K85/K92)</f>
        <v>3.7003700370037002E-2</v>
      </c>
    </row>
    <row r="86" spans="1:12" s="1262" customFormat="1" hidden="1" x14ac:dyDescent="0.25">
      <c r="A86" s="142">
        <v>13</v>
      </c>
      <c r="B86" s="380">
        <v>169</v>
      </c>
      <c r="C86" s="322">
        <v>67</v>
      </c>
      <c r="D86" s="322">
        <v>139</v>
      </c>
      <c r="E86" s="322">
        <v>11</v>
      </c>
      <c r="F86" s="322">
        <v>0</v>
      </c>
      <c r="G86" s="322">
        <v>1</v>
      </c>
      <c r="H86" s="322">
        <v>0</v>
      </c>
      <c r="I86" s="322">
        <v>0</v>
      </c>
      <c r="J86" s="381">
        <v>5</v>
      </c>
      <c r="K86" s="190">
        <f t="shared" si="6"/>
        <v>392</v>
      </c>
      <c r="L86" s="286">
        <f>SUM(K86/K92)</f>
        <v>3.9203920392039203E-2</v>
      </c>
    </row>
    <row r="87" spans="1:12" s="1262" customFormat="1" hidden="1" x14ac:dyDescent="0.25">
      <c r="A87" s="142">
        <v>14</v>
      </c>
      <c r="B87" s="380">
        <v>178</v>
      </c>
      <c r="C87" s="322">
        <v>67</v>
      </c>
      <c r="D87" s="322">
        <v>173</v>
      </c>
      <c r="E87" s="322">
        <v>26</v>
      </c>
      <c r="F87" s="322">
        <v>0</v>
      </c>
      <c r="G87" s="322">
        <v>10</v>
      </c>
      <c r="H87" s="322">
        <v>2</v>
      </c>
      <c r="I87" s="322">
        <v>0</v>
      </c>
      <c r="J87" s="381">
        <v>8</v>
      </c>
      <c r="K87" s="190">
        <f t="shared" si="6"/>
        <v>464</v>
      </c>
      <c r="L87" s="286">
        <f>SUM(K87/K92)</f>
        <v>4.6404640464046402E-2</v>
      </c>
    </row>
    <row r="88" spans="1:12" s="1262" customFormat="1" hidden="1" x14ac:dyDescent="0.25">
      <c r="A88" s="142">
        <v>15</v>
      </c>
      <c r="B88" s="380">
        <v>168</v>
      </c>
      <c r="C88" s="322">
        <v>63</v>
      </c>
      <c r="D88" s="322">
        <v>202</v>
      </c>
      <c r="E88" s="322">
        <v>35</v>
      </c>
      <c r="F88" s="322">
        <v>0</v>
      </c>
      <c r="G88" s="322">
        <v>19</v>
      </c>
      <c r="H88" s="322">
        <v>2</v>
      </c>
      <c r="I88" s="322">
        <v>1</v>
      </c>
      <c r="J88" s="381">
        <v>19</v>
      </c>
      <c r="K88" s="190">
        <f t="shared" si="6"/>
        <v>509</v>
      </c>
      <c r="L88" s="286">
        <f>SUM(K88/K92)</f>
        <v>5.0905090509050906E-2</v>
      </c>
    </row>
    <row r="89" spans="1:12" s="1262" customFormat="1" hidden="1" x14ac:dyDescent="0.25">
      <c r="A89" s="142">
        <v>16</v>
      </c>
      <c r="B89" s="380">
        <v>181</v>
      </c>
      <c r="C89" s="322">
        <v>72</v>
      </c>
      <c r="D89" s="322">
        <v>247</v>
      </c>
      <c r="E89" s="322">
        <v>56</v>
      </c>
      <c r="F89" s="322">
        <v>1</v>
      </c>
      <c r="G89" s="322">
        <v>37</v>
      </c>
      <c r="H89" s="322">
        <v>3</v>
      </c>
      <c r="I89" s="322">
        <v>0</v>
      </c>
      <c r="J89" s="381">
        <v>23</v>
      </c>
      <c r="K89" s="190">
        <f t="shared" si="6"/>
        <v>620</v>
      </c>
      <c r="L89" s="286">
        <f>SUM(K89/K92)</f>
        <v>6.2006200620062006E-2</v>
      </c>
    </row>
    <row r="90" spans="1:12" s="1262" customFormat="1" hidden="1" x14ac:dyDescent="0.25">
      <c r="A90" s="142">
        <v>17</v>
      </c>
      <c r="B90" s="380">
        <v>183</v>
      </c>
      <c r="C90" s="322">
        <v>62</v>
      </c>
      <c r="D90" s="322">
        <v>254</v>
      </c>
      <c r="E90" s="322">
        <v>65</v>
      </c>
      <c r="F90" s="322">
        <v>3</v>
      </c>
      <c r="G90" s="322">
        <v>58</v>
      </c>
      <c r="H90" s="322">
        <v>4</v>
      </c>
      <c r="I90" s="322">
        <v>1</v>
      </c>
      <c r="J90" s="381">
        <v>20</v>
      </c>
      <c r="K90" s="190">
        <f t="shared" si="6"/>
        <v>650</v>
      </c>
      <c r="L90" s="286">
        <f>SUM(K90/K92)</f>
        <v>6.5006500650065011E-2</v>
      </c>
    </row>
    <row r="91" spans="1:12" s="1262" customFormat="1" ht="15.75" hidden="1" thickBot="1" x14ac:dyDescent="0.3">
      <c r="A91" s="143" t="s">
        <v>375</v>
      </c>
      <c r="B91" s="382">
        <v>52</v>
      </c>
      <c r="C91" s="383">
        <v>19</v>
      </c>
      <c r="D91" s="383">
        <v>144</v>
      </c>
      <c r="E91" s="383">
        <v>2</v>
      </c>
      <c r="F91" s="383">
        <v>629</v>
      </c>
      <c r="G91" s="383">
        <v>5</v>
      </c>
      <c r="H91" s="383">
        <v>0</v>
      </c>
      <c r="I91" s="383">
        <v>0</v>
      </c>
      <c r="J91" s="384">
        <v>61</v>
      </c>
      <c r="K91" s="191">
        <f t="shared" si="6"/>
        <v>912</v>
      </c>
      <c r="L91" s="592">
        <f>SUM(K91/K92)</f>
        <v>9.1209120912091213E-2</v>
      </c>
    </row>
    <row r="92" spans="1:12" s="1262" customFormat="1" ht="16.5" hidden="1" thickTop="1" thickBot="1" x14ac:dyDescent="0.3">
      <c r="A92" s="98" t="s">
        <v>130</v>
      </c>
      <c r="B92" s="252">
        <f>SUM(B73:B91)</f>
        <v>4439</v>
      </c>
      <c r="C92" s="253">
        <f t="shared" ref="C92:J92" si="7">SUM(C73:C91)</f>
        <v>2721</v>
      </c>
      <c r="D92" s="253">
        <f t="shared" si="7"/>
        <v>1588</v>
      </c>
      <c r="E92" s="253">
        <f t="shared" si="7"/>
        <v>215</v>
      </c>
      <c r="F92" s="253">
        <f t="shared" si="7"/>
        <v>633</v>
      </c>
      <c r="G92" s="253">
        <f t="shared" si="7"/>
        <v>130</v>
      </c>
      <c r="H92" s="253">
        <f t="shared" si="7"/>
        <v>22</v>
      </c>
      <c r="I92" s="253">
        <f t="shared" si="7"/>
        <v>2</v>
      </c>
      <c r="J92" s="254">
        <f t="shared" si="7"/>
        <v>249</v>
      </c>
      <c r="K92" s="188">
        <f>SUM(K73:K91)</f>
        <v>9999</v>
      </c>
      <c r="L92" s="593">
        <f>SUM(L73:L91)</f>
        <v>0.99999999999999978</v>
      </c>
    </row>
    <row r="93" spans="1:12" s="1262" customFormat="1" ht="15.75" hidden="1" thickBot="1" x14ac:dyDescent="0.3">
      <c r="A93" s="66" t="s">
        <v>131</v>
      </c>
      <c r="B93" s="587">
        <f>SUM(B92/K92)</f>
        <v>0.44394439443944395</v>
      </c>
      <c r="C93" s="588">
        <f>SUM(C92/K92)</f>
        <v>0.2721272127212721</v>
      </c>
      <c r="D93" s="588">
        <f>SUM(D92/K92)</f>
        <v>0.15881588158815882</v>
      </c>
      <c r="E93" s="588">
        <f>SUM(E92/K92)</f>
        <v>2.1502150215021502E-2</v>
      </c>
      <c r="F93" s="588">
        <f>SUM(F92/K92)</f>
        <v>6.3306330633063304E-2</v>
      </c>
      <c r="G93" s="588">
        <f>SUM(G92/K92)</f>
        <v>1.3001300130013001E-2</v>
      </c>
      <c r="H93" s="588">
        <f>SUM(H92/K92)</f>
        <v>2.2002200220022001E-3</v>
      </c>
      <c r="I93" s="588">
        <f>SUM(I92/K92)</f>
        <v>2.0002000200020003E-4</v>
      </c>
      <c r="J93" s="589">
        <f>SUM(J92/K92)</f>
        <v>2.4902490249024904E-2</v>
      </c>
      <c r="K93" s="590">
        <f>SUM(B93:J93)</f>
        <v>1</v>
      </c>
      <c r="L93" s="367"/>
    </row>
    <row r="94" spans="1:12" s="1262" customFormat="1" ht="16.5" hidden="1" thickBot="1" x14ac:dyDescent="0.3">
      <c r="A94" s="2468" t="s">
        <v>983</v>
      </c>
      <c r="B94" s="2469"/>
      <c r="C94" s="2469"/>
      <c r="D94" s="2469"/>
      <c r="E94" s="2469"/>
      <c r="F94" s="2469"/>
      <c r="G94" s="2469"/>
      <c r="H94" s="2469"/>
      <c r="I94" s="2469"/>
      <c r="J94" s="2469"/>
      <c r="K94" s="2469"/>
      <c r="L94" s="2470"/>
    </row>
    <row r="95" spans="1:12" s="1262" customFormat="1" ht="78" hidden="1" customHeight="1" thickBot="1" x14ac:dyDescent="0.3">
      <c r="A95" s="109"/>
      <c r="B95" s="139" t="s">
        <v>364</v>
      </c>
      <c r="C95" s="140" t="s">
        <v>365</v>
      </c>
      <c r="D95" s="140" t="s">
        <v>366</v>
      </c>
      <c r="E95" s="140" t="s">
        <v>367</v>
      </c>
      <c r="F95" s="140" t="s">
        <v>368</v>
      </c>
      <c r="G95" s="140" t="s">
        <v>369</v>
      </c>
      <c r="H95" s="140" t="s">
        <v>370</v>
      </c>
      <c r="I95" s="140" t="s">
        <v>371</v>
      </c>
      <c r="J95" s="141" t="s">
        <v>372</v>
      </c>
      <c r="K95" s="546" t="s">
        <v>373</v>
      </c>
      <c r="L95" s="546" t="s">
        <v>159</v>
      </c>
    </row>
    <row r="96" spans="1:12" s="1262" customFormat="1" hidden="1" x14ac:dyDescent="0.25">
      <c r="A96" s="98" t="s">
        <v>374</v>
      </c>
      <c r="B96" s="378">
        <v>508</v>
      </c>
      <c r="C96" s="318">
        <v>424</v>
      </c>
      <c r="D96" s="318">
        <v>6</v>
      </c>
      <c r="E96" s="318">
        <v>1</v>
      </c>
      <c r="F96" s="318">
        <v>0</v>
      </c>
      <c r="G96" s="318">
        <v>0</v>
      </c>
      <c r="H96" s="318">
        <v>0</v>
      </c>
      <c r="I96" s="318">
        <v>0</v>
      </c>
      <c r="J96" s="379">
        <v>6</v>
      </c>
      <c r="K96" s="189">
        <f t="shared" ref="K96:K114" si="8">SUM(B96:J96)</f>
        <v>945</v>
      </c>
      <c r="L96" s="591">
        <f>SUM(K96/K115)</f>
        <v>8.6697247706422023E-2</v>
      </c>
    </row>
    <row r="97" spans="1:12" s="1262" customFormat="1" hidden="1" x14ac:dyDescent="0.25">
      <c r="A97" s="142">
        <v>1</v>
      </c>
      <c r="B97" s="380">
        <v>493</v>
      </c>
      <c r="C97" s="322">
        <v>397</v>
      </c>
      <c r="D97" s="322">
        <v>4</v>
      </c>
      <c r="E97" s="322">
        <v>1</v>
      </c>
      <c r="F97" s="322">
        <v>0</v>
      </c>
      <c r="G97" s="322">
        <v>0</v>
      </c>
      <c r="H97" s="322">
        <v>2</v>
      </c>
      <c r="I97" s="322">
        <v>0</v>
      </c>
      <c r="J97" s="381">
        <v>18</v>
      </c>
      <c r="K97" s="190">
        <f t="shared" si="8"/>
        <v>915</v>
      </c>
      <c r="L97" s="286">
        <f>SUM(K97/K115)</f>
        <v>8.3944954128440372E-2</v>
      </c>
    </row>
    <row r="98" spans="1:12" s="1262" customFormat="1" hidden="1" x14ac:dyDescent="0.25">
      <c r="A98" s="142">
        <v>2</v>
      </c>
      <c r="B98" s="380">
        <v>371</v>
      </c>
      <c r="C98" s="322">
        <v>297</v>
      </c>
      <c r="D98" s="322">
        <v>3</v>
      </c>
      <c r="E98" s="322">
        <v>2</v>
      </c>
      <c r="F98" s="322">
        <v>0</v>
      </c>
      <c r="G98" s="322">
        <v>0</v>
      </c>
      <c r="H98" s="322">
        <v>2</v>
      </c>
      <c r="I98" s="322">
        <v>0</v>
      </c>
      <c r="J98" s="381">
        <v>21</v>
      </c>
      <c r="K98" s="190">
        <f t="shared" si="8"/>
        <v>696</v>
      </c>
      <c r="L98" s="286">
        <f>SUM(K98/K115)</f>
        <v>6.3853211009174307E-2</v>
      </c>
    </row>
    <row r="99" spans="1:12" s="1262" customFormat="1" hidden="1" x14ac:dyDescent="0.25">
      <c r="A99" s="142">
        <v>3</v>
      </c>
      <c r="B99" s="380">
        <v>321</v>
      </c>
      <c r="C99" s="322">
        <v>236</v>
      </c>
      <c r="D99" s="322">
        <v>3</v>
      </c>
      <c r="E99" s="322">
        <v>1</v>
      </c>
      <c r="F99" s="322">
        <v>0</v>
      </c>
      <c r="G99" s="322">
        <v>0</v>
      </c>
      <c r="H99" s="322">
        <v>0</v>
      </c>
      <c r="I99" s="322">
        <v>0</v>
      </c>
      <c r="J99" s="381">
        <v>9</v>
      </c>
      <c r="K99" s="190">
        <f t="shared" si="8"/>
        <v>570</v>
      </c>
      <c r="L99" s="286">
        <f>SUM(K99/K115)</f>
        <v>5.2293577981651379E-2</v>
      </c>
    </row>
    <row r="100" spans="1:12" s="1262" customFormat="1" hidden="1" x14ac:dyDescent="0.25">
      <c r="A100" s="142">
        <v>4</v>
      </c>
      <c r="B100" s="380">
        <v>318</v>
      </c>
      <c r="C100" s="322">
        <v>233</v>
      </c>
      <c r="D100" s="322">
        <v>0</v>
      </c>
      <c r="E100" s="322">
        <v>1</v>
      </c>
      <c r="F100" s="322">
        <v>0</v>
      </c>
      <c r="G100" s="322">
        <v>0</v>
      </c>
      <c r="H100" s="322">
        <v>0</v>
      </c>
      <c r="I100" s="322">
        <v>0</v>
      </c>
      <c r="J100" s="381">
        <v>8</v>
      </c>
      <c r="K100" s="190">
        <f t="shared" si="8"/>
        <v>560</v>
      </c>
      <c r="L100" s="286">
        <f>SUM(K100/K115)</f>
        <v>5.1376146788990829E-2</v>
      </c>
    </row>
    <row r="101" spans="1:12" s="1262" customFormat="1" hidden="1" x14ac:dyDescent="0.25">
      <c r="A101" s="142">
        <v>5</v>
      </c>
      <c r="B101" s="380">
        <v>299</v>
      </c>
      <c r="C101" s="322">
        <v>190</v>
      </c>
      <c r="D101" s="322">
        <v>6</v>
      </c>
      <c r="E101" s="322">
        <v>1</v>
      </c>
      <c r="F101" s="322">
        <v>0</v>
      </c>
      <c r="G101" s="322">
        <v>0</v>
      </c>
      <c r="H101" s="322">
        <v>1</v>
      </c>
      <c r="I101" s="322">
        <v>0</v>
      </c>
      <c r="J101" s="381">
        <v>8</v>
      </c>
      <c r="K101" s="190">
        <f t="shared" si="8"/>
        <v>505</v>
      </c>
      <c r="L101" s="286">
        <f>SUM(K101/K115)</f>
        <v>4.6330275229357801E-2</v>
      </c>
    </row>
    <row r="102" spans="1:12" s="1262" customFormat="1" hidden="1" x14ac:dyDescent="0.25">
      <c r="A102" s="142">
        <v>6</v>
      </c>
      <c r="B102" s="380">
        <v>281</v>
      </c>
      <c r="C102" s="322">
        <v>216</v>
      </c>
      <c r="D102" s="322">
        <v>19</v>
      </c>
      <c r="E102" s="322">
        <v>1</v>
      </c>
      <c r="F102" s="322">
        <v>0</v>
      </c>
      <c r="G102" s="322">
        <v>0</v>
      </c>
      <c r="H102" s="322">
        <v>0</v>
      </c>
      <c r="I102" s="322">
        <v>0</v>
      </c>
      <c r="J102" s="381">
        <v>13</v>
      </c>
      <c r="K102" s="190">
        <f t="shared" si="8"/>
        <v>530</v>
      </c>
      <c r="L102" s="286">
        <f>SUM(K102/K115)</f>
        <v>4.8623853211009177E-2</v>
      </c>
    </row>
    <row r="103" spans="1:12" s="1262" customFormat="1" hidden="1" x14ac:dyDescent="0.25">
      <c r="A103" s="142">
        <v>7</v>
      </c>
      <c r="B103" s="380">
        <v>268</v>
      </c>
      <c r="C103" s="322">
        <v>152</v>
      </c>
      <c r="D103" s="322">
        <v>25</v>
      </c>
      <c r="E103" s="322">
        <v>1</v>
      </c>
      <c r="F103" s="322">
        <v>0</v>
      </c>
      <c r="G103" s="322">
        <v>0</v>
      </c>
      <c r="H103" s="322">
        <v>0</v>
      </c>
      <c r="I103" s="322">
        <v>0</v>
      </c>
      <c r="J103" s="381">
        <v>10</v>
      </c>
      <c r="K103" s="190">
        <f t="shared" si="8"/>
        <v>456</v>
      </c>
      <c r="L103" s="286">
        <f>SUM(K103/K115)</f>
        <v>4.1834862385321102E-2</v>
      </c>
    </row>
    <row r="104" spans="1:12" s="1262" customFormat="1" hidden="1" x14ac:dyDescent="0.25">
      <c r="A104" s="142">
        <v>8</v>
      </c>
      <c r="B104" s="380">
        <v>255</v>
      </c>
      <c r="C104" s="322">
        <v>134</v>
      </c>
      <c r="D104" s="322">
        <v>57</v>
      </c>
      <c r="E104" s="322">
        <v>2</v>
      </c>
      <c r="F104" s="322">
        <v>0</v>
      </c>
      <c r="G104" s="322">
        <v>0</v>
      </c>
      <c r="H104" s="322">
        <v>4</v>
      </c>
      <c r="I104" s="322">
        <v>0</v>
      </c>
      <c r="J104" s="381">
        <v>8</v>
      </c>
      <c r="K104" s="190">
        <f t="shared" si="8"/>
        <v>460</v>
      </c>
      <c r="L104" s="286">
        <f>SUM(K104/K115)</f>
        <v>4.2201834862385323E-2</v>
      </c>
    </row>
    <row r="105" spans="1:12" s="1262" customFormat="1" hidden="1" x14ac:dyDescent="0.25">
      <c r="A105" s="142">
        <v>9</v>
      </c>
      <c r="B105" s="380">
        <v>242</v>
      </c>
      <c r="C105" s="322">
        <v>128</v>
      </c>
      <c r="D105" s="322">
        <v>57</v>
      </c>
      <c r="E105" s="322">
        <v>2</v>
      </c>
      <c r="F105" s="322">
        <v>0</v>
      </c>
      <c r="G105" s="322">
        <v>0</v>
      </c>
      <c r="H105" s="322">
        <v>0</v>
      </c>
      <c r="I105" s="322">
        <v>0</v>
      </c>
      <c r="J105" s="381">
        <v>8</v>
      </c>
      <c r="K105" s="190">
        <f t="shared" si="8"/>
        <v>437</v>
      </c>
      <c r="L105" s="286">
        <f>SUM(K105/K115)</f>
        <v>4.0091743119266054E-2</v>
      </c>
    </row>
    <row r="106" spans="1:12" s="1262" customFormat="1" hidden="1" x14ac:dyDescent="0.25">
      <c r="A106" s="142">
        <v>10</v>
      </c>
      <c r="B106" s="380">
        <v>209</v>
      </c>
      <c r="C106" s="322">
        <v>106</v>
      </c>
      <c r="D106" s="322">
        <v>72</v>
      </c>
      <c r="E106" s="322">
        <v>4</v>
      </c>
      <c r="F106" s="322">
        <v>0</v>
      </c>
      <c r="G106" s="322">
        <v>0</v>
      </c>
      <c r="H106" s="322">
        <v>1</v>
      </c>
      <c r="I106" s="322">
        <v>0</v>
      </c>
      <c r="J106" s="381">
        <v>8</v>
      </c>
      <c r="K106" s="190">
        <f t="shared" si="8"/>
        <v>400</v>
      </c>
      <c r="L106" s="286">
        <f>SUM(K106/K115)</f>
        <v>3.669724770642202E-2</v>
      </c>
    </row>
    <row r="107" spans="1:12" s="1262" customFormat="1" hidden="1" x14ac:dyDescent="0.25">
      <c r="A107" s="142">
        <v>11</v>
      </c>
      <c r="B107" s="380">
        <v>193</v>
      </c>
      <c r="C107" s="322">
        <v>88</v>
      </c>
      <c r="D107" s="322">
        <v>92</v>
      </c>
      <c r="E107" s="322">
        <v>5</v>
      </c>
      <c r="F107" s="322">
        <v>0</v>
      </c>
      <c r="G107" s="322">
        <v>0</v>
      </c>
      <c r="H107" s="322">
        <v>2</v>
      </c>
      <c r="I107" s="322">
        <v>0</v>
      </c>
      <c r="J107" s="381">
        <v>9</v>
      </c>
      <c r="K107" s="190">
        <f t="shared" si="8"/>
        <v>389</v>
      </c>
      <c r="L107" s="286">
        <f>SUM(K107/K115)</f>
        <v>3.5688073394495416E-2</v>
      </c>
    </row>
    <row r="108" spans="1:12" s="1262" customFormat="1" hidden="1" x14ac:dyDescent="0.25">
      <c r="A108" s="142">
        <v>12</v>
      </c>
      <c r="B108" s="380">
        <v>200</v>
      </c>
      <c r="C108" s="322">
        <v>76</v>
      </c>
      <c r="D108" s="322">
        <v>119</v>
      </c>
      <c r="E108" s="322">
        <v>5</v>
      </c>
      <c r="F108" s="322">
        <v>0</v>
      </c>
      <c r="G108" s="322">
        <v>0</v>
      </c>
      <c r="H108" s="322">
        <v>1</v>
      </c>
      <c r="I108" s="322">
        <v>1</v>
      </c>
      <c r="J108" s="381">
        <v>12</v>
      </c>
      <c r="K108" s="190">
        <f t="shared" si="8"/>
        <v>414</v>
      </c>
      <c r="L108" s="286">
        <f>SUM(K108/K115)</f>
        <v>3.7981651376146786E-2</v>
      </c>
    </row>
    <row r="109" spans="1:12" s="1262" customFormat="1" hidden="1" x14ac:dyDescent="0.25">
      <c r="A109" s="142">
        <v>13</v>
      </c>
      <c r="B109" s="380">
        <v>185</v>
      </c>
      <c r="C109" s="322">
        <v>76</v>
      </c>
      <c r="D109" s="322">
        <v>135</v>
      </c>
      <c r="E109" s="322">
        <v>15</v>
      </c>
      <c r="F109" s="322">
        <v>0</v>
      </c>
      <c r="G109" s="322">
        <v>3</v>
      </c>
      <c r="H109" s="322">
        <v>4</v>
      </c>
      <c r="I109" s="322">
        <v>1</v>
      </c>
      <c r="J109" s="381">
        <v>13</v>
      </c>
      <c r="K109" s="190">
        <f t="shared" si="8"/>
        <v>432</v>
      </c>
      <c r="L109" s="286">
        <f>SUM(K109/K115)</f>
        <v>3.9633027522935779E-2</v>
      </c>
    </row>
    <row r="110" spans="1:12" s="1262" customFormat="1" hidden="1" x14ac:dyDescent="0.25">
      <c r="A110" s="142">
        <v>14</v>
      </c>
      <c r="B110" s="380">
        <v>177</v>
      </c>
      <c r="C110" s="322">
        <v>68</v>
      </c>
      <c r="D110" s="322">
        <v>171</v>
      </c>
      <c r="E110" s="322">
        <v>21</v>
      </c>
      <c r="F110" s="322">
        <v>0</v>
      </c>
      <c r="G110" s="322">
        <v>13</v>
      </c>
      <c r="H110" s="322">
        <v>1</v>
      </c>
      <c r="I110" s="322">
        <v>2</v>
      </c>
      <c r="J110" s="381">
        <v>12</v>
      </c>
      <c r="K110" s="190">
        <f t="shared" si="8"/>
        <v>465</v>
      </c>
      <c r="L110" s="286">
        <f>SUM(K110/K115)</f>
        <v>4.2660550458715599E-2</v>
      </c>
    </row>
    <row r="111" spans="1:12" s="1262" customFormat="1" hidden="1" x14ac:dyDescent="0.25">
      <c r="A111" s="142">
        <v>15</v>
      </c>
      <c r="B111" s="380">
        <v>192</v>
      </c>
      <c r="C111" s="322">
        <v>75</v>
      </c>
      <c r="D111" s="322">
        <v>214</v>
      </c>
      <c r="E111" s="322">
        <v>51</v>
      </c>
      <c r="F111" s="322">
        <v>0</v>
      </c>
      <c r="G111" s="322">
        <v>22</v>
      </c>
      <c r="H111" s="322">
        <v>3</v>
      </c>
      <c r="I111" s="322">
        <v>1</v>
      </c>
      <c r="J111" s="381">
        <v>25</v>
      </c>
      <c r="K111" s="190">
        <f t="shared" si="8"/>
        <v>583</v>
      </c>
      <c r="L111" s="286">
        <f>SUM(K111/K115)</f>
        <v>5.3486238532110091E-2</v>
      </c>
    </row>
    <row r="112" spans="1:12" s="1262" customFormat="1" hidden="1" x14ac:dyDescent="0.25">
      <c r="A112" s="142">
        <v>16</v>
      </c>
      <c r="B112" s="380">
        <v>183</v>
      </c>
      <c r="C112" s="322">
        <v>67</v>
      </c>
      <c r="D112" s="322">
        <v>214</v>
      </c>
      <c r="E112" s="322">
        <v>51</v>
      </c>
      <c r="F112" s="322">
        <v>0</v>
      </c>
      <c r="G112" s="322">
        <v>39</v>
      </c>
      <c r="H112" s="322">
        <v>4</v>
      </c>
      <c r="I112" s="322">
        <v>0</v>
      </c>
      <c r="J112" s="381">
        <v>26</v>
      </c>
      <c r="K112" s="190">
        <f t="shared" si="8"/>
        <v>584</v>
      </c>
      <c r="L112" s="286">
        <f>SUM(K112/K115)</f>
        <v>5.3577981651376144E-2</v>
      </c>
    </row>
    <row r="113" spans="1:12" s="1262" customFormat="1" hidden="1" x14ac:dyDescent="0.25">
      <c r="A113" s="142">
        <v>17</v>
      </c>
      <c r="B113" s="380">
        <v>182</v>
      </c>
      <c r="C113" s="322">
        <v>68</v>
      </c>
      <c r="D113" s="322">
        <v>277</v>
      </c>
      <c r="E113" s="322">
        <v>50</v>
      </c>
      <c r="F113" s="322">
        <v>0</v>
      </c>
      <c r="G113" s="322">
        <v>60</v>
      </c>
      <c r="H113" s="322">
        <v>11</v>
      </c>
      <c r="I113" s="322">
        <v>0</v>
      </c>
      <c r="J113" s="381">
        <v>29</v>
      </c>
      <c r="K113" s="190">
        <f t="shared" si="8"/>
        <v>677</v>
      </c>
      <c r="L113" s="286">
        <f>SUM(K113/K115)</f>
        <v>6.2110091743119267E-2</v>
      </c>
    </row>
    <row r="114" spans="1:12" s="1262" customFormat="1" ht="15.75" hidden="1" thickBot="1" x14ac:dyDescent="0.3">
      <c r="A114" s="143" t="s">
        <v>375</v>
      </c>
      <c r="B114" s="382">
        <v>34</v>
      </c>
      <c r="C114" s="383">
        <v>23</v>
      </c>
      <c r="D114" s="383">
        <v>153</v>
      </c>
      <c r="E114" s="383">
        <v>6</v>
      </c>
      <c r="F114" s="383">
        <v>624</v>
      </c>
      <c r="G114" s="383">
        <v>2</v>
      </c>
      <c r="H114" s="383">
        <v>1</v>
      </c>
      <c r="I114" s="383">
        <v>0</v>
      </c>
      <c r="J114" s="384">
        <v>39</v>
      </c>
      <c r="K114" s="191">
        <f t="shared" si="8"/>
        <v>882</v>
      </c>
      <c r="L114" s="592">
        <f>SUM(K114/K115)</f>
        <v>8.0917431192660552E-2</v>
      </c>
    </row>
    <row r="115" spans="1:12" s="1262" customFormat="1" ht="16.5" hidden="1" thickTop="1" thickBot="1" x14ac:dyDescent="0.3">
      <c r="A115" s="98" t="s">
        <v>130</v>
      </c>
      <c r="B115" s="252">
        <f>SUM(B96:B114)</f>
        <v>4911</v>
      </c>
      <c r="C115" s="253">
        <f t="shared" ref="C115:J115" si="9">SUM(C96:C114)</f>
        <v>3054</v>
      </c>
      <c r="D115" s="253">
        <f t="shared" si="9"/>
        <v>1627</v>
      </c>
      <c r="E115" s="253">
        <f t="shared" si="9"/>
        <v>221</v>
      </c>
      <c r="F115" s="253">
        <f t="shared" si="9"/>
        <v>624</v>
      </c>
      <c r="G115" s="253">
        <f t="shared" si="9"/>
        <v>139</v>
      </c>
      <c r="H115" s="253">
        <f t="shared" si="9"/>
        <v>37</v>
      </c>
      <c r="I115" s="253">
        <f t="shared" si="9"/>
        <v>5</v>
      </c>
      <c r="J115" s="254">
        <f t="shared" si="9"/>
        <v>282</v>
      </c>
      <c r="K115" s="188">
        <f>SUM(K96:K114)</f>
        <v>10900</v>
      </c>
      <c r="L115" s="593">
        <f>SUM(L96:L114)</f>
        <v>1</v>
      </c>
    </row>
    <row r="116" spans="1:12" s="1262" customFormat="1" ht="15.75" hidden="1" thickBot="1" x14ac:dyDescent="0.3">
      <c r="A116" s="66" t="s">
        <v>131</v>
      </c>
      <c r="B116" s="587">
        <f>SUM(B115/K115)</f>
        <v>0.45055045871559635</v>
      </c>
      <c r="C116" s="588">
        <f>SUM(C115/K115)</f>
        <v>0.28018348623853212</v>
      </c>
      <c r="D116" s="588">
        <f>SUM(D115/K115)</f>
        <v>0.14926605504587157</v>
      </c>
      <c r="E116" s="588">
        <f>SUM(E115/K115)</f>
        <v>2.0275229357798165E-2</v>
      </c>
      <c r="F116" s="588">
        <f>SUM(F115/K115)</f>
        <v>5.7247706422018346E-2</v>
      </c>
      <c r="G116" s="588">
        <f>SUM(G115/K115)</f>
        <v>1.2752293577981652E-2</v>
      </c>
      <c r="H116" s="588">
        <f>SUM(H115/K115)</f>
        <v>3.3944954128440367E-3</v>
      </c>
      <c r="I116" s="588">
        <f>SUM(I115/K115)</f>
        <v>4.5871559633027525E-4</v>
      </c>
      <c r="J116" s="589">
        <f>SUM(J115/K115)</f>
        <v>2.5871559633027522E-2</v>
      </c>
      <c r="K116" s="590">
        <f>SUM(B116:J116)</f>
        <v>1</v>
      </c>
      <c r="L116" s="367"/>
    </row>
    <row r="117" spans="1:12" s="1262" customFormat="1" ht="16.5" hidden="1" thickBot="1" x14ac:dyDescent="0.3">
      <c r="A117" s="2468" t="s">
        <v>261</v>
      </c>
      <c r="B117" s="2469"/>
      <c r="C117" s="2469"/>
      <c r="D117" s="2469"/>
      <c r="E117" s="2469"/>
      <c r="F117" s="2469"/>
      <c r="G117" s="2469"/>
      <c r="H117" s="2469"/>
      <c r="I117" s="2469"/>
      <c r="J117" s="2469"/>
      <c r="K117" s="2469"/>
      <c r="L117" s="2470"/>
    </row>
    <row r="118" spans="1:12" s="1262" customFormat="1" ht="78" hidden="1" customHeight="1" thickBot="1" x14ac:dyDescent="0.3">
      <c r="A118" s="109"/>
      <c r="B118" s="140" t="s">
        <v>376</v>
      </c>
      <c r="C118" s="140" t="s">
        <v>365</v>
      </c>
      <c r="D118" s="140" t="s">
        <v>366</v>
      </c>
      <c r="E118" s="140" t="s">
        <v>367</v>
      </c>
      <c r="F118" s="140" t="s">
        <v>368</v>
      </c>
      <c r="G118" s="140" t="s">
        <v>369</v>
      </c>
      <c r="H118" s="140" t="s">
        <v>370</v>
      </c>
      <c r="I118" s="140" t="s">
        <v>371</v>
      </c>
      <c r="J118" s="141" t="s">
        <v>372</v>
      </c>
      <c r="K118" s="546" t="s">
        <v>373</v>
      </c>
      <c r="L118" s="546" t="s">
        <v>159</v>
      </c>
    </row>
    <row r="119" spans="1:12" s="1262" customFormat="1" hidden="1" x14ac:dyDescent="0.25">
      <c r="A119" s="98" t="s">
        <v>374</v>
      </c>
      <c r="B119" s="378">
        <v>492</v>
      </c>
      <c r="C119" s="318">
        <v>431</v>
      </c>
      <c r="D119" s="318">
        <v>3</v>
      </c>
      <c r="E119" s="318">
        <v>1</v>
      </c>
      <c r="F119" s="318">
        <v>0</v>
      </c>
      <c r="G119" s="318">
        <v>0</v>
      </c>
      <c r="H119" s="318">
        <v>3</v>
      </c>
      <c r="I119" s="318">
        <v>0</v>
      </c>
      <c r="J119" s="379">
        <v>14</v>
      </c>
      <c r="K119" s="189">
        <f t="shared" ref="K119:K137" si="10">SUM(B119:J119)</f>
        <v>944</v>
      </c>
      <c r="L119" s="591">
        <f>SUM(K119/K138)</f>
        <v>8.0711354309165526E-2</v>
      </c>
    </row>
    <row r="120" spans="1:12" s="1262" customFormat="1" hidden="1" x14ac:dyDescent="0.25">
      <c r="A120" s="142">
        <v>1</v>
      </c>
      <c r="B120" s="380">
        <v>575</v>
      </c>
      <c r="C120" s="322">
        <v>450</v>
      </c>
      <c r="D120" s="322">
        <v>2</v>
      </c>
      <c r="E120" s="322">
        <v>1</v>
      </c>
      <c r="F120" s="322">
        <v>0</v>
      </c>
      <c r="G120" s="322">
        <v>0</v>
      </c>
      <c r="H120" s="322">
        <v>1</v>
      </c>
      <c r="I120" s="322">
        <v>0</v>
      </c>
      <c r="J120" s="381">
        <v>27</v>
      </c>
      <c r="K120" s="190">
        <f t="shared" si="10"/>
        <v>1056</v>
      </c>
      <c r="L120" s="286">
        <f>SUM(K120/K138)</f>
        <v>9.0287277701778385E-2</v>
      </c>
    </row>
    <row r="121" spans="1:12" s="1262" customFormat="1" hidden="1" x14ac:dyDescent="0.25">
      <c r="A121" s="142">
        <v>2</v>
      </c>
      <c r="B121" s="380">
        <v>423</v>
      </c>
      <c r="C121" s="322">
        <v>308</v>
      </c>
      <c r="D121" s="322">
        <v>3</v>
      </c>
      <c r="E121" s="322">
        <v>0</v>
      </c>
      <c r="F121" s="322">
        <v>0</v>
      </c>
      <c r="G121" s="322">
        <v>0</v>
      </c>
      <c r="H121" s="322">
        <v>1</v>
      </c>
      <c r="I121" s="322">
        <v>0</v>
      </c>
      <c r="J121" s="381">
        <v>19</v>
      </c>
      <c r="K121" s="190">
        <f t="shared" si="10"/>
        <v>754</v>
      </c>
      <c r="L121" s="286">
        <f>SUM(K121/K138)</f>
        <v>6.4466484268125859E-2</v>
      </c>
    </row>
    <row r="122" spans="1:12" s="1262" customFormat="1" hidden="1" x14ac:dyDescent="0.25">
      <c r="A122" s="142">
        <v>3</v>
      </c>
      <c r="B122" s="380">
        <v>331</v>
      </c>
      <c r="C122" s="322">
        <v>281</v>
      </c>
      <c r="D122" s="322">
        <v>1</v>
      </c>
      <c r="E122" s="322">
        <v>2</v>
      </c>
      <c r="F122" s="322">
        <v>0</v>
      </c>
      <c r="G122" s="322">
        <v>0</v>
      </c>
      <c r="H122" s="322">
        <v>1</v>
      </c>
      <c r="I122" s="322">
        <v>0</v>
      </c>
      <c r="J122" s="381">
        <v>11</v>
      </c>
      <c r="K122" s="190">
        <f t="shared" si="10"/>
        <v>627</v>
      </c>
      <c r="L122" s="286">
        <f>SUM(K122/K138)</f>
        <v>5.3608071135430917E-2</v>
      </c>
    </row>
    <row r="123" spans="1:12" s="1262" customFormat="1" hidden="1" x14ac:dyDescent="0.25">
      <c r="A123" s="142">
        <v>4</v>
      </c>
      <c r="B123" s="380">
        <v>356</v>
      </c>
      <c r="C123" s="322">
        <v>247</v>
      </c>
      <c r="D123" s="322">
        <v>1</v>
      </c>
      <c r="E123" s="322">
        <v>4</v>
      </c>
      <c r="F123" s="322">
        <v>0</v>
      </c>
      <c r="G123" s="322">
        <v>0</v>
      </c>
      <c r="H123" s="322">
        <v>1</v>
      </c>
      <c r="I123" s="322">
        <v>0</v>
      </c>
      <c r="J123" s="381">
        <v>9</v>
      </c>
      <c r="K123" s="190">
        <f t="shared" si="10"/>
        <v>618</v>
      </c>
      <c r="L123" s="286">
        <f>SUM(K123/K138)</f>
        <v>5.2838577291381666E-2</v>
      </c>
    </row>
    <row r="124" spans="1:12" s="1262" customFormat="1" hidden="1" x14ac:dyDescent="0.25">
      <c r="A124" s="142">
        <v>5</v>
      </c>
      <c r="B124" s="380">
        <v>348</v>
      </c>
      <c r="C124" s="322">
        <v>216</v>
      </c>
      <c r="D124" s="322">
        <v>10</v>
      </c>
      <c r="E124" s="322">
        <v>2</v>
      </c>
      <c r="F124" s="322">
        <v>0</v>
      </c>
      <c r="G124" s="322">
        <v>0</v>
      </c>
      <c r="H124" s="322">
        <v>1</v>
      </c>
      <c r="I124" s="322">
        <v>0</v>
      </c>
      <c r="J124" s="381">
        <v>20</v>
      </c>
      <c r="K124" s="190">
        <f t="shared" si="10"/>
        <v>597</v>
      </c>
      <c r="L124" s="286">
        <f>SUM(K124/K138)</f>
        <v>5.1043091655266756E-2</v>
      </c>
    </row>
    <row r="125" spans="1:12" s="1262" customFormat="1" hidden="1" x14ac:dyDescent="0.25">
      <c r="A125" s="142">
        <v>6</v>
      </c>
      <c r="B125" s="380">
        <v>310</v>
      </c>
      <c r="C125" s="322">
        <v>200</v>
      </c>
      <c r="D125" s="322">
        <v>23</v>
      </c>
      <c r="E125" s="322">
        <v>3</v>
      </c>
      <c r="F125" s="322">
        <v>0</v>
      </c>
      <c r="G125" s="322">
        <v>0</v>
      </c>
      <c r="H125" s="322">
        <v>0</v>
      </c>
      <c r="I125" s="322">
        <v>0</v>
      </c>
      <c r="J125" s="381">
        <v>16</v>
      </c>
      <c r="K125" s="190">
        <f t="shared" si="10"/>
        <v>552</v>
      </c>
      <c r="L125" s="286">
        <f>SUM(K125/K138)</f>
        <v>4.7195622435020519E-2</v>
      </c>
    </row>
    <row r="126" spans="1:12" s="1262" customFormat="1" hidden="1" x14ac:dyDescent="0.25">
      <c r="A126" s="142">
        <v>7</v>
      </c>
      <c r="B126" s="380">
        <v>283</v>
      </c>
      <c r="C126" s="322">
        <v>162</v>
      </c>
      <c r="D126" s="322">
        <v>36</v>
      </c>
      <c r="E126" s="322">
        <v>1</v>
      </c>
      <c r="F126" s="322">
        <v>0</v>
      </c>
      <c r="G126" s="322">
        <v>0</v>
      </c>
      <c r="H126" s="322">
        <v>2</v>
      </c>
      <c r="I126" s="322">
        <v>0</v>
      </c>
      <c r="J126" s="381">
        <v>17</v>
      </c>
      <c r="K126" s="190">
        <f t="shared" si="10"/>
        <v>501</v>
      </c>
      <c r="L126" s="286">
        <f>SUM(K126/K138)</f>
        <v>4.2835157318741449E-2</v>
      </c>
    </row>
    <row r="127" spans="1:12" s="1262" customFormat="1" hidden="1" x14ac:dyDescent="0.25">
      <c r="A127" s="142">
        <v>8</v>
      </c>
      <c r="B127" s="380">
        <v>291</v>
      </c>
      <c r="C127" s="322">
        <v>152</v>
      </c>
      <c r="D127" s="322">
        <v>64</v>
      </c>
      <c r="E127" s="322">
        <v>2</v>
      </c>
      <c r="F127" s="322">
        <v>0</v>
      </c>
      <c r="G127" s="322">
        <v>0</v>
      </c>
      <c r="H127" s="322">
        <v>1</v>
      </c>
      <c r="I127" s="322">
        <v>0</v>
      </c>
      <c r="J127" s="381">
        <v>12</v>
      </c>
      <c r="K127" s="190">
        <f t="shared" si="10"/>
        <v>522</v>
      </c>
      <c r="L127" s="286">
        <f>SUM(K127/K138)</f>
        <v>4.4630642954856359E-2</v>
      </c>
    </row>
    <row r="128" spans="1:12" s="1262" customFormat="1" hidden="1" x14ac:dyDescent="0.25">
      <c r="A128" s="142">
        <v>9</v>
      </c>
      <c r="B128" s="380">
        <v>224</v>
      </c>
      <c r="C128" s="322">
        <v>130</v>
      </c>
      <c r="D128" s="322">
        <v>63</v>
      </c>
      <c r="E128" s="322">
        <v>5</v>
      </c>
      <c r="F128" s="322">
        <v>0</v>
      </c>
      <c r="G128" s="322">
        <v>0</v>
      </c>
      <c r="H128" s="322">
        <v>0</v>
      </c>
      <c r="I128" s="322">
        <v>0</v>
      </c>
      <c r="J128" s="381">
        <v>12</v>
      </c>
      <c r="K128" s="190">
        <f t="shared" si="10"/>
        <v>434</v>
      </c>
      <c r="L128" s="286">
        <f>SUM(K128/K138)</f>
        <v>3.7106703146374827E-2</v>
      </c>
    </row>
    <row r="129" spans="1:12" s="1262" customFormat="1" hidden="1" x14ac:dyDescent="0.25">
      <c r="A129" s="142">
        <v>10</v>
      </c>
      <c r="B129" s="380">
        <v>230</v>
      </c>
      <c r="C129" s="322">
        <v>109</v>
      </c>
      <c r="D129" s="322">
        <v>63</v>
      </c>
      <c r="E129" s="322">
        <v>3</v>
      </c>
      <c r="F129" s="322">
        <v>0</v>
      </c>
      <c r="G129" s="322">
        <v>0</v>
      </c>
      <c r="H129" s="322">
        <v>2</v>
      </c>
      <c r="I129" s="322">
        <v>0</v>
      </c>
      <c r="J129" s="381">
        <v>14</v>
      </c>
      <c r="K129" s="190">
        <f t="shared" si="10"/>
        <v>421</v>
      </c>
      <c r="L129" s="286">
        <f>SUM(K129/K138)</f>
        <v>3.5995212038303692E-2</v>
      </c>
    </row>
    <row r="130" spans="1:12" s="1262" customFormat="1" hidden="1" x14ac:dyDescent="0.25">
      <c r="A130" s="142">
        <v>11</v>
      </c>
      <c r="B130" s="380">
        <v>225</v>
      </c>
      <c r="C130" s="322">
        <v>107</v>
      </c>
      <c r="D130" s="322">
        <v>97</v>
      </c>
      <c r="E130" s="322">
        <v>3</v>
      </c>
      <c r="F130" s="322">
        <v>0</v>
      </c>
      <c r="G130" s="322">
        <v>0</v>
      </c>
      <c r="H130" s="322">
        <v>1</v>
      </c>
      <c r="I130" s="322">
        <v>0</v>
      </c>
      <c r="J130" s="381">
        <v>12</v>
      </c>
      <c r="K130" s="190">
        <f t="shared" si="10"/>
        <v>445</v>
      </c>
      <c r="L130" s="286">
        <f>SUM(K130/K138)</f>
        <v>3.8047195622435019E-2</v>
      </c>
    </row>
    <row r="131" spans="1:12" s="1262" customFormat="1" hidden="1" x14ac:dyDescent="0.25">
      <c r="A131" s="142">
        <v>12</v>
      </c>
      <c r="B131" s="380">
        <v>204</v>
      </c>
      <c r="C131" s="322">
        <v>80</v>
      </c>
      <c r="D131" s="322">
        <v>109</v>
      </c>
      <c r="E131" s="322">
        <v>11</v>
      </c>
      <c r="F131" s="322">
        <v>0</v>
      </c>
      <c r="G131" s="322">
        <v>0</v>
      </c>
      <c r="H131" s="322">
        <v>1</v>
      </c>
      <c r="I131" s="322">
        <v>0</v>
      </c>
      <c r="J131" s="381">
        <v>12</v>
      </c>
      <c r="K131" s="190">
        <f t="shared" si="10"/>
        <v>417</v>
      </c>
      <c r="L131" s="286">
        <f>SUM(K131/K138)</f>
        <v>3.5653214774281808E-2</v>
      </c>
    </row>
    <row r="132" spans="1:12" s="1262" customFormat="1" hidden="1" x14ac:dyDescent="0.25">
      <c r="A132" s="142">
        <v>13</v>
      </c>
      <c r="B132" s="380">
        <v>206</v>
      </c>
      <c r="C132" s="322">
        <v>94</v>
      </c>
      <c r="D132" s="322">
        <v>144</v>
      </c>
      <c r="E132" s="322">
        <v>10</v>
      </c>
      <c r="F132" s="322">
        <v>0</v>
      </c>
      <c r="G132" s="322">
        <v>0</v>
      </c>
      <c r="H132" s="322">
        <v>3</v>
      </c>
      <c r="I132" s="322">
        <v>0</v>
      </c>
      <c r="J132" s="381">
        <v>17</v>
      </c>
      <c r="K132" s="190">
        <f t="shared" si="10"/>
        <v>474</v>
      </c>
      <c r="L132" s="286">
        <f>SUM(K132/K138)</f>
        <v>4.0526675786593705E-2</v>
      </c>
    </row>
    <row r="133" spans="1:12" s="1262" customFormat="1" hidden="1" x14ac:dyDescent="0.25">
      <c r="A133" s="142">
        <v>14</v>
      </c>
      <c r="B133" s="380">
        <v>214</v>
      </c>
      <c r="C133" s="322">
        <v>81</v>
      </c>
      <c r="D133" s="322">
        <v>163</v>
      </c>
      <c r="E133" s="322">
        <v>26</v>
      </c>
      <c r="F133" s="322">
        <v>0</v>
      </c>
      <c r="G133" s="322">
        <v>8</v>
      </c>
      <c r="H133" s="322">
        <v>3</v>
      </c>
      <c r="I133" s="322">
        <v>0</v>
      </c>
      <c r="J133" s="381">
        <v>19</v>
      </c>
      <c r="K133" s="190">
        <f t="shared" si="10"/>
        <v>514</v>
      </c>
      <c r="L133" s="286">
        <f>SUM(K133/K138)</f>
        <v>4.3946648426812583E-2</v>
      </c>
    </row>
    <row r="134" spans="1:12" s="1262" customFormat="1" hidden="1" x14ac:dyDescent="0.25">
      <c r="A134" s="142">
        <v>15</v>
      </c>
      <c r="B134" s="380">
        <v>222</v>
      </c>
      <c r="C134" s="322">
        <v>81</v>
      </c>
      <c r="D134" s="322">
        <v>194</v>
      </c>
      <c r="E134" s="322">
        <v>51</v>
      </c>
      <c r="F134" s="322">
        <v>0</v>
      </c>
      <c r="G134" s="322">
        <v>23</v>
      </c>
      <c r="H134" s="322">
        <v>2</v>
      </c>
      <c r="I134" s="322">
        <v>0</v>
      </c>
      <c r="J134" s="381">
        <v>25</v>
      </c>
      <c r="K134" s="190">
        <f t="shared" si="10"/>
        <v>598</v>
      </c>
      <c r="L134" s="286">
        <f>SUM(K134/K138)</f>
        <v>5.1128590971272231E-2</v>
      </c>
    </row>
    <row r="135" spans="1:12" s="1262" customFormat="1" hidden="1" x14ac:dyDescent="0.25">
      <c r="A135" s="142">
        <v>16</v>
      </c>
      <c r="B135" s="380">
        <v>202</v>
      </c>
      <c r="C135" s="322">
        <v>76</v>
      </c>
      <c r="D135" s="322">
        <v>211</v>
      </c>
      <c r="E135" s="322">
        <v>53</v>
      </c>
      <c r="F135" s="322">
        <v>0</v>
      </c>
      <c r="G135" s="322">
        <v>45</v>
      </c>
      <c r="H135" s="322">
        <v>5</v>
      </c>
      <c r="I135" s="322">
        <v>0</v>
      </c>
      <c r="J135" s="381">
        <v>30</v>
      </c>
      <c r="K135" s="190">
        <f t="shared" si="10"/>
        <v>622</v>
      </c>
      <c r="L135" s="286">
        <f>SUM(K135/K138)</f>
        <v>5.3180574555403558E-2</v>
      </c>
    </row>
    <row r="136" spans="1:12" s="1262" customFormat="1" hidden="1" x14ac:dyDescent="0.25">
      <c r="A136" s="142">
        <v>17</v>
      </c>
      <c r="B136" s="380">
        <v>192</v>
      </c>
      <c r="C136" s="322">
        <v>80</v>
      </c>
      <c r="D136" s="322">
        <v>283</v>
      </c>
      <c r="E136" s="322">
        <v>61</v>
      </c>
      <c r="F136" s="322">
        <v>2</v>
      </c>
      <c r="G136" s="322">
        <v>63</v>
      </c>
      <c r="H136" s="322">
        <v>5</v>
      </c>
      <c r="I136" s="322">
        <v>0</v>
      </c>
      <c r="J136" s="381">
        <v>39</v>
      </c>
      <c r="K136" s="190">
        <f t="shared" si="10"/>
        <v>725</v>
      </c>
      <c r="L136" s="286">
        <f>SUM(K136/K138)</f>
        <v>6.1987004103967167E-2</v>
      </c>
    </row>
    <row r="137" spans="1:12" s="1262" customFormat="1" ht="15.75" hidden="1" thickBot="1" x14ac:dyDescent="0.3">
      <c r="A137" s="143" t="s">
        <v>375</v>
      </c>
      <c r="B137" s="382">
        <v>25</v>
      </c>
      <c r="C137" s="383">
        <v>27</v>
      </c>
      <c r="D137" s="383">
        <v>149</v>
      </c>
      <c r="E137" s="383">
        <v>3</v>
      </c>
      <c r="F137" s="383">
        <v>606</v>
      </c>
      <c r="G137" s="383">
        <v>3</v>
      </c>
      <c r="H137" s="383">
        <v>0</v>
      </c>
      <c r="I137" s="383">
        <v>0</v>
      </c>
      <c r="J137" s="384">
        <v>62</v>
      </c>
      <c r="K137" s="191">
        <f t="shared" si="10"/>
        <v>875</v>
      </c>
      <c r="L137" s="592">
        <f>SUM(K137/K138)</f>
        <v>7.4811901504787962E-2</v>
      </c>
    </row>
    <row r="138" spans="1:12" s="1262" customFormat="1" ht="16.5" hidden="1" thickTop="1" thickBot="1" x14ac:dyDescent="0.3">
      <c r="A138" s="98" t="s">
        <v>130</v>
      </c>
      <c r="B138" s="252">
        <f>SUM(B119:B137)</f>
        <v>5353</v>
      </c>
      <c r="C138" s="253">
        <f t="shared" ref="C138:J138" si="11">SUM(C119:C137)</f>
        <v>3312</v>
      </c>
      <c r="D138" s="253">
        <f t="shared" si="11"/>
        <v>1619</v>
      </c>
      <c r="E138" s="253">
        <f t="shared" si="11"/>
        <v>242</v>
      </c>
      <c r="F138" s="253">
        <f t="shared" si="11"/>
        <v>608</v>
      </c>
      <c r="G138" s="253">
        <f t="shared" si="11"/>
        <v>142</v>
      </c>
      <c r="H138" s="253">
        <f t="shared" si="11"/>
        <v>33</v>
      </c>
      <c r="I138" s="253">
        <f t="shared" si="11"/>
        <v>0</v>
      </c>
      <c r="J138" s="254">
        <f t="shared" si="11"/>
        <v>387</v>
      </c>
      <c r="K138" s="188">
        <f>SUM(K119:K137)</f>
        <v>11696</v>
      </c>
      <c r="L138" s="593">
        <f>SUM(L119:L137)</f>
        <v>1</v>
      </c>
    </row>
    <row r="139" spans="1:12" s="1262" customFormat="1" ht="15.75" hidden="1" thickBot="1" x14ac:dyDescent="0.3">
      <c r="A139" s="66" t="s">
        <v>131</v>
      </c>
      <c r="B139" s="587">
        <f>SUM(B138/K138)</f>
        <v>0.45767783857729138</v>
      </c>
      <c r="C139" s="588">
        <f>SUM(C138/K138)</f>
        <v>0.28317373461012313</v>
      </c>
      <c r="D139" s="588">
        <f>SUM(D138/K138)</f>
        <v>0.1384233926128591</v>
      </c>
      <c r="E139" s="588">
        <f>SUM(E138/K138)</f>
        <v>2.0690834473324215E-2</v>
      </c>
      <c r="F139" s="588">
        <f>SUM(F138/K138)</f>
        <v>5.1983584131326949E-2</v>
      </c>
      <c r="G139" s="588">
        <f>SUM(G138/K138)</f>
        <v>1.2140902872777018E-2</v>
      </c>
      <c r="H139" s="588">
        <f>SUM(H138/K138)</f>
        <v>2.8214774281805745E-3</v>
      </c>
      <c r="I139" s="588">
        <f>SUM(I138/K138)</f>
        <v>0</v>
      </c>
      <c r="J139" s="589">
        <f>SUM(J138/K138)</f>
        <v>3.3088235294117647E-2</v>
      </c>
      <c r="K139" s="590">
        <f>SUM(B139:J139)</f>
        <v>1.0000000000000002</v>
      </c>
      <c r="L139" s="367"/>
    </row>
    <row r="140" spans="1:12" s="1262" customFormat="1" ht="16.5" hidden="1" thickBot="1" x14ac:dyDescent="0.3">
      <c r="A140" s="2468" t="s">
        <v>262</v>
      </c>
      <c r="B140" s="2469"/>
      <c r="C140" s="2469"/>
      <c r="D140" s="2469"/>
      <c r="E140" s="2469"/>
      <c r="F140" s="2469"/>
      <c r="G140" s="2469"/>
      <c r="H140" s="2469"/>
      <c r="I140" s="2469"/>
      <c r="J140" s="2469"/>
      <c r="K140" s="2469"/>
      <c r="L140" s="2470"/>
    </row>
    <row r="141" spans="1:12" s="1262" customFormat="1" ht="78" hidden="1" customHeight="1" thickBot="1" x14ac:dyDescent="0.3">
      <c r="A141" s="109"/>
      <c r="B141" s="139" t="s">
        <v>364</v>
      </c>
      <c r="C141" s="140" t="s">
        <v>365</v>
      </c>
      <c r="D141" s="140" t="s">
        <v>366</v>
      </c>
      <c r="E141" s="140" t="s">
        <v>367</v>
      </c>
      <c r="F141" s="140" t="s">
        <v>368</v>
      </c>
      <c r="G141" s="140" t="s">
        <v>369</v>
      </c>
      <c r="H141" s="140" t="s">
        <v>370</v>
      </c>
      <c r="I141" s="140" t="s">
        <v>371</v>
      </c>
      <c r="J141" s="141" t="s">
        <v>372</v>
      </c>
      <c r="K141" s="546" t="s">
        <v>373</v>
      </c>
      <c r="L141" s="546" t="s">
        <v>159</v>
      </c>
    </row>
    <row r="142" spans="1:12" s="1262" customFormat="1" hidden="1" x14ac:dyDescent="0.25">
      <c r="A142" s="98" t="s">
        <v>374</v>
      </c>
      <c r="B142" s="378">
        <v>592</v>
      </c>
      <c r="C142" s="318">
        <v>463</v>
      </c>
      <c r="D142" s="318">
        <v>1</v>
      </c>
      <c r="E142" s="318">
        <v>3</v>
      </c>
      <c r="F142" s="318">
        <v>0</v>
      </c>
      <c r="G142" s="318">
        <v>0</v>
      </c>
      <c r="H142" s="318">
        <v>1</v>
      </c>
      <c r="I142" s="318">
        <v>0</v>
      </c>
      <c r="J142" s="379">
        <v>19</v>
      </c>
      <c r="K142" s="189">
        <f t="shared" ref="K142:K160" si="12">SUM(B142:J142)</f>
        <v>1079</v>
      </c>
      <c r="L142" s="591">
        <f>SUM(K142/K161)</f>
        <v>8.6003507093894468E-2</v>
      </c>
    </row>
    <row r="143" spans="1:12" s="1262" customFormat="1" hidden="1" x14ac:dyDescent="0.25">
      <c r="A143" s="142">
        <v>1</v>
      </c>
      <c r="B143" s="380">
        <v>592</v>
      </c>
      <c r="C143" s="322">
        <v>510</v>
      </c>
      <c r="D143" s="322">
        <v>3</v>
      </c>
      <c r="E143" s="322">
        <v>1</v>
      </c>
      <c r="F143" s="322">
        <v>0</v>
      </c>
      <c r="G143" s="322">
        <v>0</v>
      </c>
      <c r="H143" s="322">
        <v>1</v>
      </c>
      <c r="I143" s="322">
        <v>0</v>
      </c>
      <c r="J143" s="381">
        <v>21</v>
      </c>
      <c r="K143" s="190">
        <f t="shared" si="12"/>
        <v>1128</v>
      </c>
      <c r="L143" s="286">
        <f>SUM(K143/K161)</f>
        <v>8.9909134385461498E-2</v>
      </c>
    </row>
    <row r="144" spans="1:12" s="1262" customFormat="1" hidden="1" x14ac:dyDescent="0.25">
      <c r="A144" s="142">
        <v>2</v>
      </c>
      <c r="B144" s="380">
        <v>432</v>
      </c>
      <c r="C144" s="322">
        <v>380</v>
      </c>
      <c r="D144" s="322">
        <v>4</v>
      </c>
      <c r="E144" s="322">
        <v>2</v>
      </c>
      <c r="F144" s="322">
        <v>0</v>
      </c>
      <c r="G144" s="322">
        <v>0</v>
      </c>
      <c r="H144" s="322">
        <v>1</v>
      </c>
      <c r="I144" s="322">
        <v>0</v>
      </c>
      <c r="J144" s="381">
        <v>11</v>
      </c>
      <c r="K144" s="190">
        <f t="shared" si="12"/>
        <v>830</v>
      </c>
      <c r="L144" s="286">
        <f>SUM(K144/K161)</f>
        <v>6.6156543918380356E-2</v>
      </c>
    </row>
    <row r="145" spans="1:12" s="1262" customFormat="1" hidden="1" x14ac:dyDescent="0.25">
      <c r="A145" s="142">
        <v>3</v>
      </c>
      <c r="B145" s="380">
        <v>420</v>
      </c>
      <c r="C145" s="322">
        <v>316</v>
      </c>
      <c r="D145" s="322">
        <v>1</v>
      </c>
      <c r="E145" s="322">
        <v>1</v>
      </c>
      <c r="F145" s="322">
        <v>0</v>
      </c>
      <c r="G145" s="322">
        <v>0</v>
      </c>
      <c r="H145" s="322">
        <v>1</v>
      </c>
      <c r="I145" s="322">
        <v>0</v>
      </c>
      <c r="J145" s="381">
        <v>8</v>
      </c>
      <c r="K145" s="190">
        <f t="shared" si="12"/>
        <v>747</v>
      </c>
      <c r="L145" s="286">
        <f>SUM(K145/K161)</f>
        <v>5.9540889526542323E-2</v>
      </c>
    </row>
    <row r="146" spans="1:12" s="1262" customFormat="1" hidden="1" x14ac:dyDescent="0.25">
      <c r="A146" s="142">
        <v>4</v>
      </c>
      <c r="B146" s="380">
        <v>376</v>
      </c>
      <c r="C146" s="322">
        <v>256</v>
      </c>
      <c r="D146" s="322">
        <v>4</v>
      </c>
      <c r="E146" s="322">
        <v>1</v>
      </c>
      <c r="F146" s="322">
        <v>0</v>
      </c>
      <c r="G146" s="322">
        <v>0</v>
      </c>
      <c r="H146" s="322">
        <v>2</v>
      </c>
      <c r="I146" s="322">
        <v>0</v>
      </c>
      <c r="J146" s="381">
        <v>16</v>
      </c>
      <c r="K146" s="190">
        <f t="shared" si="12"/>
        <v>655</v>
      </c>
      <c r="L146" s="286">
        <f>SUM(K146/K161)</f>
        <v>5.2207875019926672E-2</v>
      </c>
    </row>
    <row r="147" spans="1:12" s="1262" customFormat="1" hidden="1" x14ac:dyDescent="0.25">
      <c r="A147" s="142">
        <v>5</v>
      </c>
      <c r="B147" s="380">
        <v>346</v>
      </c>
      <c r="C147" s="322">
        <v>256</v>
      </c>
      <c r="D147" s="322">
        <v>18</v>
      </c>
      <c r="E147" s="322">
        <v>3</v>
      </c>
      <c r="F147" s="322">
        <v>0</v>
      </c>
      <c r="G147" s="322">
        <v>0</v>
      </c>
      <c r="H147" s="322">
        <v>1</v>
      </c>
      <c r="I147" s="322">
        <v>0</v>
      </c>
      <c r="J147" s="381">
        <v>15</v>
      </c>
      <c r="K147" s="190">
        <f t="shared" si="12"/>
        <v>639</v>
      </c>
      <c r="L147" s="286">
        <f>SUM(K147/K161)</f>
        <v>5.0932568149210905E-2</v>
      </c>
    </row>
    <row r="148" spans="1:12" s="1262" customFormat="1" hidden="1" x14ac:dyDescent="0.25">
      <c r="A148" s="142">
        <v>6</v>
      </c>
      <c r="B148" s="380">
        <v>327</v>
      </c>
      <c r="C148" s="322">
        <v>218</v>
      </c>
      <c r="D148" s="322">
        <v>41</v>
      </c>
      <c r="E148" s="322">
        <v>1</v>
      </c>
      <c r="F148" s="322">
        <v>0</v>
      </c>
      <c r="G148" s="322">
        <v>0</v>
      </c>
      <c r="H148" s="322">
        <v>1</v>
      </c>
      <c r="I148" s="322">
        <v>0</v>
      </c>
      <c r="J148" s="381">
        <v>14</v>
      </c>
      <c r="K148" s="190">
        <f t="shared" si="12"/>
        <v>602</v>
      </c>
      <c r="L148" s="286">
        <f>SUM(K148/K161)</f>
        <v>4.7983421010680698E-2</v>
      </c>
    </row>
    <row r="149" spans="1:12" s="1262" customFormat="1" hidden="1" x14ac:dyDescent="0.25">
      <c r="A149" s="142">
        <v>7</v>
      </c>
      <c r="B149" s="380">
        <v>300</v>
      </c>
      <c r="C149" s="322">
        <v>206</v>
      </c>
      <c r="D149" s="322">
        <v>53</v>
      </c>
      <c r="E149" s="322">
        <v>0</v>
      </c>
      <c r="F149" s="322">
        <v>0</v>
      </c>
      <c r="G149" s="322">
        <v>0</v>
      </c>
      <c r="H149" s="322">
        <v>2</v>
      </c>
      <c r="I149" s="322">
        <v>0</v>
      </c>
      <c r="J149" s="381">
        <v>8</v>
      </c>
      <c r="K149" s="190">
        <f t="shared" si="12"/>
        <v>569</v>
      </c>
      <c r="L149" s="286">
        <f>SUM(K149/K161)</f>
        <v>4.5353100589829429E-2</v>
      </c>
    </row>
    <row r="150" spans="1:12" s="1262" customFormat="1" hidden="1" x14ac:dyDescent="0.25">
      <c r="A150" s="142">
        <v>8</v>
      </c>
      <c r="B150" s="380">
        <v>293</v>
      </c>
      <c r="C150" s="322">
        <v>158</v>
      </c>
      <c r="D150" s="322">
        <v>60</v>
      </c>
      <c r="E150" s="322">
        <v>0</v>
      </c>
      <c r="F150" s="322">
        <v>0</v>
      </c>
      <c r="G150" s="322">
        <v>0</v>
      </c>
      <c r="H150" s="322">
        <v>1</v>
      </c>
      <c r="I150" s="322">
        <v>0</v>
      </c>
      <c r="J150" s="381">
        <v>6</v>
      </c>
      <c r="K150" s="190">
        <f t="shared" si="12"/>
        <v>518</v>
      </c>
      <c r="L150" s="286">
        <f>SUM(K150/K161)</f>
        <v>4.1288059939422923E-2</v>
      </c>
    </row>
    <row r="151" spans="1:12" s="1262" customFormat="1" hidden="1" x14ac:dyDescent="0.25">
      <c r="A151" s="142">
        <v>9</v>
      </c>
      <c r="B151" s="380">
        <v>230</v>
      </c>
      <c r="C151" s="322">
        <v>164</v>
      </c>
      <c r="D151" s="322">
        <v>65</v>
      </c>
      <c r="E151" s="322">
        <v>3</v>
      </c>
      <c r="F151" s="322">
        <v>0</v>
      </c>
      <c r="G151" s="322">
        <v>0</v>
      </c>
      <c r="H151" s="322">
        <v>2</v>
      </c>
      <c r="I151" s="322">
        <v>0</v>
      </c>
      <c r="J151" s="381">
        <v>6</v>
      </c>
      <c r="K151" s="190">
        <f t="shared" si="12"/>
        <v>470</v>
      </c>
      <c r="L151" s="286">
        <f>SUM(K151/K161)</f>
        <v>3.7462139327275629E-2</v>
      </c>
    </row>
    <row r="152" spans="1:12" s="1262" customFormat="1" hidden="1" x14ac:dyDescent="0.25">
      <c r="A152" s="142">
        <v>10</v>
      </c>
      <c r="B152" s="380">
        <v>222</v>
      </c>
      <c r="C152" s="322">
        <v>113</v>
      </c>
      <c r="D152" s="322">
        <v>81</v>
      </c>
      <c r="E152" s="322">
        <v>2</v>
      </c>
      <c r="F152" s="322">
        <v>0</v>
      </c>
      <c r="G152" s="322">
        <v>0</v>
      </c>
      <c r="H152" s="322">
        <v>1</v>
      </c>
      <c r="I152" s="322">
        <v>0</v>
      </c>
      <c r="J152" s="381">
        <v>8</v>
      </c>
      <c r="K152" s="190">
        <f t="shared" si="12"/>
        <v>427</v>
      </c>
      <c r="L152" s="286">
        <f>SUM(K152/K161)</f>
        <v>3.4034752112227007E-2</v>
      </c>
    </row>
    <row r="153" spans="1:12" s="1262" customFormat="1" hidden="1" x14ac:dyDescent="0.25">
      <c r="A153" s="142">
        <v>11</v>
      </c>
      <c r="B153" s="380">
        <v>233</v>
      </c>
      <c r="C153" s="322">
        <v>106</v>
      </c>
      <c r="D153" s="322">
        <v>105</v>
      </c>
      <c r="E153" s="322">
        <v>2</v>
      </c>
      <c r="F153" s="322">
        <v>0</v>
      </c>
      <c r="G153" s="322">
        <v>0</v>
      </c>
      <c r="H153" s="322">
        <v>1</v>
      </c>
      <c r="I153" s="322">
        <v>0</v>
      </c>
      <c r="J153" s="381">
        <v>10</v>
      </c>
      <c r="K153" s="190">
        <f t="shared" si="12"/>
        <v>457</v>
      </c>
      <c r="L153" s="286">
        <f>SUM(K153/K161)</f>
        <v>3.6425952494819065E-2</v>
      </c>
    </row>
    <row r="154" spans="1:12" s="1262" customFormat="1" hidden="1" x14ac:dyDescent="0.25">
      <c r="A154" s="142">
        <v>12</v>
      </c>
      <c r="B154" s="380">
        <v>203</v>
      </c>
      <c r="C154" s="322">
        <v>96</v>
      </c>
      <c r="D154" s="322">
        <v>121</v>
      </c>
      <c r="E154" s="322">
        <v>3</v>
      </c>
      <c r="F154" s="322">
        <v>0</v>
      </c>
      <c r="G154" s="322">
        <v>0</v>
      </c>
      <c r="H154" s="322">
        <v>1</v>
      </c>
      <c r="I154" s="322">
        <v>0</v>
      </c>
      <c r="J154" s="381">
        <v>15</v>
      </c>
      <c r="K154" s="190">
        <f t="shared" si="12"/>
        <v>439</v>
      </c>
      <c r="L154" s="286">
        <f>SUM(K154/K161)</f>
        <v>3.4991232265263829E-2</v>
      </c>
    </row>
    <row r="155" spans="1:12" s="1262" customFormat="1" hidden="1" x14ac:dyDescent="0.25">
      <c r="A155" s="142">
        <v>13</v>
      </c>
      <c r="B155" s="380">
        <v>215</v>
      </c>
      <c r="C155" s="322">
        <v>101</v>
      </c>
      <c r="D155" s="322">
        <v>155</v>
      </c>
      <c r="E155" s="322">
        <v>10</v>
      </c>
      <c r="F155" s="322">
        <v>0</v>
      </c>
      <c r="G155" s="322">
        <v>0</v>
      </c>
      <c r="H155" s="322">
        <v>1</v>
      </c>
      <c r="I155" s="322">
        <v>0</v>
      </c>
      <c r="J155" s="381">
        <v>11</v>
      </c>
      <c r="K155" s="190">
        <f t="shared" si="12"/>
        <v>493</v>
      </c>
      <c r="L155" s="286">
        <f>SUM(K155/K161)</f>
        <v>3.9295392953929538E-2</v>
      </c>
    </row>
    <row r="156" spans="1:12" s="1262" customFormat="1" hidden="1" x14ac:dyDescent="0.25">
      <c r="A156" s="142">
        <v>14</v>
      </c>
      <c r="B156" s="380">
        <v>232</v>
      </c>
      <c r="C156" s="322">
        <v>90</v>
      </c>
      <c r="D156" s="322">
        <v>198</v>
      </c>
      <c r="E156" s="322">
        <v>26</v>
      </c>
      <c r="F156" s="322">
        <v>0</v>
      </c>
      <c r="G156" s="322">
        <v>3</v>
      </c>
      <c r="H156" s="322">
        <v>2</v>
      </c>
      <c r="I156" s="322">
        <v>0</v>
      </c>
      <c r="J156" s="381">
        <v>18</v>
      </c>
      <c r="K156" s="190">
        <f t="shared" si="12"/>
        <v>569</v>
      </c>
      <c r="L156" s="286">
        <f>SUM(K156/K161)</f>
        <v>4.5353100589829429E-2</v>
      </c>
    </row>
    <row r="157" spans="1:12" s="1262" customFormat="1" hidden="1" x14ac:dyDescent="0.25">
      <c r="A157" s="142">
        <v>15</v>
      </c>
      <c r="B157" s="380">
        <v>217</v>
      </c>
      <c r="C157" s="322">
        <v>88</v>
      </c>
      <c r="D157" s="322">
        <v>224</v>
      </c>
      <c r="E157" s="322">
        <v>28</v>
      </c>
      <c r="F157" s="322">
        <v>0</v>
      </c>
      <c r="G157" s="322">
        <v>19</v>
      </c>
      <c r="H157" s="322">
        <v>1</v>
      </c>
      <c r="I157" s="322">
        <v>0</v>
      </c>
      <c r="J157" s="381">
        <v>19</v>
      </c>
      <c r="K157" s="190">
        <f t="shared" si="12"/>
        <v>596</v>
      </c>
      <c r="L157" s="286">
        <f>SUM(K157/K161)</f>
        <v>4.7505180934162283E-2</v>
      </c>
    </row>
    <row r="158" spans="1:12" s="1262" customFormat="1" hidden="1" x14ac:dyDescent="0.25">
      <c r="A158" s="142">
        <v>16</v>
      </c>
      <c r="B158" s="380">
        <v>223</v>
      </c>
      <c r="C158" s="322">
        <v>88</v>
      </c>
      <c r="D158" s="322">
        <v>276</v>
      </c>
      <c r="E158" s="322">
        <v>36</v>
      </c>
      <c r="F158" s="322">
        <v>0</v>
      </c>
      <c r="G158" s="322">
        <v>40</v>
      </c>
      <c r="H158" s="322">
        <v>5</v>
      </c>
      <c r="I158" s="322">
        <v>0</v>
      </c>
      <c r="J158" s="381">
        <v>22</v>
      </c>
      <c r="K158" s="190">
        <f t="shared" si="12"/>
        <v>690</v>
      </c>
      <c r="L158" s="286">
        <f>SUM(K158/K161)</f>
        <v>5.499760879961741E-2</v>
      </c>
    </row>
    <row r="159" spans="1:12" s="1262" customFormat="1" hidden="1" x14ac:dyDescent="0.25">
      <c r="A159" s="142">
        <v>17</v>
      </c>
      <c r="B159" s="380">
        <v>191</v>
      </c>
      <c r="C159" s="322">
        <v>76</v>
      </c>
      <c r="D159" s="322">
        <v>331</v>
      </c>
      <c r="E159" s="322">
        <v>48</v>
      </c>
      <c r="F159" s="322">
        <v>0</v>
      </c>
      <c r="G159" s="322">
        <v>49</v>
      </c>
      <c r="H159" s="322">
        <v>4</v>
      </c>
      <c r="I159" s="322">
        <v>0</v>
      </c>
      <c r="J159" s="381">
        <v>19</v>
      </c>
      <c r="K159" s="190">
        <f t="shared" si="12"/>
        <v>718</v>
      </c>
      <c r="L159" s="286">
        <f>SUM(K159/K161)</f>
        <v>5.722939582337E-2</v>
      </c>
    </row>
    <row r="160" spans="1:12" s="1262" customFormat="1" ht="15.75" hidden="1" thickBot="1" x14ac:dyDescent="0.3">
      <c r="A160" s="143" t="s">
        <v>375</v>
      </c>
      <c r="B160" s="382">
        <v>38</v>
      </c>
      <c r="C160" s="383">
        <v>39</v>
      </c>
      <c r="D160" s="383">
        <v>204</v>
      </c>
      <c r="E160" s="383">
        <v>9</v>
      </c>
      <c r="F160" s="383">
        <v>619</v>
      </c>
      <c r="G160" s="383">
        <v>0</v>
      </c>
      <c r="H160" s="383">
        <v>0</v>
      </c>
      <c r="I160" s="383">
        <v>0</v>
      </c>
      <c r="J160" s="384">
        <v>11</v>
      </c>
      <c r="K160" s="191">
        <f t="shared" si="12"/>
        <v>920</v>
      </c>
      <c r="L160" s="592">
        <f>SUM(K160/K161)</f>
        <v>7.3330145066156538E-2</v>
      </c>
    </row>
    <row r="161" spans="1:12" s="1262" customFormat="1" ht="16.5" hidden="1" thickTop="1" thickBot="1" x14ac:dyDescent="0.3">
      <c r="A161" s="98" t="s">
        <v>130</v>
      </c>
      <c r="B161" s="252">
        <f>SUM(B142:B160)</f>
        <v>5682</v>
      </c>
      <c r="C161" s="253">
        <f t="shared" ref="C161:J161" si="13">SUM(C142:C160)</f>
        <v>3724</v>
      </c>
      <c r="D161" s="253">
        <f t="shared" si="13"/>
        <v>1945</v>
      </c>
      <c r="E161" s="253">
        <f t="shared" si="13"/>
        <v>179</v>
      </c>
      <c r="F161" s="253">
        <f t="shared" si="13"/>
        <v>619</v>
      </c>
      <c r="G161" s="253">
        <f t="shared" si="13"/>
        <v>111</v>
      </c>
      <c r="H161" s="253">
        <f t="shared" si="13"/>
        <v>29</v>
      </c>
      <c r="I161" s="253">
        <f t="shared" si="13"/>
        <v>0</v>
      </c>
      <c r="J161" s="254">
        <f t="shared" si="13"/>
        <v>257</v>
      </c>
      <c r="K161" s="188">
        <f>SUM(K142:K160)</f>
        <v>12546</v>
      </c>
      <c r="L161" s="593">
        <f>SUM(L142:L160)</f>
        <v>1</v>
      </c>
    </row>
    <row r="162" spans="1:12" s="1262" customFormat="1" ht="15.75" hidden="1" thickBot="1" x14ac:dyDescent="0.3">
      <c r="A162" s="66" t="s">
        <v>131</v>
      </c>
      <c r="B162" s="587">
        <f>SUM(B161/K161)</f>
        <v>0.45289335246293638</v>
      </c>
      <c r="C162" s="588">
        <f>SUM(C161/K161)</f>
        <v>0.29682767415909456</v>
      </c>
      <c r="D162" s="588">
        <f>SUM(D161/K161)</f>
        <v>0.15502949147138531</v>
      </c>
      <c r="E162" s="588">
        <f>SUM(E161/K161)</f>
        <v>1.4267495616132633E-2</v>
      </c>
      <c r="F162" s="588">
        <f>SUM(F161/K161)</f>
        <v>4.9338434560816199E-2</v>
      </c>
      <c r="G162" s="588">
        <f>SUM(G161/K161)</f>
        <v>8.8474414155906272E-3</v>
      </c>
      <c r="H162" s="588">
        <f>SUM(H161/K161)</f>
        <v>2.3114937031723259E-3</v>
      </c>
      <c r="I162" s="588">
        <f>SUM(I161/K161)</f>
        <v>0</v>
      </c>
      <c r="J162" s="589">
        <f>SUM(J161/K161)</f>
        <v>2.0484616610871993E-2</v>
      </c>
      <c r="K162" s="590">
        <f>SUM(B162:J162)</f>
        <v>0.99999999999999989</v>
      </c>
      <c r="L162" s="367"/>
    </row>
    <row r="163" spans="1:12" s="172" customFormat="1" ht="16.5" hidden="1" thickBot="1" x14ac:dyDescent="0.3">
      <c r="A163" s="2468" t="s">
        <v>263</v>
      </c>
      <c r="B163" s="2469"/>
      <c r="C163" s="2469"/>
      <c r="D163" s="2469"/>
      <c r="E163" s="2469"/>
      <c r="F163" s="2469"/>
      <c r="G163" s="2469"/>
      <c r="H163" s="2469"/>
      <c r="I163" s="2469"/>
      <c r="J163" s="2469"/>
      <c r="K163" s="2469"/>
      <c r="L163" s="2470"/>
    </row>
    <row r="164" spans="1:12" s="172" customFormat="1" ht="78" hidden="1" customHeight="1" thickBot="1" x14ac:dyDescent="0.3">
      <c r="A164" s="109"/>
      <c r="B164" s="139" t="s">
        <v>364</v>
      </c>
      <c r="C164" s="140" t="s">
        <v>365</v>
      </c>
      <c r="D164" s="140" t="s">
        <v>366</v>
      </c>
      <c r="E164" s="140" t="s">
        <v>367</v>
      </c>
      <c r="F164" s="140" t="s">
        <v>368</v>
      </c>
      <c r="G164" s="140" t="s">
        <v>369</v>
      </c>
      <c r="H164" s="140" t="s">
        <v>370</v>
      </c>
      <c r="I164" s="140" t="s">
        <v>371</v>
      </c>
      <c r="J164" s="141" t="s">
        <v>372</v>
      </c>
      <c r="K164" s="546" t="s">
        <v>373</v>
      </c>
      <c r="L164" s="546" t="s">
        <v>159</v>
      </c>
    </row>
    <row r="165" spans="1:12" s="172" customFormat="1" hidden="1" x14ac:dyDescent="0.25">
      <c r="A165" s="98" t="s">
        <v>374</v>
      </c>
      <c r="B165" s="378">
        <v>618</v>
      </c>
      <c r="C165" s="318">
        <v>547</v>
      </c>
      <c r="D165" s="318">
        <v>2</v>
      </c>
      <c r="E165" s="318">
        <v>0</v>
      </c>
      <c r="F165" s="318">
        <v>0</v>
      </c>
      <c r="G165" s="318">
        <v>0</v>
      </c>
      <c r="H165" s="318">
        <v>1</v>
      </c>
      <c r="I165" s="318">
        <v>0</v>
      </c>
      <c r="J165" s="379">
        <v>82</v>
      </c>
      <c r="K165" s="189">
        <f t="shared" ref="K165:K183" si="14">SUM(B165:J165)</f>
        <v>1250</v>
      </c>
      <c r="L165" s="591">
        <f>SUM(K165/K185)</f>
        <v>8.9145628298388249E-2</v>
      </c>
    </row>
    <row r="166" spans="1:12" s="172" customFormat="1" hidden="1" x14ac:dyDescent="0.25">
      <c r="A166" s="142">
        <v>1</v>
      </c>
      <c r="B166" s="380">
        <v>641</v>
      </c>
      <c r="C166" s="322">
        <v>515</v>
      </c>
      <c r="D166" s="322">
        <v>5</v>
      </c>
      <c r="E166" s="322">
        <v>0</v>
      </c>
      <c r="F166" s="322">
        <v>0</v>
      </c>
      <c r="G166" s="322">
        <v>0</v>
      </c>
      <c r="H166" s="322">
        <v>2</v>
      </c>
      <c r="I166" s="322">
        <v>0</v>
      </c>
      <c r="J166" s="381">
        <v>87</v>
      </c>
      <c r="K166" s="190">
        <f t="shared" si="14"/>
        <v>1250</v>
      </c>
      <c r="L166" s="286">
        <f>SUM(K166/K185)</f>
        <v>8.9145628298388249E-2</v>
      </c>
    </row>
    <row r="167" spans="1:12" s="172" customFormat="1" hidden="1" x14ac:dyDescent="0.25">
      <c r="A167" s="142">
        <v>2</v>
      </c>
      <c r="B167" s="380">
        <v>452</v>
      </c>
      <c r="C167" s="322">
        <v>385</v>
      </c>
      <c r="D167" s="322">
        <v>1</v>
      </c>
      <c r="E167" s="322">
        <v>1</v>
      </c>
      <c r="F167" s="322">
        <v>0</v>
      </c>
      <c r="G167" s="322">
        <v>0</v>
      </c>
      <c r="H167" s="322">
        <v>2</v>
      </c>
      <c r="I167" s="322">
        <v>0</v>
      </c>
      <c r="J167" s="381">
        <v>81</v>
      </c>
      <c r="K167" s="190">
        <f t="shared" si="14"/>
        <v>922</v>
      </c>
      <c r="L167" s="286">
        <f>SUM(K167/K185)</f>
        <v>6.5753815432891174E-2</v>
      </c>
    </row>
    <row r="168" spans="1:12" s="172" customFormat="1" hidden="1" x14ac:dyDescent="0.25">
      <c r="A168" s="142">
        <v>3</v>
      </c>
      <c r="B168" s="380">
        <v>450</v>
      </c>
      <c r="C168" s="322">
        <v>329</v>
      </c>
      <c r="D168" s="322">
        <v>2</v>
      </c>
      <c r="E168" s="322">
        <v>0</v>
      </c>
      <c r="F168" s="322">
        <v>0</v>
      </c>
      <c r="G168" s="322">
        <v>0</v>
      </c>
      <c r="H168" s="322">
        <v>0</v>
      </c>
      <c r="I168" s="322">
        <v>0</v>
      </c>
      <c r="J168" s="381">
        <v>63</v>
      </c>
      <c r="K168" s="190">
        <f t="shared" si="14"/>
        <v>844</v>
      </c>
      <c r="L168" s="286">
        <f>SUM(K168/K185)</f>
        <v>6.0191128227071747E-2</v>
      </c>
    </row>
    <row r="169" spans="1:12" s="172" customFormat="1" hidden="1" x14ac:dyDescent="0.25">
      <c r="A169" s="142">
        <v>4</v>
      </c>
      <c r="B169" s="380">
        <v>408</v>
      </c>
      <c r="C169" s="322">
        <v>295</v>
      </c>
      <c r="D169" s="322">
        <v>4</v>
      </c>
      <c r="E169" s="322">
        <v>2</v>
      </c>
      <c r="F169" s="322">
        <v>0</v>
      </c>
      <c r="G169" s="322">
        <v>0</v>
      </c>
      <c r="H169" s="322">
        <v>1</v>
      </c>
      <c r="I169" s="322">
        <v>0</v>
      </c>
      <c r="J169" s="381">
        <v>65</v>
      </c>
      <c r="K169" s="190">
        <f t="shared" si="14"/>
        <v>775</v>
      </c>
      <c r="L169" s="286">
        <f>SUM(K169/K185)</f>
        <v>5.5270289545000711E-2</v>
      </c>
    </row>
    <row r="170" spans="1:12" s="172" customFormat="1" hidden="1" x14ac:dyDescent="0.25">
      <c r="A170" s="142">
        <v>5</v>
      </c>
      <c r="B170" s="380">
        <v>384</v>
      </c>
      <c r="C170" s="322">
        <v>276</v>
      </c>
      <c r="D170" s="322">
        <v>11</v>
      </c>
      <c r="E170" s="322">
        <v>1</v>
      </c>
      <c r="F170" s="322">
        <v>0</v>
      </c>
      <c r="G170" s="322">
        <v>0</v>
      </c>
      <c r="H170" s="322">
        <v>0</v>
      </c>
      <c r="I170" s="322">
        <v>0</v>
      </c>
      <c r="J170" s="381">
        <v>71</v>
      </c>
      <c r="K170" s="190">
        <f t="shared" si="14"/>
        <v>743</v>
      </c>
      <c r="L170" s="286">
        <f>SUM(K170/K185)</f>
        <v>5.2988161460561976E-2</v>
      </c>
    </row>
    <row r="171" spans="1:12" s="172" customFormat="1" hidden="1" x14ac:dyDescent="0.25">
      <c r="A171" s="142">
        <v>6</v>
      </c>
      <c r="B171" s="380">
        <v>321</v>
      </c>
      <c r="C171" s="322">
        <v>241</v>
      </c>
      <c r="D171" s="322">
        <v>25</v>
      </c>
      <c r="E171" s="322">
        <v>0</v>
      </c>
      <c r="F171" s="322">
        <v>0</v>
      </c>
      <c r="G171" s="322">
        <v>0</v>
      </c>
      <c r="H171" s="322">
        <v>1</v>
      </c>
      <c r="I171" s="322">
        <v>0</v>
      </c>
      <c r="J171" s="381">
        <v>62</v>
      </c>
      <c r="K171" s="190">
        <f t="shared" si="14"/>
        <v>650</v>
      </c>
      <c r="L171" s="286">
        <f>SUM(K171/K185)</f>
        <v>4.6355726715161888E-2</v>
      </c>
    </row>
    <row r="172" spans="1:12" s="172" customFormat="1" hidden="1" x14ac:dyDescent="0.25">
      <c r="A172" s="142">
        <v>7</v>
      </c>
      <c r="B172" s="380">
        <v>326</v>
      </c>
      <c r="C172" s="322">
        <v>209</v>
      </c>
      <c r="D172" s="322">
        <v>44</v>
      </c>
      <c r="E172" s="322">
        <v>0</v>
      </c>
      <c r="F172" s="322">
        <v>0</v>
      </c>
      <c r="G172" s="322">
        <v>0</v>
      </c>
      <c r="H172" s="322">
        <v>1</v>
      </c>
      <c r="I172" s="322">
        <v>0</v>
      </c>
      <c r="J172" s="381">
        <v>52</v>
      </c>
      <c r="K172" s="190">
        <f t="shared" si="14"/>
        <v>632</v>
      </c>
      <c r="L172" s="286">
        <f>SUM(K172/K185)</f>
        <v>4.5072029667665096E-2</v>
      </c>
    </row>
    <row r="173" spans="1:12" s="172" customFormat="1" hidden="1" x14ac:dyDescent="0.25">
      <c r="A173" s="142">
        <v>8</v>
      </c>
      <c r="B173" s="380">
        <v>287</v>
      </c>
      <c r="C173" s="322">
        <v>165</v>
      </c>
      <c r="D173" s="322">
        <v>60</v>
      </c>
      <c r="E173" s="322">
        <v>0</v>
      </c>
      <c r="F173" s="322">
        <v>0</v>
      </c>
      <c r="G173" s="322">
        <v>0</v>
      </c>
      <c r="H173" s="322">
        <v>0</v>
      </c>
      <c r="I173" s="322">
        <v>0</v>
      </c>
      <c r="J173" s="381">
        <v>38</v>
      </c>
      <c r="K173" s="190">
        <f t="shared" si="14"/>
        <v>550</v>
      </c>
      <c r="L173" s="286">
        <f>SUM(K173/K185)</f>
        <v>3.9224076451290828E-2</v>
      </c>
    </row>
    <row r="174" spans="1:12" s="172" customFormat="1" hidden="1" x14ac:dyDescent="0.25">
      <c r="A174" s="142">
        <v>9</v>
      </c>
      <c r="B174" s="380">
        <v>266</v>
      </c>
      <c r="C174" s="322">
        <v>149</v>
      </c>
      <c r="D174" s="322">
        <v>67</v>
      </c>
      <c r="E174" s="322">
        <v>0</v>
      </c>
      <c r="F174" s="322">
        <v>0</v>
      </c>
      <c r="G174" s="322">
        <v>0</v>
      </c>
      <c r="H174" s="322">
        <v>2</v>
      </c>
      <c r="I174" s="322">
        <v>0</v>
      </c>
      <c r="J174" s="381">
        <v>48</v>
      </c>
      <c r="K174" s="190">
        <f t="shared" si="14"/>
        <v>532</v>
      </c>
      <c r="L174" s="286">
        <f>SUM(K174/K185)</f>
        <v>3.7940379403794036E-2</v>
      </c>
    </row>
    <row r="175" spans="1:12" s="172" customFormat="1" hidden="1" x14ac:dyDescent="0.25">
      <c r="A175" s="142">
        <v>10</v>
      </c>
      <c r="B175" s="380">
        <v>242</v>
      </c>
      <c r="C175" s="322">
        <v>136</v>
      </c>
      <c r="D175" s="322">
        <v>81</v>
      </c>
      <c r="E175" s="322">
        <v>2</v>
      </c>
      <c r="F175" s="322">
        <v>0</v>
      </c>
      <c r="G175" s="322">
        <v>0</v>
      </c>
      <c r="H175" s="322">
        <v>1</v>
      </c>
      <c r="I175" s="322">
        <v>0</v>
      </c>
      <c r="J175" s="381">
        <v>39</v>
      </c>
      <c r="K175" s="190">
        <f t="shared" si="14"/>
        <v>501</v>
      </c>
      <c r="L175" s="286">
        <f>SUM(K175/K185)</f>
        <v>3.5729567821994011E-2</v>
      </c>
    </row>
    <row r="176" spans="1:12" s="172" customFormat="1" hidden="1" x14ac:dyDescent="0.25">
      <c r="A176" s="142">
        <v>11</v>
      </c>
      <c r="B176" s="380">
        <v>234</v>
      </c>
      <c r="C176" s="322">
        <v>106</v>
      </c>
      <c r="D176" s="322">
        <v>83</v>
      </c>
      <c r="E176" s="322">
        <v>3</v>
      </c>
      <c r="F176" s="322">
        <v>0</v>
      </c>
      <c r="G176" s="322">
        <v>0</v>
      </c>
      <c r="H176" s="322">
        <v>0</v>
      </c>
      <c r="I176" s="322">
        <v>0</v>
      </c>
      <c r="J176" s="381">
        <v>56</v>
      </c>
      <c r="K176" s="190">
        <f t="shared" si="14"/>
        <v>482</v>
      </c>
      <c r="L176" s="286">
        <f>SUM(K176/K185)</f>
        <v>3.437455427185851E-2</v>
      </c>
    </row>
    <row r="177" spans="1:12" s="172" customFormat="1" hidden="1" x14ac:dyDescent="0.25">
      <c r="A177" s="142">
        <v>12</v>
      </c>
      <c r="B177" s="380">
        <v>248</v>
      </c>
      <c r="C177" s="322">
        <v>113</v>
      </c>
      <c r="D177" s="322">
        <v>107</v>
      </c>
      <c r="E177" s="322">
        <v>4</v>
      </c>
      <c r="F177" s="322">
        <v>0</v>
      </c>
      <c r="G177" s="322">
        <v>0</v>
      </c>
      <c r="H177" s="322">
        <v>1</v>
      </c>
      <c r="I177" s="322">
        <v>0</v>
      </c>
      <c r="J177" s="381">
        <v>45</v>
      </c>
      <c r="K177" s="190">
        <f t="shared" si="14"/>
        <v>518</v>
      </c>
      <c r="L177" s="286">
        <f>SUM(K177/K185)</f>
        <v>3.6941948366852093E-2</v>
      </c>
    </row>
    <row r="178" spans="1:12" s="172" customFormat="1" hidden="1" x14ac:dyDescent="0.25">
      <c r="A178" s="142">
        <v>13</v>
      </c>
      <c r="B178" s="380">
        <v>223</v>
      </c>
      <c r="C178" s="322">
        <v>113</v>
      </c>
      <c r="D178" s="322">
        <v>125</v>
      </c>
      <c r="E178" s="322">
        <v>11</v>
      </c>
      <c r="F178" s="322">
        <v>0</v>
      </c>
      <c r="G178" s="322">
        <v>1</v>
      </c>
      <c r="H178" s="322">
        <v>2</v>
      </c>
      <c r="I178" s="322">
        <v>0</v>
      </c>
      <c r="J178" s="381">
        <v>65</v>
      </c>
      <c r="K178" s="190">
        <f t="shared" si="14"/>
        <v>540</v>
      </c>
      <c r="L178" s="286">
        <f>SUM(K178/K185)</f>
        <v>3.8510911424903725E-2</v>
      </c>
    </row>
    <row r="179" spans="1:12" s="172" customFormat="1" hidden="1" x14ac:dyDescent="0.25">
      <c r="A179" s="142">
        <v>14</v>
      </c>
      <c r="B179" s="380">
        <v>250</v>
      </c>
      <c r="C179" s="322">
        <v>101</v>
      </c>
      <c r="D179" s="322">
        <v>186</v>
      </c>
      <c r="E179" s="322">
        <v>17</v>
      </c>
      <c r="F179" s="322">
        <v>0</v>
      </c>
      <c r="G179" s="322">
        <v>9</v>
      </c>
      <c r="H179" s="322">
        <v>2</v>
      </c>
      <c r="I179" s="322">
        <v>0</v>
      </c>
      <c r="J179" s="381">
        <v>82</v>
      </c>
      <c r="K179" s="190">
        <f t="shared" si="14"/>
        <v>647</v>
      </c>
      <c r="L179" s="286">
        <f>SUM(K179/K185)</f>
        <v>4.6141777207245757E-2</v>
      </c>
    </row>
    <row r="180" spans="1:12" s="172" customFormat="1" hidden="1" x14ac:dyDescent="0.25">
      <c r="A180" s="142">
        <v>15</v>
      </c>
      <c r="B180" s="380">
        <v>203</v>
      </c>
      <c r="C180" s="322">
        <v>94</v>
      </c>
      <c r="D180" s="322">
        <v>188</v>
      </c>
      <c r="E180" s="322">
        <v>19</v>
      </c>
      <c r="F180" s="322">
        <v>0</v>
      </c>
      <c r="G180" s="322">
        <v>33</v>
      </c>
      <c r="H180" s="322">
        <v>5</v>
      </c>
      <c r="I180" s="322">
        <v>0</v>
      </c>
      <c r="J180" s="381">
        <v>110</v>
      </c>
      <c r="K180" s="190">
        <f t="shared" si="14"/>
        <v>652</v>
      </c>
      <c r="L180" s="286">
        <f>SUM(K180/K185)</f>
        <v>4.6498359720439308E-2</v>
      </c>
    </row>
    <row r="181" spans="1:12" s="172" customFormat="1" hidden="1" x14ac:dyDescent="0.25">
      <c r="A181" s="142">
        <v>16</v>
      </c>
      <c r="B181" s="380">
        <v>184</v>
      </c>
      <c r="C181" s="322">
        <v>89</v>
      </c>
      <c r="D181" s="322">
        <v>260</v>
      </c>
      <c r="E181" s="322">
        <v>37</v>
      </c>
      <c r="F181" s="322">
        <v>0</v>
      </c>
      <c r="G181" s="322">
        <v>39</v>
      </c>
      <c r="H181" s="322">
        <v>5</v>
      </c>
      <c r="I181" s="322">
        <v>0</v>
      </c>
      <c r="J181" s="381">
        <v>88</v>
      </c>
      <c r="K181" s="190">
        <f t="shared" si="14"/>
        <v>702</v>
      </c>
      <c r="L181" s="286">
        <f>SUM(K181/K185)</f>
        <v>5.0064184852374842E-2</v>
      </c>
    </row>
    <row r="182" spans="1:12" s="172" customFormat="1" hidden="1" x14ac:dyDescent="0.25">
      <c r="A182" s="142">
        <v>17</v>
      </c>
      <c r="B182" s="380">
        <v>186</v>
      </c>
      <c r="C182" s="322">
        <v>56</v>
      </c>
      <c r="D182" s="322">
        <v>244</v>
      </c>
      <c r="E182" s="322">
        <v>38</v>
      </c>
      <c r="F182" s="322">
        <v>1</v>
      </c>
      <c r="G182" s="322">
        <v>65</v>
      </c>
      <c r="H182" s="322">
        <v>1</v>
      </c>
      <c r="I182" s="322">
        <v>0</v>
      </c>
      <c r="J182" s="381">
        <v>102</v>
      </c>
      <c r="K182" s="190">
        <f t="shared" si="14"/>
        <v>693</v>
      </c>
      <c r="L182" s="286">
        <f>SUM(K182/K185)</f>
        <v>4.9422336328626443E-2</v>
      </c>
    </row>
    <row r="183" spans="1:12" s="172" customFormat="1" hidden="1" x14ac:dyDescent="0.25">
      <c r="A183" s="142" t="s">
        <v>375</v>
      </c>
      <c r="B183" s="380">
        <v>36</v>
      </c>
      <c r="C183" s="322">
        <v>44</v>
      </c>
      <c r="D183" s="322">
        <v>205</v>
      </c>
      <c r="E183" s="322">
        <v>6</v>
      </c>
      <c r="F183" s="322">
        <v>641</v>
      </c>
      <c r="G183" s="322">
        <v>13</v>
      </c>
      <c r="H183" s="322">
        <v>0</v>
      </c>
      <c r="I183" s="322">
        <v>0</v>
      </c>
      <c r="J183" s="381">
        <v>187</v>
      </c>
      <c r="K183" s="190">
        <f t="shared" si="14"/>
        <v>1132</v>
      </c>
      <c r="L183" s="286">
        <f>SUM(K183/K185)</f>
        <v>8.0730280987020397E-2</v>
      </c>
    </row>
    <row r="184" spans="1:12" s="1262" customFormat="1" ht="13.7" hidden="1" customHeight="1" thickBot="1" x14ac:dyDescent="0.3">
      <c r="A184" s="1548" t="s">
        <v>377</v>
      </c>
      <c r="B184" s="1590">
        <v>3</v>
      </c>
      <c r="C184" s="1591">
        <v>1</v>
      </c>
      <c r="D184" s="1591">
        <v>0</v>
      </c>
      <c r="E184" s="1591">
        <v>0</v>
      </c>
      <c r="F184" s="1591">
        <v>0</v>
      </c>
      <c r="G184" s="1591">
        <v>0</v>
      </c>
      <c r="H184" s="1591">
        <v>0</v>
      </c>
      <c r="I184" s="1591">
        <v>0</v>
      </c>
      <c r="J184" s="1592">
        <v>3</v>
      </c>
      <c r="K184" s="683">
        <f>SUM(B184:J184)</f>
        <v>7</v>
      </c>
      <c r="L184" s="286">
        <f>SUM(K184/K185)</f>
        <v>4.9921551847097417E-4</v>
      </c>
    </row>
    <row r="185" spans="1:12" s="172" customFormat="1" ht="16.5" hidden="1" thickTop="1" thickBot="1" x14ac:dyDescent="0.3">
      <c r="A185" s="98" t="s">
        <v>130</v>
      </c>
      <c r="B185" s="252">
        <f>SUM(B165:B183)</f>
        <v>5959</v>
      </c>
      <c r="C185" s="253">
        <f t="shared" ref="C185:J185" si="15">SUM(C165:C183)</f>
        <v>3963</v>
      </c>
      <c r="D185" s="253">
        <f t="shared" si="15"/>
        <v>1700</v>
      </c>
      <c r="E185" s="253">
        <f t="shared" si="15"/>
        <v>141</v>
      </c>
      <c r="F185" s="253">
        <f t="shared" si="15"/>
        <v>642</v>
      </c>
      <c r="G185" s="253">
        <f t="shared" si="15"/>
        <v>160</v>
      </c>
      <c r="H185" s="253">
        <f t="shared" si="15"/>
        <v>27</v>
      </c>
      <c r="I185" s="253">
        <f t="shared" si="15"/>
        <v>0</v>
      </c>
      <c r="J185" s="254">
        <f t="shared" si="15"/>
        <v>1423</v>
      </c>
      <c r="K185" s="188">
        <f>SUM(K165:K184)</f>
        <v>14022</v>
      </c>
      <c r="L185" s="593">
        <f>SUM(L165:L183)</f>
        <v>0.9995007844815289</v>
      </c>
    </row>
    <row r="186" spans="1:12" s="172" customFormat="1" ht="15.75" hidden="1" thickBot="1" x14ac:dyDescent="0.3">
      <c r="A186" s="66" t="s">
        <v>131</v>
      </c>
      <c r="B186" s="587">
        <f>SUM(B185/K185)</f>
        <v>0.42497503922407648</v>
      </c>
      <c r="C186" s="588">
        <f>SUM(C185/K185)</f>
        <v>0.28262729995721009</v>
      </c>
      <c r="D186" s="588">
        <f>SUM(D185/K185)</f>
        <v>0.12123805448580802</v>
      </c>
      <c r="E186" s="588">
        <f>SUM(E185/K185)</f>
        <v>1.0055626872058195E-2</v>
      </c>
      <c r="F186" s="588">
        <f>SUM(F185/K185)</f>
        <v>4.5785194694052206E-2</v>
      </c>
      <c r="G186" s="588">
        <f>SUM(G185/K185)</f>
        <v>1.1410640422193696E-2</v>
      </c>
      <c r="H186" s="588">
        <f>SUM(H185/K185)</f>
        <v>1.9255455712451862E-3</v>
      </c>
      <c r="I186" s="588">
        <f>SUM(I185/K185)</f>
        <v>0</v>
      </c>
      <c r="J186" s="589">
        <f>SUM(J185/K185)</f>
        <v>0.10148338325488518</v>
      </c>
      <c r="K186" s="590">
        <f>SUM(B186:J186)</f>
        <v>0.99950078448152901</v>
      </c>
      <c r="L186" s="367"/>
    </row>
    <row r="187" spans="1:12" s="1262" customFormat="1" ht="16.5" hidden="1" thickBot="1" x14ac:dyDescent="0.3">
      <c r="A187" s="2468" t="s">
        <v>264</v>
      </c>
      <c r="B187" s="2469"/>
      <c r="C187" s="2469"/>
      <c r="D187" s="2469"/>
      <c r="E187" s="2469"/>
      <c r="F187" s="2469"/>
      <c r="G187" s="2469"/>
      <c r="H187" s="2469"/>
      <c r="I187" s="2469"/>
      <c r="J187" s="2469"/>
      <c r="K187" s="2469"/>
      <c r="L187" s="2470"/>
    </row>
    <row r="188" spans="1:12" s="1262" customFormat="1" ht="78" hidden="1" customHeight="1" thickBot="1" x14ac:dyDescent="0.3">
      <c r="A188" s="109"/>
      <c r="B188" s="139" t="s">
        <v>364</v>
      </c>
      <c r="C188" s="140" t="s">
        <v>365</v>
      </c>
      <c r="D188" s="140" t="s">
        <v>366</v>
      </c>
      <c r="E188" s="140" t="s">
        <v>367</v>
      </c>
      <c r="F188" s="140" t="s">
        <v>368</v>
      </c>
      <c r="G188" s="140" t="s">
        <v>378</v>
      </c>
      <c r="H188" s="140" t="s">
        <v>379</v>
      </c>
      <c r="I188" s="140" t="s">
        <v>371</v>
      </c>
      <c r="J188" s="141" t="s">
        <v>372</v>
      </c>
      <c r="K188" s="546" t="s">
        <v>373</v>
      </c>
      <c r="L188" s="546" t="s">
        <v>159</v>
      </c>
    </row>
    <row r="189" spans="1:12" s="1262" customFormat="1" hidden="1" x14ac:dyDescent="0.25">
      <c r="A189" s="98" t="s">
        <v>374</v>
      </c>
      <c r="B189" s="378">
        <v>628</v>
      </c>
      <c r="C189" s="318">
        <v>608</v>
      </c>
      <c r="D189" s="318">
        <v>3</v>
      </c>
      <c r="E189" s="318">
        <v>2</v>
      </c>
      <c r="F189" s="318">
        <v>0</v>
      </c>
      <c r="G189" s="318">
        <v>0</v>
      </c>
      <c r="H189" s="318">
        <v>2</v>
      </c>
      <c r="I189" s="318">
        <v>0</v>
      </c>
      <c r="J189" s="379">
        <v>99</v>
      </c>
      <c r="K189" s="189">
        <f t="shared" ref="K189:K207" si="16">SUM(B189:J189)</f>
        <v>1342</v>
      </c>
      <c r="L189" s="591">
        <f>SUM(K189/K208)</f>
        <v>9.0878309744701027E-2</v>
      </c>
    </row>
    <row r="190" spans="1:12" s="1262" customFormat="1" hidden="1" x14ac:dyDescent="0.25">
      <c r="A190" s="142">
        <v>1</v>
      </c>
      <c r="B190" s="380">
        <v>572</v>
      </c>
      <c r="C190" s="322">
        <v>575</v>
      </c>
      <c r="D190" s="322">
        <v>3</v>
      </c>
      <c r="E190" s="322">
        <v>0</v>
      </c>
      <c r="F190" s="322">
        <v>0</v>
      </c>
      <c r="G190" s="322">
        <v>0</v>
      </c>
      <c r="H190" s="322">
        <v>4</v>
      </c>
      <c r="I190" s="322">
        <v>0</v>
      </c>
      <c r="J190" s="381">
        <v>120</v>
      </c>
      <c r="K190" s="190">
        <f t="shared" si="16"/>
        <v>1274</v>
      </c>
      <c r="L190" s="286">
        <f>SUM(K190/K208)</f>
        <v>8.6273447551973997E-2</v>
      </c>
    </row>
    <row r="191" spans="1:12" s="1262" customFormat="1" hidden="1" x14ac:dyDescent="0.25">
      <c r="A191" s="142">
        <v>2</v>
      </c>
      <c r="B191" s="380">
        <v>486</v>
      </c>
      <c r="C191" s="322">
        <v>404</v>
      </c>
      <c r="D191" s="322">
        <v>1</v>
      </c>
      <c r="E191" s="322">
        <v>1</v>
      </c>
      <c r="F191" s="322">
        <v>0</v>
      </c>
      <c r="G191" s="322">
        <v>0</v>
      </c>
      <c r="H191" s="322">
        <v>1</v>
      </c>
      <c r="I191" s="322">
        <v>1</v>
      </c>
      <c r="J191" s="381">
        <v>98</v>
      </c>
      <c r="K191" s="190">
        <f t="shared" si="16"/>
        <v>992</v>
      </c>
      <c r="L191" s="286">
        <f>SUM(K191/K208)</f>
        <v>6.7176813164488383E-2</v>
      </c>
    </row>
    <row r="192" spans="1:12" s="1262" customFormat="1" hidden="1" x14ac:dyDescent="0.25">
      <c r="A192" s="142">
        <v>3</v>
      </c>
      <c r="B192" s="380">
        <v>439</v>
      </c>
      <c r="C192" s="322">
        <v>350</v>
      </c>
      <c r="D192" s="322">
        <v>2</v>
      </c>
      <c r="E192" s="322">
        <v>0</v>
      </c>
      <c r="F192" s="322">
        <v>0</v>
      </c>
      <c r="G192" s="322">
        <v>0</v>
      </c>
      <c r="H192" s="322">
        <v>1</v>
      </c>
      <c r="I192" s="322">
        <v>0</v>
      </c>
      <c r="J192" s="381">
        <v>82</v>
      </c>
      <c r="K192" s="190">
        <f t="shared" si="16"/>
        <v>874</v>
      </c>
      <c r="L192" s="286">
        <f>SUM(K192/K208)</f>
        <v>5.918602288887384E-2</v>
      </c>
    </row>
    <row r="193" spans="1:12" s="1262" customFormat="1" hidden="1" x14ac:dyDescent="0.25">
      <c r="A193" s="142">
        <v>4</v>
      </c>
      <c r="B193" s="380">
        <v>418</v>
      </c>
      <c r="C193" s="322">
        <v>335</v>
      </c>
      <c r="D193" s="322">
        <v>4</v>
      </c>
      <c r="E193" s="322">
        <v>3</v>
      </c>
      <c r="F193" s="322">
        <v>0</v>
      </c>
      <c r="G193" s="322">
        <v>0</v>
      </c>
      <c r="H193" s="322">
        <v>3</v>
      </c>
      <c r="I193" s="322">
        <v>0</v>
      </c>
      <c r="J193" s="381">
        <v>88</v>
      </c>
      <c r="K193" s="190">
        <f t="shared" si="16"/>
        <v>851</v>
      </c>
      <c r="L193" s="286">
        <f>SUM(K193/K208)</f>
        <v>5.7628495970745583E-2</v>
      </c>
    </row>
    <row r="194" spans="1:12" s="1262" customFormat="1" hidden="1" x14ac:dyDescent="0.25">
      <c r="A194" s="142">
        <v>5</v>
      </c>
      <c r="B194" s="380">
        <v>362</v>
      </c>
      <c r="C194" s="322">
        <v>329</v>
      </c>
      <c r="D194" s="322">
        <v>14</v>
      </c>
      <c r="E194" s="322">
        <v>1</v>
      </c>
      <c r="F194" s="322">
        <v>0</v>
      </c>
      <c r="G194" s="322">
        <v>0</v>
      </c>
      <c r="H194" s="322">
        <v>0</v>
      </c>
      <c r="I194" s="322">
        <v>0</v>
      </c>
      <c r="J194" s="381">
        <v>74</v>
      </c>
      <c r="K194" s="190">
        <f t="shared" si="16"/>
        <v>780</v>
      </c>
      <c r="L194" s="286">
        <f>SUM(K194/K208)</f>
        <v>5.2820478093045305E-2</v>
      </c>
    </row>
    <row r="195" spans="1:12" s="1262" customFormat="1" hidden="1" x14ac:dyDescent="0.25">
      <c r="A195" s="142">
        <v>6</v>
      </c>
      <c r="B195" s="380">
        <v>364</v>
      </c>
      <c r="C195" s="322">
        <v>253</v>
      </c>
      <c r="D195" s="322">
        <v>25</v>
      </c>
      <c r="E195" s="322">
        <v>1</v>
      </c>
      <c r="F195" s="322">
        <v>0</v>
      </c>
      <c r="G195" s="322">
        <v>0</v>
      </c>
      <c r="H195" s="322">
        <v>2</v>
      </c>
      <c r="I195" s="322">
        <v>0</v>
      </c>
      <c r="J195" s="381">
        <v>67</v>
      </c>
      <c r="K195" s="190">
        <f t="shared" si="16"/>
        <v>712</v>
      </c>
      <c r="L195" s="286">
        <f>SUM(K195/K208)</f>
        <v>4.8215615900318275E-2</v>
      </c>
    </row>
    <row r="196" spans="1:12" s="1262" customFormat="1" hidden="1" x14ac:dyDescent="0.25">
      <c r="A196" s="142">
        <v>7</v>
      </c>
      <c r="B196" s="380">
        <v>337</v>
      </c>
      <c r="C196" s="322">
        <v>207</v>
      </c>
      <c r="D196" s="322">
        <v>37</v>
      </c>
      <c r="E196" s="322">
        <v>1</v>
      </c>
      <c r="F196" s="322">
        <v>0</v>
      </c>
      <c r="G196" s="322">
        <v>0</v>
      </c>
      <c r="H196" s="322">
        <v>3</v>
      </c>
      <c r="I196" s="322">
        <v>0</v>
      </c>
      <c r="J196" s="381">
        <v>53</v>
      </c>
      <c r="K196" s="190">
        <f t="shared" si="16"/>
        <v>638</v>
      </c>
      <c r="L196" s="286">
        <f>SUM(K196/K208)</f>
        <v>4.3204442337644748E-2</v>
      </c>
    </row>
    <row r="197" spans="1:12" s="1262" customFormat="1" hidden="1" x14ac:dyDescent="0.25">
      <c r="A197" s="142">
        <v>8</v>
      </c>
      <c r="B197" s="380">
        <v>282</v>
      </c>
      <c r="C197" s="322">
        <v>204</v>
      </c>
      <c r="D197" s="322">
        <v>59</v>
      </c>
      <c r="E197" s="322">
        <v>0</v>
      </c>
      <c r="F197" s="322">
        <v>0</v>
      </c>
      <c r="G197" s="322">
        <v>0</v>
      </c>
      <c r="H197" s="322">
        <v>2</v>
      </c>
      <c r="I197" s="322">
        <v>0</v>
      </c>
      <c r="J197" s="381">
        <v>55</v>
      </c>
      <c r="K197" s="190">
        <f t="shared" si="16"/>
        <v>602</v>
      </c>
      <c r="L197" s="286">
        <f>SUM(K197/K208)</f>
        <v>4.0766574117965734E-2</v>
      </c>
    </row>
    <row r="198" spans="1:12" s="1262" customFormat="1" hidden="1" x14ac:dyDescent="0.25">
      <c r="A198" s="142">
        <v>9</v>
      </c>
      <c r="B198" s="380">
        <v>257</v>
      </c>
      <c r="C198" s="322">
        <v>173</v>
      </c>
      <c r="D198" s="322">
        <v>66</v>
      </c>
      <c r="E198" s="322">
        <v>3</v>
      </c>
      <c r="F198" s="322">
        <v>0</v>
      </c>
      <c r="G198" s="322">
        <v>0</v>
      </c>
      <c r="H198" s="322">
        <v>0</v>
      </c>
      <c r="I198" s="322">
        <v>0</v>
      </c>
      <c r="J198" s="381">
        <v>49</v>
      </c>
      <c r="K198" s="190">
        <f t="shared" si="16"/>
        <v>548</v>
      </c>
      <c r="L198" s="286">
        <f>SUM(K198/K208)</f>
        <v>3.710977178844721E-2</v>
      </c>
    </row>
    <row r="199" spans="1:12" s="1262" customFormat="1" hidden="1" x14ac:dyDescent="0.25">
      <c r="A199" s="142">
        <v>10</v>
      </c>
      <c r="B199" s="380">
        <v>256</v>
      </c>
      <c r="C199" s="322">
        <v>133</v>
      </c>
      <c r="D199" s="322">
        <v>86</v>
      </c>
      <c r="E199" s="322">
        <v>3</v>
      </c>
      <c r="F199" s="322">
        <v>0</v>
      </c>
      <c r="G199" s="322">
        <v>0</v>
      </c>
      <c r="H199" s="322">
        <v>0</v>
      </c>
      <c r="I199" s="322">
        <v>0</v>
      </c>
      <c r="J199" s="381">
        <v>65</v>
      </c>
      <c r="K199" s="190">
        <f t="shared" si="16"/>
        <v>543</v>
      </c>
      <c r="L199" s="286">
        <f>SUM(K199/K208)</f>
        <v>3.6771178980158463E-2</v>
      </c>
    </row>
    <row r="200" spans="1:12" s="1262" customFormat="1" hidden="1" x14ac:dyDescent="0.25">
      <c r="A200" s="142">
        <v>11</v>
      </c>
      <c r="B200" s="380">
        <v>230</v>
      </c>
      <c r="C200" s="322">
        <v>138</v>
      </c>
      <c r="D200" s="322">
        <v>98</v>
      </c>
      <c r="E200" s="322">
        <v>3</v>
      </c>
      <c r="F200" s="322">
        <v>0</v>
      </c>
      <c r="G200" s="322">
        <v>0</v>
      </c>
      <c r="H200" s="322">
        <v>0</v>
      </c>
      <c r="I200" s="322">
        <v>0</v>
      </c>
      <c r="J200" s="381">
        <v>64</v>
      </c>
      <c r="K200" s="190">
        <f t="shared" si="16"/>
        <v>533</v>
      </c>
      <c r="L200" s="286">
        <f>SUM(K200/K208)</f>
        <v>3.6093993363580955E-2</v>
      </c>
    </row>
    <row r="201" spans="1:12" s="1262" customFormat="1" hidden="1" x14ac:dyDescent="0.25">
      <c r="A201" s="142">
        <v>12</v>
      </c>
      <c r="B201" s="380">
        <v>232</v>
      </c>
      <c r="C201" s="322">
        <v>136</v>
      </c>
      <c r="D201" s="322">
        <v>111</v>
      </c>
      <c r="E201" s="322">
        <v>13</v>
      </c>
      <c r="F201" s="322">
        <v>0</v>
      </c>
      <c r="G201" s="322">
        <v>0</v>
      </c>
      <c r="H201" s="322">
        <v>1</v>
      </c>
      <c r="I201" s="322">
        <v>0</v>
      </c>
      <c r="J201" s="381">
        <v>68</v>
      </c>
      <c r="K201" s="190">
        <f t="shared" si="16"/>
        <v>561</v>
      </c>
      <c r="L201" s="286">
        <f>SUM(K201/K208)</f>
        <v>3.7990113089997966E-2</v>
      </c>
    </row>
    <row r="202" spans="1:12" s="1262" customFormat="1" hidden="1" x14ac:dyDescent="0.25">
      <c r="A202" s="142">
        <v>13</v>
      </c>
      <c r="B202" s="380">
        <v>237</v>
      </c>
      <c r="C202" s="322">
        <v>133</v>
      </c>
      <c r="D202" s="322">
        <v>165</v>
      </c>
      <c r="E202" s="322">
        <v>13</v>
      </c>
      <c r="F202" s="322">
        <v>0</v>
      </c>
      <c r="G202" s="322">
        <v>1</v>
      </c>
      <c r="H202" s="322">
        <v>3</v>
      </c>
      <c r="I202" s="322">
        <v>0</v>
      </c>
      <c r="J202" s="381">
        <v>64</v>
      </c>
      <c r="K202" s="190">
        <f t="shared" si="16"/>
        <v>616</v>
      </c>
      <c r="L202" s="286">
        <f>SUM(K202/K208)</f>
        <v>4.171463398117424E-2</v>
      </c>
    </row>
    <row r="203" spans="1:12" s="1262" customFormat="1" hidden="1" x14ac:dyDescent="0.25">
      <c r="A203" s="142">
        <v>14</v>
      </c>
      <c r="B203" s="380">
        <v>216</v>
      </c>
      <c r="C203" s="322">
        <v>107</v>
      </c>
      <c r="D203" s="322">
        <v>177</v>
      </c>
      <c r="E203" s="322">
        <v>17</v>
      </c>
      <c r="F203" s="322">
        <v>0</v>
      </c>
      <c r="G203" s="322">
        <v>5</v>
      </c>
      <c r="H203" s="322">
        <v>2</v>
      </c>
      <c r="I203" s="322">
        <v>0</v>
      </c>
      <c r="J203" s="381">
        <v>93</v>
      </c>
      <c r="K203" s="190">
        <f t="shared" si="16"/>
        <v>617</v>
      </c>
      <c r="L203" s="286">
        <f>SUM(K203/K208)</f>
        <v>4.1782352542831989E-2</v>
      </c>
    </row>
    <row r="204" spans="1:12" s="1262" customFormat="1" hidden="1" x14ac:dyDescent="0.25">
      <c r="A204" s="142">
        <v>15</v>
      </c>
      <c r="B204" s="380">
        <v>208</v>
      </c>
      <c r="C204" s="322">
        <v>90</v>
      </c>
      <c r="D204" s="322">
        <v>208</v>
      </c>
      <c r="E204" s="322">
        <v>29</v>
      </c>
      <c r="F204" s="322">
        <v>0</v>
      </c>
      <c r="G204" s="322">
        <v>13</v>
      </c>
      <c r="H204" s="322">
        <v>4</v>
      </c>
      <c r="I204" s="322">
        <v>0</v>
      </c>
      <c r="J204" s="381">
        <v>116</v>
      </c>
      <c r="K204" s="190">
        <f t="shared" si="16"/>
        <v>668</v>
      </c>
      <c r="L204" s="286">
        <f>SUM(K204/K208)</f>
        <v>4.5235999187377259E-2</v>
      </c>
    </row>
    <row r="205" spans="1:12" s="1262" customFormat="1" hidden="1" x14ac:dyDescent="0.25">
      <c r="A205" s="142">
        <v>16</v>
      </c>
      <c r="B205" s="380">
        <v>183</v>
      </c>
      <c r="C205" s="322">
        <v>75</v>
      </c>
      <c r="D205" s="322">
        <v>255</v>
      </c>
      <c r="E205" s="322">
        <v>54</v>
      </c>
      <c r="F205" s="322">
        <v>0</v>
      </c>
      <c r="G205" s="322">
        <v>42</v>
      </c>
      <c r="H205" s="322">
        <v>3</v>
      </c>
      <c r="I205" s="322">
        <v>0</v>
      </c>
      <c r="J205" s="381">
        <v>104</v>
      </c>
      <c r="K205" s="190">
        <f t="shared" si="16"/>
        <v>716</v>
      </c>
      <c r="L205" s="286">
        <f>SUM(K205/K208)</f>
        <v>4.8486490146949279E-2</v>
      </c>
    </row>
    <row r="206" spans="1:12" s="1262" customFormat="1" hidden="1" x14ac:dyDescent="0.25">
      <c r="A206" s="142">
        <v>17</v>
      </c>
      <c r="B206" s="380">
        <v>179</v>
      </c>
      <c r="C206" s="322">
        <v>76</v>
      </c>
      <c r="D206" s="322">
        <v>259</v>
      </c>
      <c r="E206" s="322">
        <v>43</v>
      </c>
      <c r="F206" s="322">
        <v>0</v>
      </c>
      <c r="G206" s="322">
        <v>55</v>
      </c>
      <c r="H206" s="322">
        <v>1</v>
      </c>
      <c r="I206" s="322">
        <v>0</v>
      </c>
      <c r="J206" s="381">
        <v>122</v>
      </c>
      <c r="K206" s="190">
        <f t="shared" si="16"/>
        <v>735</v>
      </c>
      <c r="L206" s="286">
        <f>SUM(K206/K208)</f>
        <v>4.9773142818446539E-2</v>
      </c>
    </row>
    <row r="207" spans="1:12" s="1262" customFormat="1" ht="15.75" hidden="1" thickBot="1" x14ac:dyDescent="0.3">
      <c r="A207" s="143" t="s">
        <v>375</v>
      </c>
      <c r="B207" s="382">
        <v>53</v>
      </c>
      <c r="C207" s="383">
        <v>39</v>
      </c>
      <c r="D207" s="383">
        <v>204</v>
      </c>
      <c r="E207" s="383">
        <v>13</v>
      </c>
      <c r="F207" s="383">
        <v>712</v>
      </c>
      <c r="G207" s="383">
        <v>11</v>
      </c>
      <c r="H207" s="383">
        <v>0</v>
      </c>
      <c r="I207" s="383">
        <v>0</v>
      </c>
      <c r="J207" s="384">
        <v>133</v>
      </c>
      <c r="K207" s="191">
        <f t="shared" si="16"/>
        <v>1165</v>
      </c>
      <c r="L207" s="592">
        <f>SUM(K207/K208)</f>
        <v>7.8892124331279206E-2</v>
      </c>
    </row>
    <row r="208" spans="1:12" s="1262" customFormat="1" ht="16.5" hidden="1" thickTop="1" thickBot="1" x14ac:dyDescent="0.3">
      <c r="A208" s="98" t="s">
        <v>130</v>
      </c>
      <c r="B208" s="252">
        <f>SUM(B189:B207)</f>
        <v>5939</v>
      </c>
      <c r="C208" s="253">
        <f t="shared" ref="C208:J208" si="17">SUM(C189:C207)</f>
        <v>4365</v>
      </c>
      <c r="D208" s="253">
        <f t="shared" si="17"/>
        <v>1777</v>
      </c>
      <c r="E208" s="253">
        <f t="shared" si="17"/>
        <v>200</v>
      </c>
      <c r="F208" s="253">
        <f t="shared" si="17"/>
        <v>712</v>
      </c>
      <c r="G208" s="253">
        <f>SUM(G189:G207)</f>
        <v>127</v>
      </c>
      <c r="H208" s="253">
        <f t="shared" si="17"/>
        <v>32</v>
      </c>
      <c r="I208" s="253">
        <f t="shared" si="17"/>
        <v>1</v>
      </c>
      <c r="J208" s="254">
        <f t="shared" si="17"/>
        <v>1614</v>
      </c>
      <c r="K208" s="188">
        <f>SUM(K189:K207)</f>
        <v>14767</v>
      </c>
      <c r="L208" s="593">
        <f>SUM(L189:L207)</f>
        <v>1.0000000000000002</v>
      </c>
    </row>
    <row r="209" spans="1:16" s="1262" customFormat="1" ht="15.75" hidden="1" thickBot="1" x14ac:dyDescent="0.3">
      <c r="A209" s="66" t="s">
        <v>131</v>
      </c>
      <c r="B209" s="587">
        <f>SUM(B208/K208)</f>
        <v>0.40218053768537954</v>
      </c>
      <c r="C209" s="588">
        <f>SUM(C208/K208)</f>
        <v>0.29559152163608043</v>
      </c>
      <c r="D209" s="588">
        <f>SUM(D208/K208)</f>
        <v>0.12033588406582245</v>
      </c>
      <c r="E209" s="588">
        <f>SUM(E208/K208)</f>
        <v>1.3543712331550078E-2</v>
      </c>
      <c r="F209" s="588">
        <f>SUM(F208/K208)</f>
        <v>4.8215615900318275E-2</v>
      </c>
      <c r="G209" s="588">
        <f>SUM(G208/K208)</f>
        <v>8.6002573305342996E-3</v>
      </c>
      <c r="H209" s="588">
        <f>SUM(H208/K208)</f>
        <v>2.1669939730480123E-3</v>
      </c>
      <c r="I209" s="588">
        <f>SUM(I208/K208)</f>
        <v>6.7718561657750383E-5</v>
      </c>
      <c r="J209" s="589">
        <f>SUM(J208/K208)</f>
        <v>0.10929775851560913</v>
      </c>
      <c r="K209" s="590">
        <f>SUM(B209:J209)</f>
        <v>1</v>
      </c>
      <c r="L209" s="367"/>
    </row>
    <row r="210" spans="1:16" s="1262" customFormat="1" ht="16.5" hidden="1" thickBot="1" x14ac:dyDescent="0.3">
      <c r="A210" s="2468" t="s">
        <v>265</v>
      </c>
      <c r="B210" s="2469"/>
      <c r="C210" s="2469"/>
      <c r="D210" s="2469"/>
      <c r="E210" s="2469"/>
      <c r="F210" s="2469"/>
      <c r="G210" s="2469"/>
      <c r="H210" s="2469"/>
      <c r="I210" s="2469"/>
      <c r="J210" s="2469"/>
      <c r="K210" s="2469"/>
      <c r="L210" s="2470"/>
    </row>
    <row r="211" spans="1:16" s="1262" customFormat="1" ht="78" hidden="1" customHeight="1" thickBot="1" x14ac:dyDescent="0.3">
      <c r="A211" s="109"/>
      <c r="B211" s="139" t="s">
        <v>364</v>
      </c>
      <c r="C211" s="140" t="s">
        <v>365</v>
      </c>
      <c r="D211" s="140" t="s">
        <v>366</v>
      </c>
      <c r="E211" s="140" t="s">
        <v>367</v>
      </c>
      <c r="F211" s="140" t="s">
        <v>368</v>
      </c>
      <c r="G211" s="140" t="s">
        <v>369</v>
      </c>
      <c r="H211" s="140" t="s">
        <v>370</v>
      </c>
      <c r="I211" s="140" t="s">
        <v>371</v>
      </c>
      <c r="J211" s="141" t="s">
        <v>372</v>
      </c>
      <c r="K211" s="546" t="s">
        <v>373</v>
      </c>
      <c r="L211" s="546" t="s">
        <v>159</v>
      </c>
    </row>
    <row r="212" spans="1:16" s="1262" customFormat="1" hidden="1" x14ac:dyDescent="0.25">
      <c r="A212" s="98" t="s">
        <v>374</v>
      </c>
      <c r="B212" s="378">
        <v>714</v>
      </c>
      <c r="C212" s="318">
        <v>626</v>
      </c>
      <c r="D212" s="318">
        <v>4</v>
      </c>
      <c r="E212" s="318">
        <v>4</v>
      </c>
      <c r="F212" s="318">
        <v>0</v>
      </c>
      <c r="G212" s="318">
        <v>0</v>
      </c>
      <c r="H212" s="318">
        <v>3</v>
      </c>
      <c r="I212" s="318">
        <v>1</v>
      </c>
      <c r="J212" s="379">
        <v>7</v>
      </c>
      <c r="K212" s="189">
        <f t="shared" ref="K212:K230" si="18">SUM(B212:J212)</f>
        <v>1359</v>
      </c>
      <c r="L212" s="591">
        <f>SUM(K212/K231)</f>
        <v>9.3976903395339192E-2</v>
      </c>
    </row>
    <row r="213" spans="1:16" s="1262" customFormat="1" hidden="1" x14ac:dyDescent="0.25">
      <c r="A213" s="142">
        <v>1</v>
      </c>
      <c r="B213" s="380">
        <v>636</v>
      </c>
      <c r="C213" s="322">
        <v>614</v>
      </c>
      <c r="D213" s="322">
        <v>3</v>
      </c>
      <c r="E213" s="322">
        <v>4</v>
      </c>
      <c r="F213" s="322">
        <v>0</v>
      </c>
      <c r="G213" s="322">
        <v>0</v>
      </c>
      <c r="H213" s="322">
        <v>4</v>
      </c>
      <c r="I213" s="322">
        <v>1</v>
      </c>
      <c r="J213" s="381">
        <v>9</v>
      </c>
      <c r="K213" s="190">
        <f t="shared" si="18"/>
        <v>1271</v>
      </c>
      <c r="L213" s="286">
        <f>SUM(K213/K231)</f>
        <v>8.7891570430813915E-2</v>
      </c>
    </row>
    <row r="214" spans="1:16" s="1262" customFormat="1" hidden="1" x14ac:dyDescent="0.25">
      <c r="A214" s="142">
        <v>2</v>
      </c>
      <c r="B214" s="380">
        <v>528</v>
      </c>
      <c r="C214" s="322">
        <v>465</v>
      </c>
      <c r="D214" s="322">
        <v>2</v>
      </c>
      <c r="E214" s="322">
        <v>1</v>
      </c>
      <c r="F214" s="322">
        <v>0</v>
      </c>
      <c r="G214" s="322">
        <v>0</v>
      </c>
      <c r="H214" s="322">
        <v>1</v>
      </c>
      <c r="I214" s="322">
        <v>0</v>
      </c>
      <c r="J214" s="381">
        <v>8</v>
      </c>
      <c r="K214" s="190">
        <f t="shared" si="18"/>
        <v>1005</v>
      </c>
      <c r="L214" s="286">
        <f>SUM(K214/K231)</f>
        <v>6.9497268515317054E-2</v>
      </c>
    </row>
    <row r="215" spans="1:16" s="1262" customFormat="1" hidden="1" x14ac:dyDescent="0.25">
      <c r="A215" s="142">
        <v>3</v>
      </c>
      <c r="B215" s="380">
        <v>476</v>
      </c>
      <c r="C215" s="322">
        <v>400</v>
      </c>
      <c r="D215" s="322">
        <v>4</v>
      </c>
      <c r="E215" s="322">
        <v>3</v>
      </c>
      <c r="F215" s="322">
        <v>0</v>
      </c>
      <c r="G215" s="322">
        <v>0</v>
      </c>
      <c r="H215" s="322">
        <v>7</v>
      </c>
      <c r="I215" s="322">
        <v>0</v>
      </c>
      <c r="J215" s="381">
        <v>10</v>
      </c>
      <c r="K215" s="190">
        <f t="shared" si="18"/>
        <v>900</v>
      </c>
      <c r="L215" s="286">
        <f>SUM(K215/K231)</f>
        <v>6.2236359864463041E-2</v>
      </c>
    </row>
    <row r="216" spans="1:16" s="1262" customFormat="1" hidden="1" x14ac:dyDescent="0.25">
      <c r="A216" s="142">
        <v>4</v>
      </c>
      <c r="B216" s="380">
        <v>439</v>
      </c>
      <c r="C216" s="322">
        <v>355</v>
      </c>
      <c r="D216" s="322">
        <v>9</v>
      </c>
      <c r="E216" s="322">
        <v>2</v>
      </c>
      <c r="F216" s="322">
        <v>0</v>
      </c>
      <c r="G216" s="322">
        <v>0</v>
      </c>
      <c r="H216" s="322">
        <v>2</v>
      </c>
      <c r="I216" s="322">
        <v>0</v>
      </c>
      <c r="J216" s="381">
        <v>6</v>
      </c>
      <c r="K216" s="190">
        <f t="shared" si="18"/>
        <v>813</v>
      </c>
      <c r="L216" s="286">
        <f>SUM(K216/K231)</f>
        <v>5.6220178410898276E-2</v>
      </c>
    </row>
    <row r="217" spans="1:16" s="1262" customFormat="1" hidden="1" x14ac:dyDescent="0.25">
      <c r="A217" s="142">
        <v>5</v>
      </c>
      <c r="B217" s="380">
        <v>365</v>
      </c>
      <c r="C217" s="322">
        <v>335</v>
      </c>
      <c r="D217" s="322">
        <v>17</v>
      </c>
      <c r="E217" s="322">
        <v>4</v>
      </c>
      <c r="F217" s="322">
        <v>0</v>
      </c>
      <c r="G217" s="322">
        <v>0</v>
      </c>
      <c r="H217" s="322">
        <v>2</v>
      </c>
      <c r="I217" s="322">
        <v>0</v>
      </c>
      <c r="J217" s="381">
        <v>10</v>
      </c>
      <c r="K217" s="190">
        <f t="shared" si="18"/>
        <v>733</v>
      </c>
      <c r="L217" s="286">
        <f>SUM(K217/K231)</f>
        <v>5.068805753405712E-2</v>
      </c>
      <c r="P217" s="1446"/>
    </row>
    <row r="218" spans="1:16" s="1262" customFormat="1" hidden="1" x14ac:dyDescent="0.25">
      <c r="A218" s="142">
        <v>6</v>
      </c>
      <c r="B218" s="380">
        <v>375</v>
      </c>
      <c r="C218" s="322">
        <v>280</v>
      </c>
      <c r="D218" s="322">
        <v>22</v>
      </c>
      <c r="E218" s="322">
        <v>1</v>
      </c>
      <c r="F218" s="322">
        <v>0</v>
      </c>
      <c r="G218" s="322">
        <v>0</v>
      </c>
      <c r="H218" s="322">
        <v>4</v>
      </c>
      <c r="I218" s="322">
        <v>0</v>
      </c>
      <c r="J218" s="381">
        <v>4</v>
      </c>
      <c r="K218" s="190">
        <f t="shared" si="18"/>
        <v>686</v>
      </c>
      <c r="L218" s="286">
        <f>SUM(K218/K231)</f>
        <v>4.743793651891294E-2</v>
      </c>
    </row>
    <row r="219" spans="1:16" s="1262" customFormat="1" hidden="1" x14ac:dyDescent="0.25">
      <c r="A219" s="142">
        <v>7</v>
      </c>
      <c r="B219" s="380">
        <v>358</v>
      </c>
      <c r="C219" s="322">
        <v>204</v>
      </c>
      <c r="D219" s="322">
        <v>53</v>
      </c>
      <c r="E219" s="322">
        <v>3</v>
      </c>
      <c r="F219" s="322">
        <v>0</v>
      </c>
      <c r="G219" s="322">
        <v>0</v>
      </c>
      <c r="H219" s="322">
        <v>1</v>
      </c>
      <c r="I219" s="322">
        <v>0</v>
      </c>
      <c r="J219" s="381">
        <v>3</v>
      </c>
      <c r="K219" s="190">
        <f t="shared" si="18"/>
        <v>622</v>
      </c>
      <c r="L219" s="286">
        <f>SUM(K219/K231)</f>
        <v>4.3012239817440012E-2</v>
      </c>
    </row>
    <row r="220" spans="1:16" s="1262" customFormat="1" hidden="1" x14ac:dyDescent="0.25">
      <c r="A220" s="142">
        <v>8</v>
      </c>
      <c r="B220" s="380">
        <v>294</v>
      </c>
      <c r="C220" s="322">
        <v>216</v>
      </c>
      <c r="D220" s="322">
        <v>58</v>
      </c>
      <c r="E220" s="322">
        <v>1</v>
      </c>
      <c r="F220" s="322">
        <v>0</v>
      </c>
      <c r="G220" s="322">
        <v>0</v>
      </c>
      <c r="H220" s="322">
        <v>2</v>
      </c>
      <c r="I220" s="322">
        <v>0</v>
      </c>
      <c r="J220" s="381">
        <v>6</v>
      </c>
      <c r="K220" s="190">
        <f t="shared" si="18"/>
        <v>577</v>
      </c>
      <c r="L220" s="286">
        <f>SUM(K220/K231)</f>
        <v>3.990042182421686E-2</v>
      </c>
    </row>
    <row r="221" spans="1:16" s="1262" customFormat="1" hidden="1" x14ac:dyDescent="0.25">
      <c r="A221" s="142">
        <v>9</v>
      </c>
      <c r="B221" s="380">
        <v>280</v>
      </c>
      <c r="C221" s="322">
        <v>191</v>
      </c>
      <c r="D221" s="322">
        <v>60</v>
      </c>
      <c r="E221" s="322">
        <v>7</v>
      </c>
      <c r="F221" s="322">
        <v>0</v>
      </c>
      <c r="G221" s="322">
        <v>0</v>
      </c>
      <c r="H221" s="322">
        <v>0</v>
      </c>
      <c r="I221" s="322">
        <v>0</v>
      </c>
      <c r="J221" s="381">
        <v>4</v>
      </c>
      <c r="K221" s="190">
        <f t="shared" si="18"/>
        <v>542</v>
      </c>
      <c r="L221" s="286">
        <f>SUM(K221/K231)</f>
        <v>3.7480118940598856E-2</v>
      </c>
    </row>
    <row r="222" spans="1:16" s="1262" customFormat="1" hidden="1" x14ac:dyDescent="0.25">
      <c r="A222" s="142">
        <v>10</v>
      </c>
      <c r="B222" s="380">
        <v>275</v>
      </c>
      <c r="C222" s="322">
        <v>165</v>
      </c>
      <c r="D222" s="322">
        <v>86</v>
      </c>
      <c r="E222" s="322">
        <v>12</v>
      </c>
      <c r="F222" s="322">
        <v>0</v>
      </c>
      <c r="G222" s="322">
        <v>0</v>
      </c>
      <c r="H222" s="322">
        <v>0</v>
      </c>
      <c r="I222" s="322">
        <v>0</v>
      </c>
      <c r="J222" s="381">
        <v>6</v>
      </c>
      <c r="K222" s="190">
        <f t="shared" si="18"/>
        <v>544</v>
      </c>
      <c r="L222" s="286">
        <f>SUM(K222/K231)</f>
        <v>3.7618421962519882E-2</v>
      </c>
    </row>
    <row r="223" spans="1:16" s="1262" customFormat="1" hidden="1" x14ac:dyDescent="0.25">
      <c r="A223" s="142">
        <v>11</v>
      </c>
      <c r="B223" s="380">
        <v>268</v>
      </c>
      <c r="C223" s="322">
        <v>182</v>
      </c>
      <c r="D223" s="322">
        <v>94</v>
      </c>
      <c r="E223" s="322">
        <v>11</v>
      </c>
      <c r="F223" s="322">
        <v>0</v>
      </c>
      <c r="G223" s="322">
        <v>0</v>
      </c>
      <c r="H223" s="322">
        <v>0</v>
      </c>
      <c r="I223" s="322">
        <v>0</v>
      </c>
      <c r="J223" s="381">
        <v>9</v>
      </c>
      <c r="K223" s="190">
        <f t="shared" si="18"/>
        <v>564</v>
      </c>
      <c r="L223" s="286">
        <f>SUM(K223/K231)</f>
        <v>3.9001452181730172E-2</v>
      </c>
    </row>
    <row r="224" spans="1:16" s="1262" customFormat="1" hidden="1" x14ac:dyDescent="0.25">
      <c r="A224" s="142">
        <v>12</v>
      </c>
      <c r="B224" s="380">
        <v>260</v>
      </c>
      <c r="C224" s="322">
        <v>146</v>
      </c>
      <c r="D224" s="322">
        <v>115</v>
      </c>
      <c r="E224" s="322">
        <v>21</v>
      </c>
      <c r="F224" s="322">
        <v>0</v>
      </c>
      <c r="G224" s="322">
        <v>2</v>
      </c>
      <c r="H224" s="322">
        <v>1</v>
      </c>
      <c r="I224" s="322">
        <v>0</v>
      </c>
      <c r="J224" s="381">
        <v>6</v>
      </c>
      <c r="K224" s="190">
        <f t="shared" si="18"/>
        <v>551</v>
      </c>
      <c r="L224" s="286">
        <f>SUM(K224/K231)</f>
        <v>3.8102482539243483E-2</v>
      </c>
    </row>
    <row r="225" spans="1:12" s="1262" customFormat="1" hidden="1" x14ac:dyDescent="0.25">
      <c r="A225" s="142">
        <v>13</v>
      </c>
      <c r="B225" s="380">
        <v>247</v>
      </c>
      <c r="C225" s="322">
        <v>148</v>
      </c>
      <c r="D225" s="322">
        <v>163</v>
      </c>
      <c r="E225" s="322">
        <v>35</v>
      </c>
      <c r="F225" s="322">
        <v>0</v>
      </c>
      <c r="G225" s="322">
        <v>5</v>
      </c>
      <c r="H225" s="322">
        <v>2</v>
      </c>
      <c r="I225" s="322">
        <v>0</v>
      </c>
      <c r="J225" s="381">
        <v>9</v>
      </c>
      <c r="K225" s="190">
        <f t="shared" si="18"/>
        <v>609</v>
      </c>
      <c r="L225" s="286">
        <f>SUM(K225/K231)</f>
        <v>4.2113270174953324E-2</v>
      </c>
    </row>
    <row r="226" spans="1:12" s="1262" customFormat="1" hidden="1" x14ac:dyDescent="0.25">
      <c r="A226" s="142">
        <v>14</v>
      </c>
      <c r="B226" s="380">
        <v>241</v>
      </c>
      <c r="C226" s="322">
        <v>116</v>
      </c>
      <c r="D226" s="322">
        <v>177</v>
      </c>
      <c r="E226" s="322">
        <v>37</v>
      </c>
      <c r="F226" s="322">
        <v>0</v>
      </c>
      <c r="G226" s="322">
        <v>17</v>
      </c>
      <c r="H226" s="322">
        <v>3</v>
      </c>
      <c r="I226" s="322">
        <v>0</v>
      </c>
      <c r="J226" s="381">
        <v>15</v>
      </c>
      <c r="K226" s="190">
        <f t="shared" si="18"/>
        <v>606</v>
      </c>
      <c r="L226" s="286">
        <f>SUM(K226/K231)</f>
        <v>4.1905815642071777E-2</v>
      </c>
    </row>
    <row r="227" spans="1:12" s="1262" customFormat="1" hidden="1" x14ac:dyDescent="0.25">
      <c r="A227" s="142">
        <v>15</v>
      </c>
      <c r="B227" s="380">
        <v>242</v>
      </c>
      <c r="C227" s="322">
        <v>109</v>
      </c>
      <c r="D227" s="322">
        <v>206</v>
      </c>
      <c r="E227" s="322">
        <v>67</v>
      </c>
      <c r="F227" s="322">
        <v>0</v>
      </c>
      <c r="G227" s="322">
        <v>34</v>
      </c>
      <c r="H227" s="322">
        <v>2</v>
      </c>
      <c r="I227" s="322">
        <v>0</v>
      </c>
      <c r="J227" s="381">
        <v>9</v>
      </c>
      <c r="K227" s="190">
        <f t="shared" si="18"/>
        <v>669</v>
      </c>
      <c r="L227" s="286">
        <f>SUM(K227/K231)</f>
        <v>4.6262360832584191E-2</v>
      </c>
    </row>
    <row r="228" spans="1:12" s="1262" customFormat="1" hidden="1" x14ac:dyDescent="0.25">
      <c r="A228" s="142">
        <v>16</v>
      </c>
      <c r="B228" s="380">
        <v>191</v>
      </c>
      <c r="C228" s="322">
        <v>95</v>
      </c>
      <c r="D228" s="322">
        <v>208</v>
      </c>
      <c r="E228" s="322">
        <v>90</v>
      </c>
      <c r="F228" s="322">
        <v>0</v>
      </c>
      <c r="G228" s="322">
        <v>67</v>
      </c>
      <c r="H228" s="322">
        <v>0</v>
      </c>
      <c r="I228" s="322">
        <v>0</v>
      </c>
      <c r="J228" s="381">
        <v>13</v>
      </c>
      <c r="K228" s="190">
        <f t="shared" si="18"/>
        <v>664</v>
      </c>
      <c r="L228" s="286">
        <f>SUM(K228/K231)</f>
        <v>4.5916603277781617E-2</v>
      </c>
    </row>
    <row r="229" spans="1:12" s="1262" customFormat="1" hidden="1" x14ac:dyDescent="0.25">
      <c r="A229" s="142">
        <v>17</v>
      </c>
      <c r="B229" s="380">
        <v>191</v>
      </c>
      <c r="C229" s="322">
        <v>100</v>
      </c>
      <c r="D229" s="322">
        <v>267</v>
      </c>
      <c r="E229" s="322">
        <v>98</v>
      </c>
      <c r="F229" s="322">
        <v>0</v>
      </c>
      <c r="G229" s="322">
        <v>96</v>
      </c>
      <c r="H229" s="322">
        <v>1</v>
      </c>
      <c r="I229" s="322">
        <v>0</v>
      </c>
      <c r="J229" s="381">
        <v>8</v>
      </c>
      <c r="K229" s="190">
        <f t="shared" si="18"/>
        <v>761</v>
      </c>
      <c r="L229" s="286">
        <f>SUM(K229/K231)</f>
        <v>5.2624299840951523E-2</v>
      </c>
    </row>
    <row r="230" spans="1:12" s="1262" customFormat="1" ht="15.75" hidden="1" thickBot="1" x14ac:dyDescent="0.3">
      <c r="A230" s="143" t="s">
        <v>375</v>
      </c>
      <c r="B230" s="382">
        <v>52</v>
      </c>
      <c r="C230" s="383">
        <v>60</v>
      </c>
      <c r="D230" s="383">
        <v>208</v>
      </c>
      <c r="E230" s="383">
        <v>23</v>
      </c>
      <c r="F230" s="383">
        <v>625</v>
      </c>
      <c r="G230" s="383">
        <v>5</v>
      </c>
      <c r="H230" s="383">
        <v>0</v>
      </c>
      <c r="I230" s="383">
        <v>0</v>
      </c>
      <c r="J230" s="384">
        <v>12</v>
      </c>
      <c r="K230" s="191">
        <f t="shared" si="18"/>
        <v>985</v>
      </c>
      <c r="L230" s="592">
        <f>SUM(K230/K231)</f>
        <v>6.8114238296106772E-2</v>
      </c>
    </row>
    <row r="231" spans="1:12" s="1262" customFormat="1" ht="16.5" hidden="1" thickTop="1" thickBot="1" x14ac:dyDescent="0.3">
      <c r="A231" s="98" t="s">
        <v>130</v>
      </c>
      <c r="B231" s="252">
        <f>SUM(B212:B230)</f>
        <v>6432</v>
      </c>
      <c r="C231" s="253">
        <f t="shared" ref="C231:J231" si="19">SUM(C212:C230)</f>
        <v>4807</v>
      </c>
      <c r="D231" s="253">
        <f t="shared" si="19"/>
        <v>1756</v>
      </c>
      <c r="E231" s="253">
        <f t="shared" si="19"/>
        <v>424</v>
      </c>
      <c r="F231" s="253">
        <f t="shared" si="19"/>
        <v>625</v>
      </c>
      <c r="G231" s="253">
        <f t="shared" si="19"/>
        <v>226</v>
      </c>
      <c r="H231" s="253">
        <f t="shared" si="19"/>
        <v>35</v>
      </c>
      <c r="I231" s="253">
        <f t="shared" si="19"/>
        <v>2</v>
      </c>
      <c r="J231" s="254">
        <f t="shared" si="19"/>
        <v>154</v>
      </c>
      <c r="K231" s="188">
        <f>SUM(K212:K230)</f>
        <v>14461</v>
      </c>
      <c r="L231" s="593">
        <f>SUM(L212:L230)</f>
        <v>0.99999999999999989</v>
      </c>
    </row>
    <row r="232" spans="1:12" s="1262" customFormat="1" ht="15.75" hidden="1" thickBot="1" x14ac:dyDescent="0.3">
      <c r="A232" s="66" t="s">
        <v>131</v>
      </c>
      <c r="B232" s="587">
        <f>SUM(B231/K231)</f>
        <v>0.44478251849802919</v>
      </c>
      <c r="C232" s="588">
        <f>SUM(C231/K231)</f>
        <v>0.33241131318719314</v>
      </c>
      <c r="D232" s="588">
        <f>SUM(D231/K231)</f>
        <v>0.12143005324666344</v>
      </c>
      <c r="E232" s="588">
        <f>SUM(E231/K231)</f>
        <v>2.9320240647258144E-2</v>
      </c>
      <c r="F232" s="588">
        <f>SUM(F231/K231)</f>
        <v>4.3219694350321552E-2</v>
      </c>
      <c r="G232" s="588">
        <f>SUM(G231/K231)</f>
        <v>1.5628241477076275E-2</v>
      </c>
      <c r="H232" s="588">
        <f>SUM(H231/K231)</f>
        <v>2.4203028836180069E-3</v>
      </c>
      <c r="I232" s="588">
        <f>SUM(I231/K231)</f>
        <v>1.3830302192102898E-4</v>
      </c>
      <c r="J232" s="589">
        <f>SUM(J231/K231)</f>
        <v>1.0649332687919231E-2</v>
      </c>
      <c r="K232" s="590">
        <f>SUM(B232:J232)</f>
        <v>1</v>
      </c>
      <c r="L232" s="367"/>
    </row>
    <row r="233" spans="1:12" s="1262" customFormat="1" ht="26.45" hidden="1" customHeight="1" x14ac:dyDescent="0.25">
      <c r="A233" s="2477" t="s">
        <v>180</v>
      </c>
      <c r="B233" s="2478"/>
      <c r="C233" s="2478"/>
      <c r="D233" s="2478"/>
      <c r="E233" s="2478"/>
      <c r="F233" s="2478"/>
      <c r="G233" s="2478"/>
      <c r="H233" s="2478"/>
      <c r="I233" s="2478"/>
      <c r="J233" s="2478"/>
      <c r="K233" s="2478"/>
      <c r="L233" s="2478"/>
    </row>
    <row r="234" spans="1:12" s="172" customFormat="1" ht="16.5" hidden="1" thickBot="1" x14ac:dyDescent="0.3">
      <c r="A234" s="2468" t="s">
        <v>266</v>
      </c>
      <c r="B234" s="2469"/>
      <c r="C234" s="2469"/>
      <c r="D234" s="2469"/>
      <c r="E234" s="2469"/>
      <c r="F234" s="2469"/>
      <c r="G234" s="2469"/>
      <c r="H234" s="2469"/>
      <c r="I234" s="2469"/>
      <c r="J234" s="2469"/>
      <c r="K234" s="2469"/>
      <c r="L234" s="2469"/>
    </row>
    <row r="235" spans="1:12" s="172" customFormat="1" ht="81" hidden="1" customHeight="1" thickBot="1" x14ac:dyDescent="0.3">
      <c r="A235" s="109"/>
      <c r="B235" s="139" t="s">
        <v>364</v>
      </c>
      <c r="C235" s="140" t="s">
        <v>365</v>
      </c>
      <c r="D235" s="140" t="s">
        <v>366</v>
      </c>
      <c r="E235" s="140" t="s">
        <v>367</v>
      </c>
      <c r="F235" s="140" t="s">
        <v>368</v>
      </c>
      <c r="G235" s="140" t="s">
        <v>369</v>
      </c>
      <c r="H235" s="140" t="s">
        <v>370</v>
      </c>
      <c r="I235" s="140" t="s">
        <v>371</v>
      </c>
      <c r="J235" s="141" t="s">
        <v>372</v>
      </c>
      <c r="K235" s="546" t="s">
        <v>373</v>
      </c>
      <c r="L235" s="546" t="s">
        <v>159</v>
      </c>
    </row>
    <row r="236" spans="1:12" s="172" customFormat="1" hidden="1" x14ac:dyDescent="0.25">
      <c r="A236" s="98" t="s">
        <v>374</v>
      </c>
      <c r="B236" s="378">
        <v>651</v>
      </c>
      <c r="C236" s="318">
        <v>641</v>
      </c>
      <c r="D236" s="318">
        <v>1</v>
      </c>
      <c r="E236" s="318">
        <v>5</v>
      </c>
      <c r="F236" s="318">
        <v>0</v>
      </c>
      <c r="G236" s="318">
        <v>0</v>
      </c>
      <c r="H236" s="318">
        <v>9</v>
      </c>
      <c r="I236" s="318">
        <v>0</v>
      </c>
      <c r="J236" s="379">
        <v>2</v>
      </c>
      <c r="K236" s="1293">
        <f t="shared" ref="K236:K254" si="20">SUM(B236:J236)</f>
        <v>1309</v>
      </c>
      <c r="L236" s="591">
        <f>SUM(K236/K255)</f>
        <v>9.2495760316563036E-2</v>
      </c>
    </row>
    <row r="237" spans="1:12" s="172" customFormat="1" hidden="1" x14ac:dyDescent="0.25">
      <c r="A237" s="142">
        <v>1</v>
      </c>
      <c r="B237" s="380">
        <v>621</v>
      </c>
      <c r="C237" s="322">
        <v>591</v>
      </c>
      <c r="D237" s="322">
        <v>4</v>
      </c>
      <c r="E237" s="322">
        <v>1</v>
      </c>
      <c r="F237" s="322">
        <v>0</v>
      </c>
      <c r="G237" s="322">
        <v>0</v>
      </c>
      <c r="H237" s="322">
        <v>1</v>
      </c>
      <c r="I237" s="322">
        <v>0</v>
      </c>
      <c r="J237" s="381">
        <v>0</v>
      </c>
      <c r="K237" s="1294">
        <f t="shared" si="20"/>
        <v>1218</v>
      </c>
      <c r="L237" s="286">
        <f>SUM(K237/K255)</f>
        <v>8.6065573770491802E-2</v>
      </c>
    </row>
    <row r="238" spans="1:12" s="172" customFormat="1" hidden="1" x14ac:dyDescent="0.25">
      <c r="A238" s="142">
        <v>2</v>
      </c>
      <c r="B238" s="380">
        <v>487</v>
      </c>
      <c r="C238" s="322">
        <v>469</v>
      </c>
      <c r="D238" s="322">
        <v>1</v>
      </c>
      <c r="E238" s="322">
        <v>1</v>
      </c>
      <c r="F238" s="322">
        <v>0</v>
      </c>
      <c r="G238" s="322">
        <v>0</v>
      </c>
      <c r="H238" s="322">
        <v>3</v>
      </c>
      <c r="I238" s="322">
        <v>0</v>
      </c>
      <c r="J238" s="381">
        <v>3</v>
      </c>
      <c r="K238" s="1294">
        <f t="shared" si="20"/>
        <v>964</v>
      </c>
      <c r="L238" s="286">
        <f>SUM(K238/K255)</f>
        <v>6.8117580553985299E-2</v>
      </c>
    </row>
    <row r="239" spans="1:12" s="172" customFormat="1" hidden="1" x14ac:dyDescent="0.25">
      <c r="A239" s="142">
        <v>3</v>
      </c>
      <c r="B239" s="380">
        <v>433</v>
      </c>
      <c r="C239" s="322">
        <v>413</v>
      </c>
      <c r="D239" s="322">
        <v>3</v>
      </c>
      <c r="E239" s="322">
        <v>3</v>
      </c>
      <c r="F239" s="322">
        <v>0</v>
      </c>
      <c r="G239" s="322">
        <v>0</v>
      </c>
      <c r="H239" s="322">
        <v>5</v>
      </c>
      <c r="I239" s="322">
        <v>0</v>
      </c>
      <c r="J239" s="381">
        <v>1</v>
      </c>
      <c r="K239" s="1294">
        <f t="shared" si="20"/>
        <v>858</v>
      </c>
      <c r="L239" s="286">
        <f>SUM(K239/K255)</f>
        <v>6.0627473148671569E-2</v>
      </c>
    </row>
    <row r="240" spans="1:12" s="172" customFormat="1" hidden="1" x14ac:dyDescent="0.25">
      <c r="A240" s="142">
        <v>4</v>
      </c>
      <c r="B240" s="380">
        <v>357</v>
      </c>
      <c r="C240" s="322">
        <v>383</v>
      </c>
      <c r="D240" s="322">
        <v>11</v>
      </c>
      <c r="E240" s="322">
        <v>6</v>
      </c>
      <c r="F240" s="322">
        <v>0</v>
      </c>
      <c r="G240" s="322">
        <v>0</v>
      </c>
      <c r="H240" s="322">
        <v>3</v>
      </c>
      <c r="I240" s="322">
        <v>0</v>
      </c>
      <c r="J240" s="381">
        <v>0</v>
      </c>
      <c r="K240" s="1294">
        <f t="shared" si="20"/>
        <v>760</v>
      </c>
      <c r="L240" s="286">
        <f>SUM(K240/K255)</f>
        <v>5.3702656868287166E-2</v>
      </c>
    </row>
    <row r="241" spans="1:12" s="172" customFormat="1" hidden="1" x14ac:dyDescent="0.25">
      <c r="A241" s="142">
        <v>5</v>
      </c>
      <c r="B241" s="380">
        <v>359</v>
      </c>
      <c r="C241" s="322">
        <v>334</v>
      </c>
      <c r="D241" s="322">
        <v>28</v>
      </c>
      <c r="E241" s="322">
        <v>1</v>
      </c>
      <c r="F241" s="322">
        <v>0</v>
      </c>
      <c r="G241" s="322">
        <v>0</v>
      </c>
      <c r="H241" s="322">
        <v>4</v>
      </c>
      <c r="I241" s="322">
        <v>0</v>
      </c>
      <c r="J241" s="381">
        <v>0</v>
      </c>
      <c r="K241" s="1294">
        <f t="shared" si="20"/>
        <v>726</v>
      </c>
      <c r="L241" s="286">
        <f>SUM(K241/K255)</f>
        <v>5.1300169587337477E-2</v>
      </c>
    </row>
    <row r="242" spans="1:12" s="172" customFormat="1" hidden="1" x14ac:dyDescent="0.25">
      <c r="A242" s="142">
        <v>6</v>
      </c>
      <c r="B242" s="380">
        <v>332</v>
      </c>
      <c r="C242" s="322">
        <v>279</v>
      </c>
      <c r="D242" s="322">
        <v>27</v>
      </c>
      <c r="E242" s="322">
        <v>1</v>
      </c>
      <c r="F242" s="322">
        <v>0</v>
      </c>
      <c r="G242" s="322">
        <v>0</v>
      </c>
      <c r="H242" s="322">
        <v>2</v>
      </c>
      <c r="I242" s="322">
        <v>0</v>
      </c>
      <c r="J242" s="381">
        <v>0</v>
      </c>
      <c r="K242" s="1294">
        <f t="shared" si="20"/>
        <v>641</v>
      </c>
      <c r="L242" s="286">
        <f>SUM(K242/K255)</f>
        <v>4.5293951384963255E-2</v>
      </c>
    </row>
    <row r="243" spans="1:12" s="172" customFormat="1" hidden="1" x14ac:dyDescent="0.25">
      <c r="A243" s="142">
        <v>7</v>
      </c>
      <c r="B243" s="380">
        <v>295</v>
      </c>
      <c r="C243" s="322">
        <v>245</v>
      </c>
      <c r="D243" s="322">
        <v>58</v>
      </c>
      <c r="E243" s="322">
        <v>3</v>
      </c>
      <c r="F243" s="322">
        <v>0</v>
      </c>
      <c r="G243" s="322">
        <v>0</v>
      </c>
      <c r="H243" s="322">
        <v>4</v>
      </c>
      <c r="I243" s="322">
        <v>0</v>
      </c>
      <c r="J243" s="381">
        <v>0</v>
      </c>
      <c r="K243" s="1294">
        <f t="shared" si="20"/>
        <v>605</v>
      </c>
      <c r="L243" s="286">
        <f>SUM(K243/K255)</f>
        <v>4.2750141322781231E-2</v>
      </c>
    </row>
    <row r="244" spans="1:12" s="172" customFormat="1" hidden="1" x14ac:dyDescent="0.25">
      <c r="A244" s="142">
        <v>8</v>
      </c>
      <c r="B244" s="380">
        <v>293</v>
      </c>
      <c r="C244" s="322">
        <v>243</v>
      </c>
      <c r="D244" s="322">
        <v>47</v>
      </c>
      <c r="E244" s="322">
        <v>2</v>
      </c>
      <c r="F244" s="322">
        <v>0</v>
      </c>
      <c r="G244" s="322">
        <v>0</v>
      </c>
      <c r="H244" s="322">
        <v>0</v>
      </c>
      <c r="I244" s="322">
        <v>0</v>
      </c>
      <c r="J244" s="381">
        <v>0</v>
      </c>
      <c r="K244" s="1294">
        <f t="shared" si="20"/>
        <v>585</v>
      </c>
      <c r="L244" s="286">
        <f>SUM(K244/K255)</f>
        <v>4.1336913510457887E-2</v>
      </c>
    </row>
    <row r="245" spans="1:12" s="172" customFormat="1" hidden="1" x14ac:dyDescent="0.25">
      <c r="A245" s="142">
        <v>9</v>
      </c>
      <c r="B245" s="380">
        <v>246</v>
      </c>
      <c r="C245" s="322">
        <v>205</v>
      </c>
      <c r="D245" s="322">
        <v>69</v>
      </c>
      <c r="E245" s="322">
        <v>1</v>
      </c>
      <c r="F245" s="322">
        <v>0</v>
      </c>
      <c r="G245" s="322">
        <v>0</v>
      </c>
      <c r="H245" s="322">
        <v>1</v>
      </c>
      <c r="I245" s="322">
        <v>0</v>
      </c>
      <c r="J245" s="381">
        <v>3</v>
      </c>
      <c r="K245" s="1294">
        <f t="shared" si="20"/>
        <v>525</v>
      </c>
      <c r="L245" s="286">
        <f>SUM(K245/K255)</f>
        <v>3.709723007348785E-2</v>
      </c>
    </row>
    <row r="246" spans="1:12" s="172" customFormat="1" hidden="1" x14ac:dyDescent="0.25">
      <c r="A246" s="142">
        <v>10</v>
      </c>
      <c r="B246" s="380">
        <v>252</v>
      </c>
      <c r="C246" s="322">
        <v>206</v>
      </c>
      <c r="D246" s="322">
        <v>76</v>
      </c>
      <c r="E246" s="322">
        <v>14</v>
      </c>
      <c r="F246" s="322">
        <v>0</v>
      </c>
      <c r="G246" s="322">
        <v>0</v>
      </c>
      <c r="H246" s="322">
        <v>2</v>
      </c>
      <c r="I246" s="322">
        <v>1</v>
      </c>
      <c r="J246" s="381">
        <v>2</v>
      </c>
      <c r="K246" s="1294">
        <f t="shared" si="20"/>
        <v>553</v>
      </c>
      <c r="L246" s="286">
        <f>SUM(K246/K255)</f>
        <v>3.9075749010740533E-2</v>
      </c>
    </row>
    <row r="247" spans="1:12" s="172" customFormat="1" hidden="1" x14ac:dyDescent="0.25">
      <c r="A247" s="142">
        <v>11</v>
      </c>
      <c r="B247" s="380">
        <v>238</v>
      </c>
      <c r="C247" s="322">
        <v>187</v>
      </c>
      <c r="D247" s="322">
        <v>107</v>
      </c>
      <c r="E247" s="322">
        <v>9</v>
      </c>
      <c r="F247" s="322">
        <v>0</v>
      </c>
      <c r="G247" s="322">
        <v>0</v>
      </c>
      <c r="H247" s="322">
        <v>1</v>
      </c>
      <c r="I247" s="322">
        <v>0</v>
      </c>
      <c r="J247" s="381">
        <v>2</v>
      </c>
      <c r="K247" s="1294">
        <f t="shared" si="20"/>
        <v>544</v>
      </c>
      <c r="L247" s="286">
        <f>SUM(K247/K255)</f>
        <v>3.8439796495195022E-2</v>
      </c>
    </row>
    <row r="248" spans="1:12" s="172" customFormat="1" hidden="1" x14ac:dyDescent="0.25">
      <c r="A248" s="142">
        <v>12</v>
      </c>
      <c r="B248" s="380">
        <v>254</v>
      </c>
      <c r="C248" s="322">
        <v>184</v>
      </c>
      <c r="D248" s="322">
        <v>119</v>
      </c>
      <c r="E248" s="322">
        <v>24</v>
      </c>
      <c r="F248" s="322">
        <v>0</v>
      </c>
      <c r="G248" s="322">
        <v>1</v>
      </c>
      <c r="H248" s="322">
        <v>2</v>
      </c>
      <c r="I248" s="322">
        <v>0</v>
      </c>
      <c r="J248" s="381">
        <v>1</v>
      </c>
      <c r="K248" s="1294">
        <f t="shared" si="20"/>
        <v>585</v>
      </c>
      <c r="L248" s="286">
        <f>SUM(K248/K255)</f>
        <v>4.1336913510457887E-2</v>
      </c>
    </row>
    <row r="249" spans="1:12" s="172" customFormat="1" hidden="1" x14ac:dyDescent="0.25">
      <c r="A249" s="142">
        <v>13</v>
      </c>
      <c r="B249" s="380">
        <v>234</v>
      </c>
      <c r="C249" s="322">
        <v>141</v>
      </c>
      <c r="D249" s="322">
        <v>148</v>
      </c>
      <c r="E249" s="322">
        <v>37</v>
      </c>
      <c r="F249" s="322">
        <v>0</v>
      </c>
      <c r="G249" s="322">
        <v>7</v>
      </c>
      <c r="H249" s="322">
        <v>2</v>
      </c>
      <c r="I249" s="322">
        <v>0</v>
      </c>
      <c r="J249" s="381">
        <v>1</v>
      </c>
      <c r="K249" s="1294">
        <f t="shared" si="20"/>
        <v>570</v>
      </c>
      <c r="L249" s="286">
        <f>SUM(K249/K255)</f>
        <v>4.0276992651215378E-2</v>
      </c>
    </row>
    <row r="250" spans="1:12" s="172" customFormat="1" hidden="1" x14ac:dyDescent="0.25">
      <c r="A250" s="142">
        <v>14</v>
      </c>
      <c r="B250" s="380">
        <v>225</v>
      </c>
      <c r="C250" s="322">
        <v>152</v>
      </c>
      <c r="D250" s="322">
        <v>180</v>
      </c>
      <c r="E250" s="322">
        <v>40</v>
      </c>
      <c r="F250" s="322">
        <v>0</v>
      </c>
      <c r="G250" s="322">
        <v>23</v>
      </c>
      <c r="H250" s="322">
        <v>2</v>
      </c>
      <c r="I250" s="322">
        <v>0</v>
      </c>
      <c r="J250" s="381">
        <v>2</v>
      </c>
      <c r="K250" s="1294">
        <f t="shared" si="20"/>
        <v>624</v>
      </c>
      <c r="L250" s="286">
        <f>SUM(K250/K255)</f>
        <v>4.409270774448841E-2</v>
      </c>
    </row>
    <row r="251" spans="1:12" s="172" customFormat="1" hidden="1" x14ac:dyDescent="0.25">
      <c r="A251" s="142">
        <v>15</v>
      </c>
      <c r="B251" s="380">
        <v>202</v>
      </c>
      <c r="C251" s="322">
        <v>134</v>
      </c>
      <c r="D251" s="322">
        <v>192</v>
      </c>
      <c r="E251" s="322">
        <v>86</v>
      </c>
      <c r="F251" s="322">
        <v>0</v>
      </c>
      <c r="G251" s="322">
        <v>42</v>
      </c>
      <c r="H251" s="322">
        <v>1</v>
      </c>
      <c r="I251" s="322">
        <v>0</v>
      </c>
      <c r="J251" s="381">
        <v>2</v>
      </c>
      <c r="K251" s="1294">
        <f t="shared" si="20"/>
        <v>659</v>
      </c>
      <c r="L251" s="286">
        <f>SUM(K251/K255)</f>
        <v>4.656585641605427E-2</v>
      </c>
    </row>
    <row r="252" spans="1:12" s="172" customFormat="1" hidden="1" x14ac:dyDescent="0.25">
      <c r="A252" s="142">
        <v>16</v>
      </c>
      <c r="B252" s="380">
        <v>179</v>
      </c>
      <c r="C252" s="322">
        <v>114</v>
      </c>
      <c r="D252" s="322">
        <v>220</v>
      </c>
      <c r="E252" s="322">
        <v>97</v>
      </c>
      <c r="F252" s="322">
        <v>0</v>
      </c>
      <c r="G252" s="322">
        <v>56</v>
      </c>
      <c r="H252" s="322">
        <v>0</v>
      </c>
      <c r="I252" s="322">
        <v>1</v>
      </c>
      <c r="J252" s="381">
        <v>1</v>
      </c>
      <c r="K252" s="1294">
        <f t="shared" si="20"/>
        <v>668</v>
      </c>
      <c r="L252" s="286">
        <f>SUM(K252/K255)</f>
        <v>4.7201808931599774E-2</v>
      </c>
    </row>
    <row r="253" spans="1:12" s="172" customFormat="1" hidden="1" x14ac:dyDescent="0.25">
      <c r="A253" s="142">
        <v>17</v>
      </c>
      <c r="B253" s="380">
        <v>179</v>
      </c>
      <c r="C253" s="322">
        <v>90</v>
      </c>
      <c r="D253" s="322">
        <v>293</v>
      </c>
      <c r="E253" s="322">
        <v>93</v>
      </c>
      <c r="F253" s="322">
        <v>1</v>
      </c>
      <c r="G253" s="322">
        <v>113</v>
      </c>
      <c r="H253" s="322">
        <v>0</v>
      </c>
      <c r="I253" s="322">
        <v>0</v>
      </c>
      <c r="J253" s="381">
        <v>2</v>
      </c>
      <c r="K253" s="1294">
        <f t="shared" si="20"/>
        <v>771</v>
      </c>
      <c r="L253" s="286">
        <f>SUM(K253/K255)</f>
        <v>5.4479932165065005E-2</v>
      </c>
    </row>
    <row r="254" spans="1:12" s="172" customFormat="1" ht="15.75" hidden="1" thickBot="1" x14ac:dyDescent="0.3">
      <c r="A254" s="143" t="s">
        <v>375</v>
      </c>
      <c r="B254" s="382">
        <v>32</v>
      </c>
      <c r="C254" s="383">
        <v>82</v>
      </c>
      <c r="D254" s="383">
        <v>209</v>
      </c>
      <c r="E254" s="383">
        <v>25</v>
      </c>
      <c r="F254" s="383">
        <v>627</v>
      </c>
      <c r="G254" s="383">
        <v>8</v>
      </c>
      <c r="H254" s="383">
        <v>0</v>
      </c>
      <c r="I254" s="383">
        <v>0</v>
      </c>
      <c r="J254" s="384">
        <v>4</v>
      </c>
      <c r="K254" s="1295">
        <f t="shared" si="20"/>
        <v>987</v>
      </c>
      <c r="L254" s="592">
        <f>SUM(K254/K255)</f>
        <v>6.9742792538157156E-2</v>
      </c>
    </row>
    <row r="255" spans="1:12" s="172" customFormat="1" ht="16.5" hidden="1" thickTop="1" thickBot="1" x14ac:dyDescent="0.3">
      <c r="A255" s="98" t="s">
        <v>130</v>
      </c>
      <c r="B255" s="385">
        <f>SUM(B236:B254)</f>
        <v>5869</v>
      </c>
      <c r="C255" s="386">
        <f t="shared" ref="C255:J255" si="21">SUM(C236:C254)</f>
        <v>5093</v>
      </c>
      <c r="D255" s="386">
        <f t="shared" si="21"/>
        <v>1793</v>
      </c>
      <c r="E255" s="386">
        <f t="shared" si="21"/>
        <v>449</v>
      </c>
      <c r="F255" s="386">
        <f t="shared" si="21"/>
        <v>628</v>
      </c>
      <c r="G255" s="386">
        <f t="shared" si="21"/>
        <v>250</v>
      </c>
      <c r="H255" s="386">
        <f t="shared" si="21"/>
        <v>42</v>
      </c>
      <c r="I255" s="386">
        <f t="shared" si="21"/>
        <v>2</v>
      </c>
      <c r="J255" s="387">
        <f t="shared" si="21"/>
        <v>26</v>
      </c>
      <c r="K255" s="1296">
        <f>SUM(K236:K254)</f>
        <v>14152</v>
      </c>
      <c r="L255" s="593">
        <f>SUM(L236:L254)</f>
        <v>0.99999999999999989</v>
      </c>
    </row>
    <row r="256" spans="1:12" s="172" customFormat="1" ht="15.75" hidden="1" thickBot="1" x14ac:dyDescent="0.3">
      <c r="A256" s="66" t="s">
        <v>131</v>
      </c>
      <c r="B256" s="587">
        <f>SUM(B255/K255)</f>
        <v>0.41471170152628606</v>
      </c>
      <c r="C256" s="588">
        <f>SUM(C255/K255)</f>
        <v>0.3598784624081402</v>
      </c>
      <c r="D256" s="588">
        <f>SUM(D255/K255)</f>
        <v>0.12669587337478802</v>
      </c>
      <c r="E256" s="588">
        <f>SUM(E255/K255)</f>
        <v>3.1726964386659132E-2</v>
      </c>
      <c r="F256" s="588">
        <f>SUM(F255/K255)</f>
        <v>4.437535330695308E-2</v>
      </c>
      <c r="G256" s="588">
        <f>SUM(G255/K255)</f>
        <v>1.7665347654041832E-2</v>
      </c>
      <c r="H256" s="588">
        <f>SUM(H255/K255)</f>
        <v>2.9677784058790278E-3</v>
      </c>
      <c r="I256" s="588">
        <f>SUM(I255/K255)</f>
        <v>1.4132278123233464E-4</v>
      </c>
      <c r="J256" s="589">
        <f>SUM(J255/K255)</f>
        <v>1.8371961560203504E-3</v>
      </c>
      <c r="K256" s="590">
        <f>SUM(B256:J256)</f>
        <v>1</v>
      </c>
      <c r="L256" s="367"/>
    </row>
    <row r="257" spans="1:12" s="172" customFormat="1" ht="16.5" hidden="1" thickBot="1" x14ac:dyDescent="0.3">
      <c r="A257" s="2468" t="s">
        <v>182</v>
      </c>
      <c r="B257" s="2469"/>
      <c r="C257" s="2469"/>
      <c r="D257" s="2469"/>
      <c r="E257" s="2469"/>
      <c r="F257" s="2469"/>
      <c r="G257" s="2469"/>
      <c r="H257" s="2469"/>
      <c r="I257" s="2469"/>
      <c r="J257" s="2469"/>
      <c r="K257" s="2469"/>
      <c r="L257" s="2469"/>
    </row>
    <row r="258" spans="1:12" s="172" customFormat="1" ht="75" hidden="1" thickBot="1" x14ac:dyDescent="0.3">
      <c r="A258" s="109"/>
      <c r="B258" s="139" t="s">
        <v>364</v>
      </c>
      <c r="C258" s="140" t="s">
        <v>365</v>
      </c>
      <c r="D258" s="140" t="s">
        <v>366</v>
      </c>
      <c r="E258" s="140" t="s">
        <v>367</v>
      </c>
      <c r="F258" s="140" t="s">
        <v>368</v>
      </c>
      <c r="G258" s="140" t="s">
        <v>369</v>
      </c>
      <c r="H258" s="140" t="s">
        <v>370</v>
      </c>
      <c r="I258" s="140" t="s">
        <v>371</v>
      </c>
      <c r="J258" s="141" t="s">
        <v>372</v>
      </c>
      <c r="K258" s="546" t="s">
        <v>373</v>
      </c>
      <c r="L258" s="546" t="s">
        <v>159</v>
      </c>
    </row>
    <row r="259" spans="1:12" s="172" customFormat="1" ht="14.1" hidden="1" customHeight="1" x14ac:dyDescent="0.25">
      <c r="A259" s="98" t="s">
        <v>374</v>
      </c>
      <c r="B259" s="1055">
        <v>625</v>
      </c>
      <c r="C259" s="1042">
        <v>618</v>
      </c>
      <c r="D259" s="1042">
        <v>5</v>
      </c>
      <c r="E259" s="1042">
        <v>9</v>
      </c>
      <c r="F259" s="1042">
        <v>0</v>
      </c>
      <c r="G259" s="1042">
        <v>0</v>
      </c>
      <c r="H259" s="1042">
        <v>2</v>
      </c>
      <c r="I259" s="1042">
        <v>0</v>
      </c>
      <c r="J259" s="1056">
        <v>1</v>
      </c>
      <c r="K259" s="189">
        <f t="shared" ref="K259:K277" si="22">SUM(B259:J259)</f>
        <v>1260</v>
      </c>
      <c r="L259" s="591">
        <f>SUM(K259/K278)</f>
        <v>8.9096308867204072E-2</v>
      </c>
    </row>
    <row r="260" spans="1:12" s="172" customFormat="1" ht="14.1" hidden="1" customHeight="1" x14ac:dyDescent="0.25">
      <c r="A260" s="142">
        <v>1</v>
      </c>
      <c r="B260" s="1057">
        <v>573</v>
      </c>
      <c r="C260" s="1058">
        <v>608</v>
      </c>
      <c r="D260" s="1058">
        <v>2</v>
      </c>
      <c r="E260" s="1058">
        <v>2</v>
      </c>
      <c r="F260" s="1058">
        <v>0</v>
      </c>
      <c r="G260" s="1058">
        <v>0</v>
      </c>
      <c r="H260" s="1058">
        <v>4</v>
      </c>
      <c r="I260" s="1058">
        <v>0</v>
      </c>
      <c r="J260" s="1059">
        <v>3</v>
      </c>
      <c r="K260" s="190">
        <f t="shared" si="22"/>
        <v>1192</v>
      </c>
      <c r="L260" s="286">
        <f>SUM(K260/K278)</f>
        <v>8.4287936642624808E-2</v>
      </c>
    </row>
    <row r="261" spans="1:12" s="172" customFormat="1" ht="14.1" hidden="1" customHeight="1" x14ac:dyDescent="0.25">
      <c r="A261" s="142">
        <v>2</v>
      </c>
      <c r="B261" s="1057">
        <v>468</v>
      </c>
      <c r="C261" s="1058">
        <v>479</v>
      </c>
      <c r="D261" s="1058">
        <v>3</v>
      </c>
      <c r="E261" s="1058">
        <v>1</v>
      </c>
      <c r="F261" s="1058">
        <v>0</v>
      </c>
      <c r="G261" s="1058">
        <v>0</v>
      </c>
      <c r="H261" s="1058">
        <v>8</v>
      </c>
      <c r="I261" s="1058">
        <v>0</v>
      </c>
      <c r="J261" s="1059">
        <v>0</v>
      </c>
      <c r="K261" s="190">
        <f t="shared" si="22"/>
        <v>959</v>
      </c>
      <c r="L261" s="286">
        <f>SUM(K261/K278)</f>
        <v>6.7812190637816433E-2</v>
      </c>
    </row>
    <row r="262" spans="1:12" s="172" customFormat="1" ht="14.1" hidden="1" customHeight="1" x14ac:dyDescent="0.25">
      <c r="A262" s="142">
        <v>3</v>
      </c>
      <c r="B262" s="1057">
        <v>417</v>
      </c>
      <c r="C262" s="1058">
        <v>430</v>
      </c>
      <c r="D262" s="1058">
        <v>5</v>
      </c>
      <c r="E262" s="1058">
        <v>0</v>
      </c>
      <c r="F262" s="1058">
        <v>0</v>
      </c>
      <c r="G262" s="1058">
        <v>0</v>
      </c>
      <c r="H262" s="1058">
        <v>5</v>
      </c>
      <c r="I262" s="1058">
        <v>0</v>
      </c>
      <c r="J262" s="1059">
        <v>1</v>
      </c>
      <c r="K262" s="190">
        <f t="shared" si="22"/>
        <v>858</v>
      </c>
      <c r="L262" s="286">
        <f>SUM(K262/K278)</f>
        <v>6.0670343657191345E-2</v>
      </c>
    </row>
    <row r="263" spans="1:12" s="172" customFormat="1" ht="14.1" hidden="1" customHeight="1" x14ac:dyDescent="0.25">
      <c r="A263" s="142">
        <v>4</v>
      </c>
      <c r="B263" s="1057">
        <v>367</v>
      </c>
      <c r="C263" s="1058">
        <v>379</v>
      </c>
      <c r="D263" s="1058">
        <v>11</v>
      </c>
      <c r="E263" s="1058">
        <v>2</v>
      </c>
      <c r="F263" s="1058">
        <v>0</v>
      </c>
      <c r="G263" s="1058">
        <v>0</v>
      </c>
      <c r="H263" s="1058">
        <v>4</v>
      </c>
      <c r="I263" s="1058">
        <v>0</v>
      </c>
      <c r="J263" s="1059">
        <v>0</v>
      </c>
      <c r="K263" s="190">
        <f t="shared" si="22"/>
        <v>763</v>
      </c>
      <c r="L263" s="286">
        <f>SUM(K263/K278)</f>
        <v>5.3952764814029136E-2</v>
      </c>
    </row>
    <row r="264" spans="1:12" s="172" customFormat="1" ht="14.1" hidden="1" customHeight="1" x14ac:dyDescent="0.25">
      <c r="A264" s="142">
        <v>5</v>
      </c>
      <c r="B264" s="1057">
        <v>375</v>
      </c>
      <c r="C264" s="1058">
        <v>338</v>
      </c>
      <c r="D264" s="1058">
        <v>23</v>
      </c>
      <c r="E264" s="1058">
        <v>6</v>
      </c>
      <c r="F264" s="1058">
        <v>0</v>
      </c>
      <c r="G264" s="1058">
        <v>0</v>
      </c>
      <c r="H264" s="1058">
        <v>4</v>
      </c>
      <c r="I264" s="1058">
        <v>0</v>
      </c>
      <c r="J264" s="1059">
        <v>2</v>
      </c>
      <c r="K264" s="190">
        <f t="shared" si="22"/>
        <v>748</v>
      </c>
      <c r="L264" s="286">
        <f>SUM(K264/K278)</f>
        <v>5.2892094470371943E-2</v>
      </c>
    </row>
    <row r="265" spans="1:12" s="172" customFormat="1" ht="14.1" hidden="1" customHeight="1" x14ac:dyDescent="0.25">
      <c r="A265" s="142">
        <v>6</v>
      </c>
      <c r="B265" s="1057">
        <v>305</v>
      </c>
      <c r="C265" s="1058">
        <v>305</v>
      </c>
      <c r="D265" s="1058">
        <v>32</v>
      </c>
      <c r="E265" s="1058">
        <v>1</v>
      </c>
      <c r="F265" s="1058">
        <v>0</v>
      </c>
      <c r="G265" s="1058">
        <v>0</v>
      </c>
      <c r="H265" s="1058">
        <v>0</v>
      </c>
      <c r="I265" s="1058">
        <v>0</v>
      </c>
      <c r="J265" s="1059">
        <v>0</v>
      </c>
      <c r="K265" s="190">
        <f t="shared" si="22"/>
        <v>643</v>
      </c>
      <c r="L265" s="286">
        <f>SUM(K265/K278)</f>
        <v>4.5467402064771602E-2</v>
      </c>
    </row>
    <row r="266" spans="1:12" s="172" customFormat="1" ht="14.1" hidden="1" customHeight="1" x14ac:dyDescent="0.25">
      <c r="A266" s="142">
        <v>7</v>
      </c>
      <c r="B266" s="1057">
        <v>319</v>
      </c>
      <c r="C266" s="1058">
        <v>256</v>
      </c>
      <c r="D266" s="1058">
        <v>43</v>
      </c>
      <c r="E266" s="1058">
        <v>5</v>
      </c>
      <c r="F266" s="1058">
        <v>0</v>
      </c>
      <c r="G266" s="1058">
        <v>0</v>
      </c>
      <c r="H266" s="1058">
        <v>4</v>
      </c>
      <c r="I266" s="1058">
        <v>0</v>
      </c>
      <c r="J266" s="1059">
        <v>1</v>
      </c>
      <c r="K266" s="190">
        <f t="shared" si="22"/>
        <v>628</v>
      </c>
      <c r="L266" s="286">
        <f>SUM(K266/K278)</f>
        <v>4.4406731721114409E-2</v>
      </c>
    </row>
    <row r="267" spans="1:12" s="172" customFormat="1" ht="14.1" hidden="1" customHeight="1" x14ac:dyDescent="0.25">
      <c r="A267" s="142">
        <v>8</v>
      </c>
      <c r="B267" s="1057">
        <v>257</v>
      </c>
      <c r="C267" s="1058">
        <v>241</v>
      </c>
      <c r="D267" s="1058">
        <v>42</v>
      </c>
      <c r="E267" s="1058">
        <v>4</v>
      </c>
      <c r="F267" s="1058">
        <v>0</v>
      </c>
      <c r="G267" s="1058">
        <v>0</v>
      </c>
      <c r="H267" s="1058">
        <v>0</v>
      </c>
      <c r="I267" s="1058">
        <v>0</v>
      </c>
      <c r="J267" s="1059">
        <v>2</v>
      </c>
      <c r="K267" s="190">
        <f t="shared" si="22"/>
        <v>546</v>
      </c>
      <c r="L267" s="286">
        <f>SUM(K267/K278)</f>
        <v>3.8608400509121767E-2</v>
      </c>
    </row>
    <row r="268" spans="1:12" s="172" customFormat="1" ht="14.1" hidden="1" customHeight="1" x14ac:dyDescent="0.25">
      <c r="A268" s="142">
        <v>9</v>
      </c>
      <c r="B268" s="1057">
        <v>258</v>
      </c>
      <c r="C268" s="1058">
        <v>236</v>
      </c>
      <c r="D268" s="1058">
        <v>66</v>
      </c>
      <c r="E268" s="1058">
        <v>8</v>
      </c>
      <c r="F268" s="1058">
        <v>0</v>
      </c>
      <c r="G268" s="1058">
        <v>0</v>
      </c>
      <c r="H268" s="1058">
        <v>0</v>
      </c>
      <c r="I268" s="1058">
        <v>0</v>
      </c>
      <c r="J268" s="1059">
        <v>2</v>
      </c>
      <c r="K268" s="190">
        <f t="shared" si="22"/>
        <v>570</v>
      </c>
      <c r="L268" s="286">
        <f>SUM(K268/K278)</f>
        <v>4.0305473058973272E-2</v>
      </c>
    </row>
    <row r="269" spans="1:12" s="172" customFormat="1" ht="14.1" hidden="1" customHeight="1" x14ac:dyDescent="0.25">
      <c r="A269" s="142">
        <v>10</v>
      </c>
      <c r="B269" s="1057">
        <v>274</v>
      </c>
      <c r="C269" s="1058">
        <v>239</v>
      </c>
      <c r="D269" s="1058">
        <v>71</v>
      </c>
      <c r="E269" s="1058">
        <v>3</v>
      </c>
      <c r="F269" s="1058">
        <v>0</v>
      </c>
      <c r="G269" s="1058">
        <v>0</v>
      </c>
      <c r="H269" s="1058">
        <v>2</v>
      </c>
      <c r="I269" s="1058">
        <v>0</v>
      </c>
      <c r="J269" s="1059">
        <v>2</v>
      </c>
      <c r="K269" s="190">
        <f t="shared" si="22"/>
        <v>591</v>
      </c>
      <c r="L269" s="286">
        <f>SUM(K269/K278)</f>
        <v>4.1790411540093338E-2</v>
      </c>
    </row>
    <row r="270" spans="1:12" s="172" customFormat="1" ht="14.1" hidden="1" customHeight="1" x14ac:dyDescent="0.25">
      <c r="A270" s="142">
        <v>11</v>
      </c>
      <c r="B270" s="1057">
        <v>228</v>
      </c>
      <c r="C270" s="1058">
        <v>195</v>
      </c>
      <c r="D270" s="1058">
        <v>88</v>
      </c>
      <c r="E270" s="1058">
        <v>15</v>
      </c>
      <c r="F270" s="1058">
        <v>0</v>
      </c>
      <c r="G270" s="1058">
        <v>0</v>
      </c>
      <c r="H270" s="1058">
        <v>1</v>
      </c>
      <c r="I270" s="1058">
        <v>0</v>
      </c>
      <c r="J270" s="1059">
        <v>1</v>
      </c>
      <c r="K270" s="190">
        <f t="shared" si="22"/>
        <v>528</v>
      </c>
      <c r="L270" s="286">
        <f>SUM(K270/K278)</f>
        <v>3.7335596096733134E-2</v>
      </c>
    </row>
    <row r="271" spans="1:12" s="172" customFormat="1" ht="14.1" hidden="1" customHeight="1" x14ac:dyDescent="0.25">
      <c r="A271" s="142">
        <v>12</v>
      </c>
      <c r="B271" s="1057">
        <v>260</v>
      </c>
      <c r="C271" s="1058">
        <v>178</v>
      </c>
      <c r="D271" s="1058">
        <v>111</v>
      </c>
      <c r="E271" s="1058">
        <v>25</v>
      </c>
      <c r="F271" s="1058">
        <v>0</v>
      </c>
      <c r="G271" s="1058">
        <v>1</v>
      </c>
      <c r="H271" s="1058">
        <v>2</v>
      </c>
      <c r="I271" s="1058">
        <v>0</v>
      </c>
      <c r="J271" s="1059">
        <v>3</v>
      </c>
      <c r="K271" s="190">
        <f t="shared" si="22"/>
        <v>580</v>
      </c>
      <c r="L271" s="286">
        <f>SUM(K271/K278)</f>
        <v>4.1012586621411398E-2</v>
      </c>
    </row>
    <row r="272" spans="1:12" s="172" customFormat="1" ht="14.1" hidden="1" customHeight="1" x14ac:dyDescent="0.25">
      <c r="A272" s="142">
        <v>13</v>
      </c>
      <c r="B272" s="1057">
        <v>213</v>
      </c>
      <c r="C272" s="1058">
        <v>174</v>
      </c>
      <c r="D272" s="1058">
        <v>157</v>
      </c>
      <c r="E272" s="1058">
        <v>36</v>
      </c>
      <c r="F272" s="1058">
        <v>0</v>
      </c>
      <c r="G272" s="1058">
        <v>4</v>
      </c>
      <c r="H272" s="1058">
        <v>3</v>
      </c>
      <c r="I272" s="1058">
        <v>0</v>
      </c>
      <c r="J272" s="1059">
        <v>3</v>
      </c>
      <c r="K272" s="190">
        <f t="shared" si="22"/>
        <v>590</v>
      </c>
      <c r="L272" s="286">
        <f>SUM(K272/K278)</f>
        <v>4.1719700183849524E-2</v>
      </c>
    </row>
    <row r="273" spans="1:12" s="172" customFormat="1" ht="14.1" hidden="1" customHeight="1" x14ac:dyDescent="0.25">
      <c r="A273" s="142">
        <v>14</v>
      </c>
      <c r="B273" s="1057">
        <v>195</v>
      </c>
      <c r="C273" s="1058">
        <v>156</v>
      </c>
      <c r="D273" s="1058">
        <v>173</v>
      </c>
      <c r="E273" s="1058">
        <v>69</v>
      </c>
      <c r="F273" s="1058">
        <v>0</v>
      </c>
      <c r="G273" s="1058">
        <v>19</v>
      </c>
      <c r="H273" s="1058">
        <v>2</v>
      </c>
      <c r="I273" s="1058">
        <v>0</v>
      </c>
      <c r="J273" s="1059">
        <v>5</v>
      </c>
      <c r="K273" s="190">
        <f t="shared" si="22"/>
        <v>619</v>
      </c>
      <c r="L273" s="286">
        <f>SUM(K273/K278)</f>
        <v>4.3770329514920096E-2</v>
      </c>
    </row>
    <row r="274" spans="1:12" s="172" customFormat="1" ht="14.1" hidden="1" customHeight="1" x14ac:dyDescent="0.25">
      <c r="A274" s="142">
        <v>15</v>
      </c>
      <c r="B274" s="1057">
        <v>180</v>
      </c>
      <c r="C274" s="1058">
        <v>119</v>
      </c>
      <c r="D274" s="1058">
        <v>196</v>
      </c>
      <c r="E274" s="1058">
        <v>82</v>
      </c>
      <c r="F274" s="1058">
        <v>0</v>
      </c>
      <c r="G274" s="1058">
        <v>33</v>
      </c>
      <c r="H274" s="1058">
        <v>1</v>
      </c>
      <c r="I274" s="1058">
        <v>1</v>
      </c>
      <c r="J274" s="1059">
        <v>5</v>
      </c>
      <c r="K274" s="190">
        <f t="shared" si="22"/>
        <v>617</v>
      </c>
      <c r="L274" s="286">
        <f>SUM(K274/K278)</f>
        <v>4.362890680243247E-2</v>
      </c>
    </row>
    <row r="275" spans="1:12" s="172" customFormat="1" ht="14.1" hidden="1" customHeight="1" x14ac:dyDescent="0.25">
      <c r="A275" s="142">
        <v>16</v>
      </c>
      <c r="B275" s="1057">
        <v>162</v>
      </c>
      <c r="C275" s="1058">
        <v>117</v>
      </c>
      <c r="D275" s="1058">
        <v>253</v>
      </c>
      <c r="E275" s="1058">
        <v>115</v>
      </c>
      <c r="F275" s="1058">
        <v>0</v>
      </c>
      <c r="G275" s="1058">
        <v>69</v>
      </c>
      <c r="H275" s="1058">
        <v>1</v>
      </c>
      <c r="I275" s="1058">
        <v>0</v>
      </c>
      <c r="J275" s="1059">
        <v>9</v>
      </c>
      <c r="K275" s="190">
        <f t="shared" si="22"/>
        <v>726</v>
      </c>
      <c r="L275" s="286">
        <f>SUM(K275/K278)</f>
        <v>5.1336444633008065E-2</v>
      </c>
    </row>
    <row r="276" spans="1:12" s="172" customFormat="1" ht="14.1" hidden="1" customHeight="1" x14ac:dyDescent="0.25">
      <c r="A276" s="142">
        <v>17</v>
      </c>
      <c r="B276" s="1057">
        <v>166</v>
      </c>
      <c r="C276" s="1058">
        <v>109</v>
      </c>
      <c r="D276" s="1058">
        <v>322</v>
      </c>
      <c r="E276" s="1058">
        <v>88</v>
      </c>
      <c r="F276" s="1058">
        <v>3</v>
      </c>
      <c r="G276" s="1058">
        <v>104</v>
      </c>
      <c r="H276" s="1058">
        <v>1</v>
      </c>
      <c r="I276" s="1058">
        <v>0</v>
      </c>
      <c r="J276" s="1059">
        <v>5</v>
      </c>
      <c r="K276" s="190">
        <f t="shared" si="22"/>
        <v>798</v>
      </c>
      <c r="L276" s="286">
        <f>SUM(K276/K278)</f>
        <v>5.6427662282562581E-2</v>
      </c>
    </row>
    <row r="277" spans="1:12" s="172" customFormat="1" ht="14.1" hidden="1" customHeight="1" thickBot="1" x14ac:dyDescent="0.3">
      <c r="A277" s="143" t="s">
        <v>375</v>
      </c>
      <c r="B277" s="1060">
        <v>40</v>
      </c>
      <c r="C277" s="1061">
        <v>91</v>
      </c>
      <c r="D277" s="1061">
        <v>180</v>
      </c>
      <c r="E277" s="1061">
        <v>44</v>
      </c>
      <c r="F277" s="1061">
        <v>541</v>
      </c>
      <c r="G277" s="1061">
        <v>14</v>
      </c>
      <c r="H277" s="1061">
        <v>0</v>
      </c>
      <c r="I277" s="1061">
        <v>1</v>
      </c>
      <c r="J277" s="1062">
        <v>15</v>
      </c>
      <c r="K277" s="191">
        <f t="shared" si="22"/>
        <v>926</v>
      </c>
      <c r="L277" s="592">
        <f>SUM(K277/K278)</f>
        <v>6.5478715881770608E-2</v>
      </c>
    </row>
    <row r="278" spans="1:12" s="172" customFormat="1" ht="16.5" hidden="1" customHeight="1" thickTop="1" thickBot="1" x14ac:dyDescent="0.3">
      <c r="A278" s="98" t="s">
        <v>130</v>
      </c>
      <c r="B278" s="252">
        <f>SUM(B259:B277)</f>
        <v>5682</v>
      </c>
      <c r="C278" s="253">
        <f t="shared" ref="C278:J278" si="23">SUM(C259:C277)</f>
        <v>5268</v>
      </c>
      <c r="D278" s="253">
        <f t="shared" si="23"/>
        <v>1783</v>
      </c>
      <c r="E278" s="253">
        <f t="shared" si="23"/>
        <v>515</v>
      </c>
      <c r="F278" s="253">
        <f t="shared" si="23"/>
        <v>544</v>
      </c>
      <c r="G278" s="253">
        <f t="shared" si="23"/>
        <v>244</v>
      </c>
      <c r="H278" s="253">
        <f t="shared" si="23"/>
        <v>44</v>
      </c>
      <c r="I278" s="253">
        <f t="shared" si="23"/>
        <v>2</v>
      </c>
      <c r="J278" s="254">
        <f t="shared" si="23"/>
        <v>60</v>
      </c>
      <c r="K278" s="188">
        <f>SUM(K259:K277)</f>
        <v>14142</v>
      </c>
      <c r="L278" s="593">
        <f>SUM(L259:L277)</f>
        <v>0.99999999999999989</v>
      </c>
    </row>
    <row r="279" spans="1:12" s="172" customFormat="1" ht="16.5" hidden="1" customHeight="1" thickBot="1" x14ac:dyDescent="0.3">
      <c r="A279" s="66" t="s">
        <v>131</v>
      </c>
      <c r="B279" s="588">
        <f>SUM(B278/K278)</f>
        <v>0.4017819261773441</v>
      </c>
      <c r="C279" s="588">
        <f>SUM(C278/K278)</f>
        <v>0.37250742469240561</v>
      </c>
      <c r="D279" s="588">
        <f>SUM(D278/K278)</f>
        <v>0.12607834818271815</v>
      </c>
      <c r="E279" s="588">
        <f>SUM(E278/K278)</f>
        <v>3.6416348465563568E-2</v>
      </c>
      <c r="F279" s="588">
        <f>SUM(F278/K278)</f>
        <v>3.846697779663414E-2</v>
      </c>
      <c r="G279" s="588">
        <f>SUM(G278/K278)</f>
        <v>1.7253570923490311E-2</v>
      </c>
      <c r="H279" s="588">
        <f>SUM(H278/K278)</f>
        <v>3.1112996747277612E-3</v>
      </c>
      <c r="I279" s="588">
        <f>SUM(I278/K278)</f>
        <v>1.414227124876255E-4</v>
      </c>
      <c r="J279" s="589">
        <f>SUM(J278/K278)</f>
        <v>4.2426813746287654E-3</v>
      </c>
      <c r="K279" s="590">
        <f>SUM(B279:J279)</f>
        <v>1</v>
      </c>
      <c r="L279" s="367"/>
    </row>
    <row r="280" spans="1:12" s="172" customFormat="1" ht="16.5" hidden="1" thickBot="1" x14ac:dyDescent="0.3">
      <c r="A280" s="2468" t="s">
        <v>183</v>
      </c>
      <c r="B280" s="2469"/>
      <c r="C280" s="2469"/>
      <c r="D280" s="2469"/>
      <c r="E280" s="2469"/>
      <c r="F280" s="2469"/>
      <c r="G280" s="2469"/>
      <c r="H280" s="2469"/>
      <c r="I280" s="2469"/>
      <c r="J280" s="2469"/>
      <c r="K280" s="2469"/>
      <c r="L280" s="2469"/>
    </row>
    <row r="281" spans="1:12" s="172" customFormat="1" ht="75" hidden="1" thickBot="1" x14ac:dyDescent="0.3">
      <c r="A281" s="109"/>
      <c r="B281" s="139" t="s">
        <v>364</v>
      </c>
      <c r="C281" s="140" t="s">
        <v>365</v>
      </c>
      <c r="D281" s="140" t="s">
        <v>366</v>
      </c>
      <c r="E281" s="140" t="s">
        <v>367</v>
      </c>
      <c r="F281" s="140" t="s">
        <v>368</v>
      </c>
      <c r="G281" s="140" t="s">
        <v>380</v>
      </c>
      <c r="H281" s="140" t="s">
        <v>370</v>
      </c>
      <c r="I281" s="140" t="s">
        <v>371</v>
      </c>
      <c r="J281" s="141" t="s">
        <v>372</v>
      </c>
      <c r="K281" s="546" t="s">
        <v>373</v>
      </c>
      <c r="L281" s="546" t="s">
        <v>159</v>
      </c>
    </row>
    <row r="282" spans="1:12" s="172" customFormat="1" hidden="1" x14ac:dyDescent="0.25">
      <c r="A282" s="98" t="s">
        <v>374</v>
      </c>
      <c r="B282" s="1055">
        <v>521</v>
      </c>
      <c r="C282" s="1042">
        <v>695</v>
      </c>
      <c r="D282" s="1042">
        <v>5</v>
      </c>
      <c r="E282" s="1042">
        <v>4</v>
      </c>
      <c r="F282" s="1042">
        <v>0</v>
      </c>
      <c r="G282" s="1042">
        <v>0</v>
      </c>
      <c r="H282" s="1042">
        <v>6</v>
      </c>
      <c r="I282" s="1042">
        <v>0</v>
      </c>
      <c r="J282" s="1056">
        <v>4</v>
      </c>
      <c r="K282" s="189">
        <f t="shared" ref="K282:K300" si="24">SUM(B282:J282)</f>
        <v>1235</v>
      </c>
      <c r="L282" s="591">
        <f>SUM(K282/K301)</f>
        <v>8.6941217881027807E-2</v>
      </c>
    </row>
    <row r="283" spans="1:12" s="172" customFormat="1" hidden="1" x14ac:dyDescent="0.25">
      <c r="A283" s="142">
        <v>1</v>
      </c>
      <c r="B283" s="1057">
        <v>500</v>
      </c>
      <c r="C283" s="1058">
        <v>675</v>
      </c>
      <c r="D283" s="1058">
        <v>3</v>
      </c>
      <c r="E283" s="1058">
        <v>2</v>
      </c>
      <c r="F283" s="1058">
        <v>0</v>
      </c>
      <c r="G283" s="1058">
        <v>0</v>
      </c>
      <c r="H283" s="1058">
        <v>6</v>
      </c>
      <c r="I283" s="1058">
        <v>2</v>
      </c>
      <c r="J283" s="1059">
        <v>1</v>
      </c>
      <c r="K283" s="190">
        <f t="shared" si="24"/>
        <v>1189</v>
      </c>
      <c r="L283" s="286">
        <f>SUM(K283/K301)</f>
        <v>8.370292150651179E-2</v>
      </c>
    </row>
    <row r="284" spans="1:12" s="172" customFormat="1" hidden="1" x14ac:dyDescent="0.25">
      <c r="A284" s="142">
        <v>2</v>
      </c>
      <c r="B284" s="1057">
        <v>406</v>
      </c>
      <c r="C284" s="1058">
        <v>524</v>
      </c>
      <c r="D284" s="1058">
        <v>1</v>
      </c>
      <c r="E284" s="1058">
        <v>3</v>
      </c>
      <c r="F284" s="1058">
        <v>0</v>
      </c>
      <c r="G284" s="1058">
        <v>0</v>
      </c>
      <c r="H284" s="1058">
        <v>2</v>
      </c>
      <c r="I284" s="1058">
        <v>1</v>
      </c>
      <c r="J284" s="1059">
        <v>1</v>
      </c>
      <c r="K284" s="190">
        <f t="shared" si="24"/>
        <v>938</v>
      </c>
      <c r="L284" s="286">
        <f>SUM(K284/K301)</f>
        <v>6.6033086941217886E-2</v>
      </c>
    </row>
    <row r="285" spans="1:12" s="172" customFormat="1" hidden="1" x14ac:dyDescent="0.25">
      <c r="A285" s="142">
        <v>3</v>
      </c>
      <c r="B285" s="1057">
        <v>354</v>
      </c>
      <c r="C285" s="1058">
        <v>478</v>
      </c>
      <c r="D285" s="1058">
        <v>6</v>
      </c>
      <c r="E285" s="1058">
        <v>4</v>
      </c>
      <c r="F285" s="1058">
        <v>0</v>
      </c>
      <c r="G285" s="1058">
        <v>0</v>
      </c>
      <c r="H285" s="1058">
        <v>6</v>
      </c>
      <c r="I285" s="1058">
        <v>0</v>
      </c>
      <c r="J285" s="1059">
        <v>1</v>
      </c>
      <c r="K285" s="190">
        <f t="shared" si="24"/>
        <v>849</v>
      </c>
      <c r="L285" s="286">
        <v>5.8999999999999997E-2</v>
      </c>
    </row>
    <row r="286" spans="1:12" s="172" customFormat="1" hidden="1" x14ac:dyDescent="0.25">
      <c r="A286" s="142">
        <v>4</v>
      </c>
      <c r="B286" s="1057">
        <v>353</v>
      </c>
      <c r="C286" s="1058">
        <v>417</v>
      </c>
      <c r="D286" s="1058">
        <v>13</v>
      </c>
      <c r="E286" s="1058">
        <v>6</v>
      </c>
      <c r="F286" s="1058">
        <v>0</v>
      </c>
      <c r="G286" s="1058">
        <v>0</v>
      </c>
      <c r="H286" s="1058">
        <v>2</v>
      </c>
      <c r="I286" s="1058">
        <v>0</v>
      </c>
      <c r="J286" s="1059">
        <v>0</v>
      </c>
      <c r="K286" s="190">
        <f t="shared" si="24"/>
        <v>791</v>
      </c>
      <c r="L286" s="286">
        <f>SUM(K286/K301)</f>
        <v>5.5684618092221048E-2</v>
      </c>
    </row>
    <row r="287" spans="1:12" s="172" customFormat="1" hidden="1" x14ac:dyDescent="0.25">
      <c r="A287" s="142">
        <v>5</v>
      </c>
      <c r="B287" s="1057">
        <v>310</v>
      </c>
      <c r="C287" s="1058">
        <v>385</v>
      </c>
      <c r="D287" s="1058">
        <v>16</v>
      </c>
      <c r="E287" s="1058">
        <v>2</v>
      </c>
      <c r="F287" s="1058">
        <v>0</v>
      </c>
      <c r="G287" s="1058">
        <v>0</v>
      </c>
      <c r="H287" s="1058">
        <v>4</v>
      </c>
      <c r="I287" s="1058">
        <v>0</v>
      </c>
      <c r="J287" s="1059">
        <v>1</v>
      </c>
      <c r="K287" s="190">
        <f t="shared" si="24"/>
        <v>718</v>
      </c>
      <c r="L287" s="286">
        <f>SUM(K287/K301)</f>
        <v>5.0545582541358679E-2</v>
      </c>
    </row>
    <row r="288" spans="1:12" s="172" customFormat="1" hidden="1" x14ac:dyDescent="0.25">
      <c r="A288" s="142">
        <v>6</v>
      </c>
      <c r="B288" s="1057">
        <v>310</v>
      </c>
      <c r="C288" s="1058">
        <v>333</v>
      </c>
      <c r="D288" s="1058">
        <v>24</v>
      </c>
      <c r="E288" s="1058">
        <v>7</v>
      </c>
      <c r="F288" s="1058">
        <v>0</v>
      </c>
      <c r="G288" s="1058">
        <v>0</v>
      </c>
      <c r="H288" s="1058">
        <v>3</v>
      </c>
      <c r="I288" s="1058">
        <v>0</v>
      </c>
      <c r="J288" s="1059">
        <v>3</v>
      </c>
      <c r="K288" s="190">
        <f t="shared" si="24"/>
        <v>680</v>
      </c>
      <c r="L288" s="286">
        <f>SUM(K288/K301)</f>
        <v>4.7870468145019357E-2</v>
      </c>
    </row>
    <row r="289" spans="1:12" s="172" customFormat="1" hidden="1" x14ac:dyDescent="0.25">
      <c r="A289" s="142">
        <v>7</v>
      </c>
      <c r="B289" s="1057">
        <v>285</v>
      </c>
      <c r="C289" s="1058">
        <v>312</v>
      </c>
      <c r="D289" s="1058">
        <v>31</v>
      </c>
      <c r="E289" s="1058">
        <v>6</v>
      </c>
      <c r="F289" s="1058">
        <v>0</v>
      </c>
      <c r="G289" s="1058">
        <v>0</v>
      </c>
      <c r="H289" s="1058">
        <v>2</v>
      </c>
      <c r="I289" s="1058">
        <v>1</v>
      </c>
      <c r="J289" s="1059">
        <v>2</v>
      </c>
      <c r="K289" s="190">
        <f t="shared" si="24"/>
        <v>639</v>
      </c>
      <c r="L289" s="286">
        <f>SUM(K289/K301)</f>
        <v>4.4984160506863782E-2</v>
      </c>
    </row>
    <row r="290" spans="1:12" s="172" customFormat="1" hidden="1" x14ac:dyDescent="0.25">
      <c r="A290" s="142">
        <v>8</v>
      </c>
      <c r="B290" s="1057">
        <v>230</v>
      </c>
      <c r="C290" s="1058">
        <v>288</v>
      </c>
      <c r="D290" s="1058">
        <v>40</v>
      </c>
      <c r="E290" s="1058">
        <v>9</v>
      </c>
      <c r="F290" s="1058">
        <v>0</v>
      </c>
      <c r="G290" s="1058">
        <v>0</v>
      </c>
      <c r="H290" s="1058">
        <v>1</v>
      </c>
      <c r="I290" s="1058">
        <v>0</v>
      </c>
      <c r="J290" s="1059">
        <v>1</v>
      </c>
      <c r="K290" s="190">
        <f t="shared" si="24"/>
        <v>569</v>
      </c>
      <c r="L290" s="286">
        <f>SUM(K290/K301)</f>
        <v>4.0056318197817672E-2</v>
      </c>
    </row>
    <row r="291" spans="1:12" s="172" customFormat="1" hidden="1" x14ac:dyDescent="0.25">
      <c r="A291" s="142">
        <v>9</v>
      </c>
      <c r="B291" s="1057">
        <v>226</v>
      </c>
      <c r="C291" s="1058">
        <v>301</v>
      </c>
      <c r="D291" s="1058">
        <v>58</v>
      </c>
      <c r="E291" s="1058">
        <v>7</v>
      </c>
      <c r="F291" s="1058">
        <v>0</v>
      </c>
      <c r="G291" s="1058">
        <v>0</v>
      </c>
      <c r="H291" s="1058">
        <v>1</v>
      </c>
      <c r="I291" s="1058">
        <v>0</v>
      </c>
      <c r="J291" s="1059">
        <v>2</v>
      </c>
      <c r="K291" s="190">
        <f t="shared" si="24"/>
        <v>595</v>
      </c>
      <c r="L291" s="286">
        <f>SUM(K291/K301)</f>
        <v>4.1886659626891941E-2</v>
      </c>
    </row>
    <row r="292" spans="1:12" s="172" customFormat="1" hidden="1" x14ac:dyDescent="0.25">
      <c r="A292" s="142">
        <v>10</v>
      </c>
      <c r="B292" s="1057">
        <v>219</v>
      </c>
      <c r="C292" s="1058">
        <v>266</v>
      </c>
      <c r="D292" s="1058">
        <v>64</v>
      </c>
      <c r="E292" s="1058">
        <v>7</v>
      </c>
      <c r="F292" s="1058">
        <v>0</v>
      </c>
      <c r="G292" s="1058">
        <v>0</v>
      </c>
      <c r="H292" s="1058">
        <v>0</v>
      </c>
      <c r="I292" s="1058">
        <v>0</v>
      </c>
      <c r="J292" s="1059">
        <v>2</v>
      </c>
      <c r="K292" s="190">
        <f t="shared" si="24"/>
        <v>558</v>
      </c>
      <c r="L292" s="286">
        <f>SUM(K292/K301)</f>
        <v>3.928194297782471E-2</v>
      </c>
    </row>
    <row r="293" spans="1:12" s="172" customFormat="1" hidden="1" x14ac:dyDescent="0.25">
      <c r="A293" s="142">
        <v>11</v>
      </c>
      <c r="B293" s="1057">
        <v>237</v>
      </c>
      <c r="C293" s="1058">
        <v>248</v>
      </c>
      <c r="D293" s="1058">
        <v>81</v>
      </c>
      <c r="E293" s="1058">
        <v>16</v>
      </c>
      <c r="F293" s="1058">
        <v>0</v>
      </c>
      <c r="G293" s="1058">
        <v>0</v>
      </c>
      <c r="H293" s="1058">
        <v>0</v>
      </c>
      <c r="I293" s="1058">
        <v>2</v>
      </c>
      <c r="J293" s="1059">
        <v>0</v>
      </c>
      <c r="K293" s="190">
        <f t="shared" si="24"/>
        <v>584</v>
      </c>
      <c r="L293" s="286">
        <f>SUM(K293/K301)</f>
        <v>4.1112284406898979E-2</v>
      </c>
    </row>
    <row r="294" spans="1:12" s="172" customFormat="1" hidden="1" x14ac:dyDescent="0.25">
      <c r="A294" s="142">
        <v>12</v>
      </c>
      <c r="B294" s="1057">
        <v>213</v>
      </c>
      <c r="C294" s="1058">
        <v>224</v>
      </c>
      <c r="D294" s="1058">
        <v>129</v>
      </c>
      <c r="E294" s="1058">
        <v>34</v>
      </c>
      <c r="F294" s="1058">
        <v>0</v>
      </c>
      <c r="G294" s="1058">
        <v>2</v>
      </c>
      <c r="H294" s="1058">
        <v>1</v>
      </c>
      <c r="I294" s="1058">
        <v>0</v>
      </c>
      <c r="J294" s="1059">
        <v>1</v>
      </c>
      <c r="K294" s="190">
        <f t="shared" si="24"/>
        <v>604</v>
      </c>
      <c r="L294" s="286">
        <f>SUM(K294/K301)</f>
        <v>4.2520239352340727E-2</v>
      </c>
    </row>
    <row r="295" spans="1:12" s="172" customFormat="1" hidden="1" x14ac:dyDescent="0.25">
      <c r="A295" s="142">
        <v>13</v>
      </c>
      <c r="B295" s="1057">
        <v>193</v>
      </c>
      <c r="C295" s="1058">
        <v>213</v>
      </c>
      <c r="D295" s="1058">
        <v>159</v>
      </c>
      <c r="E295" s="1058">
        <v>29</v>
      </c>
      <c r="F295" s="1058">
        <v>0</v>
      </c>
      <c r="G295" s="1058">
        <v>1</v>
      </c>
      <c r="H295" s="1058">
        <v>1</v>
      </c>
      <c r="I295" s="1058">
        <v>0</v>
      </c>
      <c r="J295" s="1059">
        <v>4</v>
      </c>
      <c r="K295" s="190">
        <f t="shared" si="24"/>
        <v>600</v>
      </c>
      <c r="L295" s="286">
        <f>SUM(K295/K301)</f>
        <v>4.2238648363252376E-2</v>
      </c>
    </row>
    <row r="296" spans="1:12" s="172" customFormat="1" hidden="1" x14ac:dyDescent="0.25">
      <c r="A296" s="142">
        <v>14</v>
      </c>
      <c r="B296" s="1057">
        <v>178</v>
      </c>
      <c r="C296" s="1058">
        <v>191</v>
      </c>
      <c r="D296" s="1058">
        <v>179</v>
      </c>
      <c r="E296" s="1058">
        <v>70</v>
      </c>
      <c r="F296" s="1058">
        <v>0</v>
      </c>
      <c r="G296" s="1058">
        <v>16</v>
      </c>
      <c r="H296" s="1058">
        <v>4</v>
      </c>
      <c r="I296" s="1058">
        <v>2</v>
      </c>
      <c r="J296" s="1059">
        <v>4</v>
      </c>
      <c r="K296" s="190">
        <f t="shared" si="24"/>
        <v>644</v>
      </c>
      <c r="L296" s="286">
        <f>SUM(K296/K301)</f>
        <v>4.5336149243224218E-2</v>
      </c>
    </row>
    <row r="297" spans="1:12" s="172" customFormat="1" hidden="1" x14ac:dyDescent="0.25">
      <c r="A297" s="142">
        <v>15</v>
      </c>
      <c r="B297" s="1057">
        <v>160</v>
      </c>
      <c r="C297" s="1058">
        <v>160</v>
      </c>
      <c r="D297" s="1058">
        <v>192</v>
      </c>
      <c r="E297" s="1058">
        <v>93</v>
      </c>
      <c r="F297" s="1058">
        <v>0</v>
      </c>
      <c r="G297" s="1058">
        <v>40</v>
      </c>
      <c r="H297" s="1058">
        <v>3</v>
      </c>
      <c r="I297" s="1058">
        <v>0</v>
      </c>
      <c r="J297" s="1059">
        <v>1</v>
      </c>
      <c r="K297" s="190">
        <f t="shared" si="24"/>
        <v>649</v>
      </c>
      <c r="L297" s="286">
        <f>SUM(K297/K301)</f>
        <v>4.5688137979584653E-2</v>
      </c>
    </row>
    <row r="298" spans="1:12" s="172" customFormat="1" hidden="1" x14ac:dyDescent="0.25">
      <c r="A298" s="142">
        <v>16</v>
      </c>
      <c r="B298" s="1057">
        <v>107</v>
      </c>
      <c r="C298" s="1058">
        <v>155</v>
      </c>
      <c r="D298" s="1058">
        <v>250</v>
      </c>
      <c r="E298" s="1058">
        <v>123</v>
      </c>
      <c r="F298" s="1058">
        <v>0</v>
      </c>
      <c r="G298" s="1058">
        <v>54</v>
      </c>
      <c r="H298" s="1058">
        <v>1</v>
      </c>
      <c r="I298" s="1058">
        <v>2</v>
      </c>
      <c r="J298" s="1059">
        <v>3</v>
      </c>
      <c r="K298" s="190">
        <f t="shared" si="24"/>
        <v>695</v>
      </c>
      <c r="L298" s="286">
        <f>SUM(K298/K301)</f>
        <v>4.892643435410067E-2</v>
      </c>
    </row>
    <row r="299" spans="1:12" s="172" customFormat="1" hidden="1" x14ac:dyDescent="0.25">
      <c r="A299" s="142">
        <v>17</v>
      </c>
      <c r="B299" s="1057">
        <v>130</v>
      </c>
      <c r="C299" s="1058">
        <v>155</v>
      </c>
      <c r="D299" s="1058">
        <v>297</v>
      </c>
      <c r="E299" s="1058">
        <v>140</v>
      </c>
      <c r="F299" s="1058">
        <v>1</v>
      </c>
      <c r="G299" s="1058">
        <v>93</v>
      </c>
      <c r="H299" s="1058">
        <v>4</v>
      </c>
      <c r="I299" s="1058">
        <v>1</v>
      </c>
      <c r="J299" s="1059">
        <v>3</v>
      </c>
      <c r="K299" s="190">
        <f t="shared" si="24"/>
        <v>824</v>
      </c>
      <c r="L299" s="286">
        <f>SUM(K299/K301)</f>
        <v>5.8007743752199928E-2</v>
      </c>
    </row>
    <row r="300" spans="1:12" s="172" customFormat="1" ht="15.75" hidden="1" thickBot="1" x14ac:dyDescent="0.3">
      <c r="A300" s="143" t="s">
        <v>375</v>
      </c>
      <c r="B300" s="1060">
        <v>30</v>
      </c>
      <c r="C300" s="1061">
        <v>96</v>
      </c>
      <c r="D300" s="1061">
        <v>178</v>
      </c>
      <c r="E300" s="1061">
        <v>44</v>
      </c>
      <c r="F300" s="1061">
        <v>477</v>
      </c>
      <c r="G300" s="1061">
        <v>4</v>
      </c>
      <c r="H300" s="1061">
        <v>0</v>
      </c>
      <c r="I300" s="1061">
        <v>1</v>
      </c>
      <c r="J300" s="1062">
        <v>14</v>
      </c>
      <c r="K300" s="191">
        <f t="shared" si="24"/>
        <v>844</v>
      </c>
      <c r="L300" s="592">
        <f>SUM(K300/K301)</f>
        <v>5.9415698697641676E-2</v>
      </c>
    </row>
    <row r="301" spans="1:12" s="172" customFormat="1" ht="16.5" hidden="1" thickTop="1" thickBot="1" x14ac:dyDescent="0.3">
      <c r="A301" s="98" t="s">
        <v>130</v>
      </c>
      <c r="B301" s="252">
        <f>SUM(B282:B300)</f>
        <v>4962</v>
      </c>
      <c r="C301" s="253">
        <f t="shared" ref="C301:J301" si="25">SUM(C282:C300)</f>
        <v>6116</v>
      </c>
      <c r="D301" s="253">
        <f t="shared" si="25"/>
        <v>1726</v>
      </c>
      <c r="E301" s="253">
        <f t="shared" si="25"/>
        <v>606</v>
      </c>
      <c r="F301" s="253">
        <f t="shared" si="25"/>
        <v>478</v>
      </c>
      <c r="G301" s="253">
        <f>SUM(G282:G300)</f>
        <v>210</v>
      </c>
      <c r="H301" s="253">
        <f t="shared" si="25"/>
        <v>47</v>
      </c>
      <c r="I301" s="253">
        <f t="shared" si="25"/>
        <v>12</v>
      </c>
      <c r="J301" s="254">
        <f t="shared" si="25"/>
        <v>48</v>
      </c>
      <c r="K301" s="188">
        <f>SUM(K282:K300)</f>
        <v>14205</v>
      </c>
      <c r="L301" s="593">
        <f>SUM(L282:L300)</f>
        <v>0.99923231256599798</v>
      </c>
    </row>
    <row r="302" spans="1:12" s="172" customFormat="1" ht="15.75" hidden="1" thickBot="1" x14ac:dyDescent="0.3">
      <c r="A302" s="66" t="s">
        <v>131</v>
      </c>
      <c r="B302" s="588">
        <f>SUM(B301/K301)</f>
        <v>0.34931362196409715</v>
      </c>
      <c r="C302" s="588">
        <v>0.43</v>
      </c>
      <c r="D302" s="588">
        <f>SUM(D301/K301)</f>
        <v>0.12150651179162267</v>
      </c>
      <c r="E302" s="588">
        <f>SUM(E301/K301)</f>
        <v>4.2661034846884903E-2</v>
      </c>
      <c r="F302" s="588">
        <f>SUM(F301/K301)</f>
        <v>3.365012319605773E-2</v>
      </c>
      <c r="G302" s="588">
        <f>SUM(G301/K301)</f>
        <v>1.4783526927138331E-2</v>
      </c>
      <c r="H302" s="588">
        <f>SUM(H301/K301)</f>
        <v>3.3086941217881027E-3</v>
      </c>
      <c r="I302" s="588">
        <f>SUM(I301/K301)</f>
        <v>8.447729672650475E-4</v>
      </c>
      <c r="J302" s="589">
        <f>SUM(J301/K301)</f>
        <v>3.37909186906019E-3</v>
      </c>
      <c r="K302" s="590">
        <f>SUM(B302:J302)</f>
        <v>0.99944737768391412</v>
      </c>
      <c r="L302" s="367"/>
    </row>
    <row r="303" spans="1:12" s="172" customFormat="1" ht="19.5" hidden="1" thickBot="1" x14ac:dyDescent="0.35">
      <c r="A303" s="2400" t="s">
        <v>381</v>
      </c>
      <c r="B303" s="2401"/>
      <c r="C303" s="2401"/>
      <c r="D303" s="2401"/>
      <c r="E303" s="2401"/>
      <c r="F303" s="2401"/>
      <c r="G303" s="2401"/>
      <c r="H303" s="2401"/>
      <c r="I303" s="2401"/>
      <c r="J303" s="2401"/>
      <c r="K303" s="2402"/>
      <c r="L303" s="1262"/>
    </row>
    <row r="304" spans="1:12" s="172" customFormat="1" ht="77.25" hidden="1" customHeight="1" thickBot="1" x14ac:dyDescent="0.3">
      <c r="A304" s="2471" t="s">
        <v>184</v>
      </c>
      <c r="B304" s="2472"/>
      <c r="C304" s="2472"/>
      <c r="D304" s="2472"/>
      <c r="E304" s="2472"/>
      <c r="F304" s="2472"/>
      <c r="G304" s="2472"/>
      <c r="H304" s="2472"/>
      <c r="I304" s="2472"/>
      <c r="J304" s="2472"/>
      <c r="K304" s="2473"/>
      <c r="L304" s="1262"/>
    </row>
    <row r="305" spans="1:12" ht="72" hidden="1" thickBot="1" x14ac:dyDescent="0.3">
      <c r="A305" s="109"/>
      <c r="B305" s="139" t="s">
        <v>364</v>
      </c>
      <c r="C305" s="140" t="s">
        <v>365</v>
      </c>
      <c r="D305" s="140" t="s">
        <v>366</v>
      </c>
      <c r="E305" s="140" t="s">
        <v>367</v>
      </c>
      <c r="F305" s="140" t="s">
        <v>368</v>
      </c>
      <c r="G305" s="140" t="s">
        <v>382</v>
      </c>
      <c r="H305" s="140" t="s">
        <v>371</v>
      </c>
      <c r="I305" s="141" t="s">
        <v>372</v>
      </c>
      <c r="J305" s="546" t="s">
        <v>373</v>
      </c>
      <c r="K305" s="546" t="s">
        <v>159</v>
      </c>
      <c r="L305" s="1262"/>
    </row>
    <row r="306" spans="1:12" hidden="1" x14ac:dyDescent="0.25">
      <c r="A306" s="98" t="s">
        <v>374</v>
      </c>
      <c r="B306" s="378">
        <v>478</v>
      </c>
      <c r="C306" s="318">
        <v>659</v>
      </c>
      <c r="D306" s="318">
        <v>2</v>
      </c>
      <c r="E306" s="318">
        <v>4</v>
      </c>
      <c r="F306" s="318">
        <v>0</v>
      </c>
      <c r="G306" s="318">
        <v>1</v>
      </c>
      <c r="H306" s="318">
        <v>1</v>
      </c>
      <c r="I306" s="379">
        <v>9</v>
      </c>
      <c r="J306" s="189">
        <f t="shared" ref="J306:J324" si="26">SUM(B306:I306)</f>
        <v>1154</v>
      </c>
      <c r="K306" s="286">
        <f t="shared" ref="K306:K323" si="27">SUM(J306/$J$325)</f>
        <v>8.3732404585691478E-2</v>
      </c>
      <c r="L306" s="1262"/>
    </row>
    <row r="307" spans="1:12" ht="78" hidden="1" customHeight="1" x14ac:dyDescent="0.25">
      <c r="A307" s="142">
        <v>1</v>
      </c>
      <c r="B307" s="380">
        <v>518</v>
      </c>
      <c r="C307" s="322">
        <v>554</v>
      </c>
      <c r="D307" s="322">
        <v>4</v>
      </c>
      <c r="E307" s="322">
        <v>0</v>
      </c>
      <c r="F307" s="322">
        <v>0</v>
      </c>
      <c r="G307" s="322">
        <v>7</v>
      </c>
      <c r="H307" s="322">
        <v>1</v>
      </c>
      <c r="I307" s="381">
        <v>9</v>
      </c>
      <c r="J307" s="190">
        <f t="shared" si="26"/>
        <v>1093</v>
      </c>
      <c r="K307" s="286">
        <f t="shared" si="27"/>
        <v>7.9306341604992017E-2</v>
      </c>
      <c r="L307" s="1262"/>
    </row>
    <row r="308" spans="1:12" hidden="1" x14ac:dyDescent="0.25">
      <c r="A308" s="142">
        <v>2</v>
      </c>
      <c r="B308" s="380">
        <v>476</v>
      </c>
      <c r="C308" s="322">
        <v>431</v>
      </c>
      <c r="D308" s="322">
        <v>3</v>
      </c>
      <c r="E308" s="322">
        <v>1</v>
      </c>
      <c r="F308" s="322">
        <v>0</v>
      </c>
      <c r="G308" s="322">
        <v>2</v>
      </c>
      <c r="H308" s="322">
        <v>0</v>
      </c>
      <c r="I308" s="381">
        <v>6</v>
      </c>
      <c r="J308" s="190">
        <f t="shared" si="26"/>
        <v>919</v>
      </c>
      <c r="K308" s="286">
        <f t="shared" si="27"/>
        <v>6.6681178348570597E-2</v>
      </c>
      <c r="L308" s="1262"/>
    </row>
    <row r="309" spans="1:12" hidden="1" x14ac:dyDescent="0.25">
      <c r="A309" s="142">
        <v>3</v>
      </c>
      <c r="B309" s="380">
        <v>408</v>
      </c>
      <c r="C309" s="322">
        <v>397</v>
      </c>
      <c r="D309" s="322">
        <v>5</v>
      </c>
      <c r="E309" s="322">
        <v>4</v>
      </c>
      <c r="F309" s="322">
        <v>0</v>
      </c>
      <c r="G309" s="322">
        <v>4</v>
      </c>
      <c r="H309" s="322">
        <v>0</v>
      </c>
      <c r="I309" s="381">
        <v>5</v>
      </c>
      <c r="J309" s="190">
        <f t="shared" si="26"/>
        <v>823</v>
      </c>
      <c r="K309" s="286">
        <f t="shared" si="27"/>
        <v>5.9715571034682918E-2</v>
      </c>
      <c r="L309" s="1262"/>
    </row>
    <row r="310" spans="1:12" hidden="1" x14ac:dyDescent="0.25">
      <c r="A310" s="142">
        <v>4</v>
      </c>
      <c r="B310" s="380">
        <v>391</v>
      </c>
      <c r="C310" s="322">
        <v>357</v>
      </c>
      <c r="D310" s="322">
        <v>5</v>
      </c>
      <c r="E310" s="322">
        <v>5</v>
      </c>
      <c r="F310" s="322">
        <v>0</v>
      </c>
      <c r="G310" s="322">
        <v>2</v>
      </c>
      <c r="H310" s="322">
        <v>0</v>
      </c>
      <c r="I310" s="381">
        <v>9</v>
      </c>
      <c r="J310" s="190">
        <f t="shared" si="26"/>
        <v>769</v>
      </c>
      <c r="K310" s="286">
        <f t="shared" si="27"/>
        <v>5.5797416920621103E-2</v>
      </c>
      <c r="L310" s="1262"/>
    </row>
    <row r="311" spans="1:12" hidden="1" x14ac:dyDescent="0.25">
      <c r="A311" s="142">
        <v>5</v>
      </c>
      <c r="B311" s="380">
        <v>357</v>
      </c>
      <c r="C311" s="322">
        <v>332</v>
      </c>
      <c r="D311" s="322">
        <v>10</v>
      </c>
      <c r="E311" s="322">
        <v>4</v>
      </c>
      <c r="F311" s="322">
        <v>0</v>
      </c>
      <c r="G311" s="322">
        <v>4</v>
      </c>
      <c r="H311" s="322">
        <v>0</v>
      </c>
      <c r="I311" s="381">
        <v>3</v>
      </c>
      <c r="J311" s="190">
        <f t="shared" si="26"/>
        <v>710</v>
      </c>
      <c r="K311" s="286">
        <f t="shared" si="27"/>
        <v>5.1516470758960965E-2</v>
      </c>
      <c r="L311" s="1262"/>
    </row>
    <row r="312" spans="1:12" hidden="1" x14ac:dyDescent="0.25">
      <c r="A312" s="142">
        <v>6</v>
      </c>
      <c r="B312" s="380">
        <v>323</v>
      </c>
      <c r="C312" s="322">
        <v>303</v>
      </c>
      <c r="D312" s="322">
        <v>21</v>
      </c>
      <c r="E312" s="322">
        <v>8</v>
      </c>
      <c r="F312" s="322">
        <v>0</v>
      </c>
      <c r="G312" s="322">
        <v>3</v>
      </c>
      <c r="H312" s="322">
        <v>0</v>
      </c>
      <c r="I312" s="381">
        <v>11</v>
      </c>
      <c r="J312" s="190">
        <f t="shared" si="26"/>
        <v>669</v>
      </c>
      <c r="K312" s="286">
        <f t="shared" si="27"/>
        <v>4.8541575968654764E-2</v>
      </c>
      <c r="L312" s="1262"/>
    </row>
    <row r="313" spans="1:12" hidden="1" x14ac:dyDescent="0.25">
      <c r="A313" s="142">
        <v>7</v>
      </c>
      <c r="B313" s="380">
        <v>299</v>
      </c>
      <c r="C313" s="322">
        <v>249</v>
      </c>
      <c r="D313" s="322">
        <v>16</v>
      </c>
      <c r="E313" s="322">
        <v>6</v>
      </c>
      <c r="F313" s="322">
        <v>0</v>
      </c>
      <c r="G313" s="322">
        <v>1</v>
      </c>
      <c r="H313" s="322">
        <v>1</v>
      </c>
      <c r="I313" s="381">
        <v>9</v>
      </c>
      <c r="J313" s="190">
        <f t="shared" si="26"/>
        <v>581</v>
      </c>
      <c r="K313" s="286">
        <v>4.2000000000000003E-2</v>
      </c>
      <c r="L313" s="1262"/>
    </row>
    <row r="314" spans="1:12" hidden="1" x14ac:dyDescent="0.25">
      <c r="A314" s="142">
        <v>8</v>
      </c>
      <c r="B314" s="380">
        <v>301</v>
      </c>
      <c r="C314" s="322">
        <v>274</v>
      </c>
      <c r="D314" s="322">
        <v>29</v>
      </c>
      <c r="E314" s="322">
        <v>6</v>
      </c>
      <c r="F314" s="322">
        <v>0</v>
      </c>
      <c r="G314" s="322">
        <v>1</v>
      </c>
      <c r="H314" s="322">
        <v>0</v>
      </c>
      <c r="I314" s="381">
        <v>4</v>
      </c>
      <c r="J314" s="190">
        <f t="shared" si="26"/>
        <v>615</v>
      </c>
      <c r="K314" s="286">
        <f t="shared" si="27"/>
        <v>4.4623421854592948E-2</v>
      </c>
      <c r="L314" s="1262"/>
    </row>
    <row r="315" spans="1:12" hidden="1" x14ac:dyDescent="0.25">
      <c r="A315" s="142">
        <v>9</v>
      </c>
      <c r="B315" s="380">
        <v>281</v>
      </c>
      <c r="C315" s="322">
        <v>270</v>
      </c>
      <c r="D315" s="322">
        <v>37</v>
      </c>
      <c r="E315" s="322">
        <v>13</v>
      </c>
      <c r="F315" s="322">
        <v>0</v>
      </c>
      <c r="G315" s="322">
        <v>0</v>
      </c>
      <c r="H315" s="322">
        <v>0</v>
      </c>
      <c r="I315" s="381">
        <v>5</v>
      </c>
      <c r="J315" s="190">
        <f t="shared" si="26"/>
        <v>606</v>
      </c>
      <c r="K315" s="286">
        <f t="shared" si="27"/>
        <v>4.397039616891598E-2</v>
      </c>
      <c r="L315" s="1262"/>
    </row>
    <row r="316" spans="1:12" hidden="1" x14ac:dyDescent="0.25">
      <c r="A316" s="142">
        <v>10</v>
      </c>
      <c r="B316" s="380">
        <v>266</v>
      </c>
      <c r="C316" s="322">
        <v>260</v>
      </c>
      <c r="D316" s="322">
        <v>46</v>
      </c>
      <c r="E316" s="322">
        <v>12</v>
      </c>
      <c r="F316" s="322">
        <v>0</v>
      </c>
      <c r="G316" s="322">
        <v>0</v>
      </c>
      <c r="H316" s="322">
        <v>0</v>
      </c>
      <c r="I316" s="381">
        <v>3</v>
      </c>
      <c r="J316" s="190">
        <f t="shared" si="26"/>
        <v>587</v>
      </c>
      <c r="K316" s="286">
        <f t="shared" si="27"/>
        <v>4.2591786388042376E-2</v>
      </c>
      <c r="L316" s="1262"/>
    </row>
    <row r="317" spans="1:12" hidden="1" x14ac:dyDescent="0.25">
      <c r="A317" s="142">
        <v>11</v>
      </c>
      <c r="B317" s="380">
        <v>255</v>
      </c>
      <c r="C317" s="322">
        <v>213</v>
      </c>
      <c r="D317" s="322">
        <v>69</v>
      </c>
      <c r="E317" s="322">
        <v>15</v>
      </c>
      <c r="F317" s="322">
        <v>0</v>
      </c>
      <c r="G317" s="322">
        <v>2</v>
      </c>
      <c r="H317" s="322">
        <v>0</v>
      </c>
      <c r="I317" s="381">
        <v>2</v>
      </c>
      <c r="J317" s="190">
        <f t="shared" si="26"/>
        <v>556</v>
      </c>
      <c r="K317" s="286">
        <v>3.9E-2</v>
      </c>
      <c r="L317" s="1262"/>
    </row>
    <row r="318" spans="1:12" hidden="1" x14ac:dyDescent="0.25">
      <c r="A318" s="142">
        <v>12</v>
      </c>
      <c r="B318" s="380">
        <v>253</v>
      </c>
      <c r="C318" s="322">
        <v>211</v>
      </c>
      <c r="D318" s="322">
        <v>102</v>
      </c>
      <c r="E318" s="322">
        <v>24</v>
      </c>
      <c r="F318" s="322">
        <v>0</v>
      </c>
      <c r="G318" s="322">
        <v>1</v>
      </c>
      <c r="H318" s="322">
        <v>0</v>
      </c>
      <c r="I318" s="381">
        <v>5</v>
      </c>
      <c r="J318" s="190">
        <f t="shared" si="26"/>
        <v>596</v>
      </c>
      <c r="K318" s="286">
        <f t="shared" si="27"/>
        <v>4.3244812073719344E-2</v>
      </c>
      <c r="L318" s="1262"/>
    </row>
    <row r="319" spans="1:12" hidden="1" x14ac:dyDescent="0.25">
      <c r="A319" s="142">
        <v>13</v>
      </c>
      <c r="B319" s="380">
        <v>187</v>
      </c>
      <c r="C319" s="322">
        <v>198</v>
      </c>
      <c r="D319" s="322">
        <v>108</v>
      </c>
      <c r="E319" s="322">
        <v>57</v>
      </c>
      <c r="F319" s="322">
        <v>0</v>
      </c>
      <c r="G319" s="322">
        <v>7</v>
      </c>
      <c r="H319" s="322">
        <v>1</v>
      </c>
      <c r="I319" s="381">
        <v>6</v>
      </c>
      <c r="J319" s="190">
        <f t="shared" si="26"/>
        <v>564</v>
      </c>
      <c r="K319" s="286">
        <v>0.04</v>
      </c>
      <c r="L319" s="1262"/>
    </row>
    <row r="320" spans="1:12" hidden="1" x14ac:dyDescent="0.25">
      <c r="A320" s="142">
        <v>14</v>
      </c>
      <c r="B320" s="380">
        <v>178</v>
      </c>
      <c r="C320" s="322">
        <v>156</v>
      </c>
      <c r="D320" s="322">
        <v>150</v>
      </c>
      <c r="E320" s="322">
        <v>83</v>
      </c>
      <c r="F320" s="322">
        <v>0</v>
      </c>
      <c r="G320" s="322">
        <v>17</v>
      </c>
      <c r="H320" s="322">
        <v>0</v>
      </c>
      <c r="I320" s="381">
        <v>8</v>
      </c>
      <c r="J320" s="190">
        <f t="shared" si="26"/>
        <v>592</v>
      </c>
      <c r="K320" s="286">
        <f t="shared" si="27"/>
        <v>4.295457843564069E-2</v>
      </c>
      <c r="L320" s="1262"/>
    </row>
    <row r="321" spans="1:12" hidden="1" x14ac:dyDescent="0.25">
      <c r="A321" s="142">
        <v>15</v>
      </c>
      <c r="B321" s="380">
        <v>150</v>
      </c>
      <c r="C321" s="322">
        <v>148</v>
      </c>
      <c r="D321" s="322">
        <v>180</v>
      </c>
      <c r="E321" s="322">
        <v>103</v>
      </c>
      <c r="F321" s="322">
        <v>0</v>
      </c>
      <c r="G321" s="322">
        <v>36</v>
      </c>
      <c r="H321" s="322">
        <v>2</v>
      </c>
      <c r="I321" s="381">
        <v>15</v>
      </c>
      <c r="J321" s="190">
        <f t="shared" si="26"/>
        <v>634</v>
      </c>
      <c r="K321" s="286">
        <f t="shared" si="27"/>
        <v>4.6002031635466553E-2</v>
      </c>
      <c r="L321" s="1262"/>
    </row>
    <row r="322" spans="1:12" hidden="1" x14ac:dyDescent="0.25">
      <c r="A322" s="142">
        <v>16</v>
      </c>
      <c r="B322" s="380">
        <v>140</v>
      </c>
      <c r="C322" s="322">
        <v>156</v>
      </c>
      <c r="D322" s="322">
        <v>216</v>
      </c>
      <c r="E322" s="322">
        <v>134</v>
      </c>
      <c r="F322" s="322">
        <v>0</v>
      </c>
      <c r="G322" s="322">
        <v>57</v>
      </c>
      <c r="H322" s="322">
        <v>2</v>
      </c>
      <c r="I322" s="381">
        <v>9</v>
      </c>
      <c r="J322" s="190">
        <f t="shared" si="26"/>
        <v>714</v>
      </c>
      <c r="K322" s="286">
        <f t="shared" si="27"/>
        <v>5.1806704397039618E-2</v>
      </c>
      <c r="L322" s="1262"/>
    </row>
    <row r="323" spans="1:12" hidden="1" x14ac:dyDescent="0.25">
      <c r="A323" s="142">
        <v>17</v>
      </c>
      <c r="B323" s="380">
        <v>147</v>
      </c>
      <c r="C323" s="322">
        <v>146</v>
      </c>
      <c r="D323" s="322">
        <v>268</v>
      </c>
      <c r="E323" s="322">
        <v>126</v>
      </c>
      <c r="F323" s="322">
        <v>1</v>
      </c>
      <c r="G323" s="322">
        <v>96</v>
      </c>
      <c r="H323" s="322">
        <v>0</v>
      </c>
      <c r="I323" s="381">
        <v>25</v>
      </c>
      <c r="J323" s="190">
        <f t="shared" si="26"/>
        <v>809</v>
      </c>
      <c r="K323" s="286">
        <f t="shared" si="27"/>
        <v>5.8699753301407635E-2</v>
      </c>
      <c r="L323" s="1262"/>
    </row>
    <row r="324" spans="1:12" ht="15.75" hidden="1" thickBot="1" x14ac:dyDescent="0.3">
      <c r="A324" s="143" t="s">
        <v>375</v>
      </c>
      <c r="B324" s="382">
        <v>22</v>
      </c>
      <c r="C324" s="383">
        <v>92</v>
      </c>
      <c r="D324" s="383">
        <v>154</v>
      </c>
      <c r="E324" s="383">
        <v>47</v>
      </c>
      <c r="F324" s="383">
        <v>454</v>
      </c>
      <c r="G324" s="383">
        <v>4</v>
      </c>
      <c r="H324" s="383">
        <v>0</v>
      </c>
      <c r="I324" s="384">
        <v>18</v>
      </c>
      <c r="J324" s="191">
        <f t="shared" si="26"/>
        <v>791</v>
      </c>
      <c r="K324" s="592">
        <f>SUM(J324/$J$325)</f>
        <v>5.7393701930053692E-2</v>
      </c>
      <c r="L324" s="1262"/>
    </row>
    <row r="325" spans="1:12" ht="16.5" hidden="1" thickTop="1" thickBot="1" x14ac:dyDescent="0.3">
      <c r="A325" s="98" t="s">
        <v>130</v>
      </c>
      <c r="B325" s="252">
        <f>SUM(B306:B324)</f>
        <v>5430</v>
      </c>
      <c r="C325" s="253">
        <f t="shared" ref="C325:I325" si="28">SUM(C306:C324)</f>
        <v>5406</v>
      </c>
      <c r="D325" s="253">
        <f t="shared" si="28"/>
        <v>1425</v>
      </c>
      <c r="E325" s="253">
        <f t="shared" si="28"/>
        <v>652</v>
      </c>
      <c r="F325" s="253">
        <f t="shared" si="28"/>
        <v>455</v>
      </c>
      <c r="G325" s="253">
        <f t="shared" si="28"/>
        <v>245</v>
      </c>
      <c r="H325" s="253">
        <f t="shared" si="28"/>
        <v>8</v>
      </c>
      <c r="I325" s="254">
        <f t="shared" si="28"/>
        <v>161</v>
      </c>
      <c r="J325" s="188">
        <f>SUM(J306:J324)</f>
        <v>13782</v>
      </c>
      <c r="K325" s="593">
        <f>SUM(K306:K324)</f>
        <v>0.9975781454070527</v>
      </c>
      <c r="L325" s="1262"/>
    </row>
    <row r="326" spans="1:12" ht="15.75" hidden="1" thickBot="1" x14ac:dyDescent="0.3">
      <c r="A326" s="66" t="s">
        <v>131</v>
      </c>
      <c r="B326" s="588">
        <f>SUM(B325/J325)</f>
        <v>0.39399216369177187</v>
      </c>
      <c r="C326" s="588">
        <f>SUM(C325/J325)</f>
        <v>0.39225076186329993</v>
      </c>
      <c r="D326" s="588">
        <f>SUM(D325/J325)</f>
        <v>0.10339573356552025</v>
      </c>
      <c r="E326" s="588">
        <f>SUM(E325/J325)</f>
        <v>4.7308083006820489E-2</v>
      </c>
      <c r="F326" s="588">
        <f>SUM(F325/J325)</f>
        <v>3.3014076331446818E-2</v>
      </c>
      <c r="G326" s="588">
        <f>SUM(G325/J325)</f>
        <v>1.7776810332317514E-2</v>
      </c>
      <c r="H326" s="588">
        <f>SUM(H325/J325)</f>
        <v>5.8046727615730664E-4</v>
      </c>
      <c r="I326" s="589">
        <f>SUM(I325/J325)</f>
        <v>1.1681903932665796E-2</v>
      </c>
      <c r="J326" s="590">
        <f>SUM(B326:I326)</f>
        <v>0.99999999999999989</v>
      </c>
      <c r="K326" s="367"/>
      <c r="L326" s="1262"/>
    </row>
    <row r="327" spans="1:12" ht="15.75" hidden="1" thickBot="1" x14ac:dyDescent="0.3">
      <c r="A327" s="2442" t="s">
        <v>383</v>
      </c>
      <c r="B327" s="2442"/>
      <c r="C327" s="2442"/>
      <c r="D327" s="2442"/>
      <c r="E327" s="2442"/>
      <c r="F327" s="2442"/>
      <c r="G327" s="2442"/>
      <c r="H327" s="2442"/>
      <c r="I327" s="2442"/>
      <c r="J327" s="2442"/>
      <c r="K327" s="2442"/>
      <c r="L327" s="1262"/>
    </row>
    <row r="328" spans="1:12" ht="19.5" hidden="1" thickBot="1" x14ac:dyDescent="0.35">
      <c r="A328" s="2400" t="s">
        <v>381</v>
      </c>
      <c r="B328" s="2401"/>
      <c r="C328" s="2401"/>
      <c r="D328" s="2401"/>
      <c r="E328" s="2401"/>
      <c r="F328" s="2401"/>
      <c r="G328" s="2401"/>
      <c r="H328" s="2401"/>
      <c r="I328" s="2401"/>
      <c r="J328" s="2401"/>
      <c r="K328" s="2402"/>
      <c r="L328" s="1262"/>
    </row>
    <row r="329" spans="1:12" s="172" customFormat="1" ht="51" hidden="1" customHeight="1" thickBot="1" x14ac:dyDescent="0.3">
      <c r="A329" s="2471" t="s">
        <v>267</v>
      </c>
      <c r="B329" s="2472"/>
      <c r="C329" s="2472"/>
      <c r="D329" s="2472"/>
      <c r="E329" s="2472"/>
      <c r="F329" s="2472"/>
      <c r="G329" s="2472"/>
      <c r="H329" s="2472"/>
      <c r="I329" s="2472"/>
      <c r="J329" s="2472"/>
      <c r="K329" s="2473"/>
      <c r="L329" s="1262"/>
    </row>
    <row r="330" spans="1:12" ht="72" hidden="1" thickBot="1" x14ac:dyDescent="0.3">
      <c r="A330" s="109"/>
      <c r="B330" s="139" t="s">
        <v>364</v>
      </c>
      <c r="C330" s="140" t="s">
        <v>365</v>
      </c>
      <c r="D330" s="140" t="s">
        <v>366</v>
      </c>
      <c r="E330" s="140" t="s">
        <v>367</v>
      </c>
      <c r="F330" s="140" t="s">
        <v>368</v>
      </c>
      <c r="G330" s="140" t="s">
        <v>382</v>
      </c>
      <c r="H330" s="140" t="s">
        <v>371</v>
      </c>
      <c r="I330" s="141" t="s">
        <v>372</v>
      </c>
      <c r="J330" s="546" t="s">
        <v>373</v>
      </c>
      <c r="K330" s="546" t="s">
        <v>159</v>
      </c>
      <c r="L330" s="1262"/>
    </row>
    <row r="331" spans="1:12" hidden="1" x14ac:dyDescent="0.25">
      <c r="A331" s="98" t="s">
        <v>374</v>
      </c>
      <c r="B331" s="378">
        <v>458</v>
      </c>
      <c r="C331" s="318">
        <v>685</v>
      </c>
      <c r="D331" s="318">
        <v>2</v>
      </c>
      <c r="E331" s="318">
        <v>0</v>
      </c>
      <c r="F331" s="318">
        <v>0</v>
      </c>
      <c r="G331" s="318">
        <v>3</v>
      </c>
      <c r="H331" s="318">
        <v>1</v>
      </c>
      <c r="I331" s="379">
        <v>5</v>
      </c>
      <c r="J331" s="189">
        <f t="shared" ref="J331:J349" si="29">SUM(B331:I331)</f>
        <v>1154</v>
      </c>
      <c r="K331" s="591">
        <f>SUM(J331/J350)</f>
        <v>7.9635635911945349E-2</v>
      </c>
      <c r="L331" s="1262"/>
    </row>
    <row r="332" spans="1:12" ht="78" hidden="1" customHeight="1" x14ac:dyDescent="0.25">
      <c r="A332" s="142">
        <v>1</v>
      </c>
      <c r="B332" s="380">
        <v>527</v>
      </c>
      <c r="C332" s="322">
        <v>642</v>
      </c>
      <c r="D332" s="322">
        <v>7</v>
      </c>
      <c r="E332" s="322">
        <v>2</v>
      </c>
      <c r="F332" s="322">
        <v>0</v>
      </c>
      <c r="G332" s="322">
        <v>2</v>
      </c>
      <c r="H332" s="322">
        <v>0</v>
      </c>
      <c r="I332" s="381">
        <v>3</v>
      </c>
      <c r="J332" s="190">
        <f t="shared" si="29"/>
        <v>1183</v>
      </c>
      <c r="K332" s="286">
        <f>SUM(J332/J350)</f>
        <v>8.1636878062245538E-2</v>
      </c>
      <c r="L332" s="1262"/>
    </row>
    <row r="333" spans="1:12" hidden="1" x14ac:dyDescent="0.25">
      <c r="A333" s="142">
        <v>2</v>
      </c>
      <c r="B333" s="380">
        <v>428</v>
      </c>
      <c r="C333" s="322">
        <v>513</v>
      </c>
      <c r="D333" s="322">
        <v>4</v>
      </c>
      <c r="E333" s="322">
        <v>2</v>
      </c>
      <c r="F333" s="322">
        <v>0</v>
      </c>
      <c r="G333" s="322">
        <v>1</v>
      </c>
      <c r="H333" s="322">
        <v>1</v>
      </c>
      <c r="I333" s="381">
        <v>0</v>
      </c>
      <c r="J333" s="190">
        <f t="shared" si="29"/>
        <v>949</v>
      </c>
      <c r="K333" s="286">
        <f>SUM(J333/J350)</f>
        <v>6.5488924159823339E-2</v>
      </c>
    </row>
    <row r="334" spans="1:12" hidden="1" x14ac:dyDescent="0.25">
      <c r="A334" s="142">
        <v>3</v>
      </c>
      <c r="B334" s="380">
        <v>383</v>
      </c>
      <c r="C334" s="322">
        <v>478</v>
      </c>
      <c r="D334" s="322">
        <v>3</v>
      </c>
      <c r="E334" s="322">
        <v>0</v>
      </c>
      <c r="F334" s="322">
        <v>0</v>
      </c>
      <c r="G334" s="322">
        <v>3</v>
      </c>
      <c r="H334" s="322">
        <v>2</v>
      </c>
      <c r="I334" s="381">
        <v>5</v>
      </c>
      <c r="J334" s="190">
        <f t="shared" si="29"/>
        <v>874</v>
      </c>
      <c r="K334" s="286">
        <f>SUM(J334/J350)</f>
        <v>6.0313297909046992E-2</v>
      </c>
    </row>
    <row r="335" spans="1:12" hidden="1" x14ac:dyDescent="0.25">
      <c r="A335" s="142">
        <v>4</v>
      </c>
      <c r="B335" s="380">
        <v>358</v>
      </c>
      <c r="C335" s="322">
        <v>426</v>
      </c>
      <c r="D335" s="322">
        <v>3</v>
      </c>
      <c r="E335" s="322">
        <v>4</v>
      </c>
      <c r="F335" s="322">
        <v>0</v>
      </c>
      <c r="G335" s="322">
        <v>2</v>
      </c>
      <c r="H335" s="322">
        <v>2</v>
      </c>
      <c r="I335" s="381">
        <v>3</v>
      </c>
      <c r="J335" s="190">
        <f t="shared" si="29"/>
        <v>798</v>
      </c>
      <c r="K335" s="286">
        <f>SUM(J335/J350)</f>
        <v>5.5068663308260296E-2</v>
      </c>
    </row>
    <row r="336" spans="1:12" hidden="1" x14ac:dyDescent="0.25">
      <c r="A336" s="142">
        <v>5</v>
      </c>
      <c r="B336" s="380">
        <v>328</v>
      </c>
      <c r="C336" s="322">
        <v>418</v>
      </c>
      <c r="D336" s="322">
        <v>12</v>
      </c>
      <c r="E336" s="322">
        <v>4</v>
      </c>
      <c r="F336" s="322">
        <v>0</v>
      </c>
      <c r="G336" s="322">
        <v>1</v>
      </c>
      <c r="H336" s="322">
        <v>0</v>
      </c>
      <c r="I336" s="381">
        <v>2</v>
      </c>
      <c r="J336" s="190">
        <f t="shared" si="29"/>
        <v>765</v>
      </c>
      <c r="K336" s="286">
        <f>SUM(J336/J350)</f>
        <v>5.2791387757918709E-2</v>
      </c>
    </row>
    <row r="337" spans="1:12" hidden="1" x14ac:dyDescent="0.25">
      <c r="A337" s="142">
        <v>6</v>
      </c>
      <c r="B337" s="380">
        <v>288</v>
      </c>
      <c r="C337" s="322">
        <v>382</v>
      </c>
      <c r="D337" s="322">
        <v>24</v>
      </c>
      <c r="E337" s="322">
        <v>11</v>
      </c>
      <c r="F337" s="322">
        <v>0</v>
      </c>
      <c r="G337" s="322">
        <v>1</v>
      </c>
      <c r="H337" s="322">
        <v>0</v>
      </c>
      <c r="I337" s="381">
        <v>3</v>
      </c>
      <c r="J337" s="190">
        <f t="shared" si="29"/>
        <v>709</v>
      </c>
      <c r="K337" s="286">
        <f>SUM(J337/J350)</f>
        <v>4.8926920157339036E-2</v>
      </c>
    </row>
    <row r="338" spans="1:12" hidden="1" x14ac:dyDescent="0.25">
      <c r="A338" s="142">
        <v>7</v>
      </c>
      <c r="B338" s="380">
        <v>292</v>
      </c>
      <c r="C338" s="322">
        <v>304</v>
      </c>
      <c r="D338" s="322">
        <v>20</v>
      </c>
      <c r="E338" s="322">
        <v>5</v>
      </c>
      <c r="F338" s="322">
        <v>0</v>
      </c>
      <c r="G338" s="322">
        <v>0</v>
      </c>
      <c r="H338" s="322">
        <v>1</v>
      </c>
      <c r="I338" s="381">
        <v>3</v>
      </c>
      <c r="J338" s="190">
        <f t="shared" si="29"/>
        <v>625</v>
      </c>
      <c r="K338" s="286">
        <f>SUM(J338/J350)</f>
        <v>4.3130218756469531E-2</v>
      </c>
    </row>
    <row r="339" spans="1:12" hidden="1" x14ac:dyDescent="0.25">
      <c r="A339" s="142">
        <v>8</v>
      </c>
      <c r="B339" s="380">
        <v>273</v>
      </c>
      <c r="C339" s="322">
        <v>336</v>
      </c>
      <c r="D339" s="322">
        <v>36</v>
      </c>
      <c r="E339" s="322">
        <v>2</v>
      </c>
      <c r="F339" s="322">
        <v>0</v>
      </c>
      <c r="G339" s="322">
        <v>1</v>
      </c>
      <c r="H339" s="322">
        <v>0</v>
      </c>
      <c r="I339" s="381">
        <v>1</v>
      </c>
      <c r="J339" s="190">
        <f t="shared" si="29"/>
        <v>649</v>
      </c>
      <c r="K339" s="286">
        <f>SUM(J339/J350)</f>
        <v>4.4786419156717966E-2</v>
      </c>
    </row>
    <row r="340" spans="1:12" hidden="1" x14ac:dyDescent="0.25">
      <c r="A340" s="142">
        <v>9</v>
      </c>
      <c r="B340" s="380">
        <v>277</v>
      </c>
      <c r="C340" s="322">
        <v>301</v>
      </c>
      <c r="D340" s="322">
        <v>52</v>
      </c>
      <c r="E340" s="322">
        <v>8</v>
      </c>
      <c r="F340" s="322">
        <v>0</v>
      </c>
      <c r="G340" s="322">
        <v>0</v>
      </c>
      <c r="H340" s="322">
        <v>1</v>
      </c>
      <c r="I340" s="381">
        <v>4</v>
      </c>
      <c r="J340" s="190">
        <f t="shared" si="29"/>
        <v>643</v>
      </c>
      <c r="K340" s="286">
        <f>SUM(J340/J350)</f>
        <v>4.4372369056655855E-2</v>
      </c>
    </row>
    <row r="341" spans="1:12" hidden="1" x14ac:dyDescent="0.25">
      <c r="A341" s="142">
        <v>10</v>
      </c>
      <c r="B341" s="380">
        <v>249</v>
      </c>
      <c r="C341" s="322">
        <v>310</v>
      </c>
      <c r="D341" s="322">
        <v>61</v>
      </c>
      <c r="E341" s="322">
        <v>9</v>
      </c>
      <c r="F341" s="322">
        <v>0</v>
      </c>
      <c r="G341" s="322">
        <v>0</v>
      </c>
      <c r="H341" s="322">
        <v>2</v>
      </c>
      <c r="I341" s="381">
        <v>2</v>
      </c>
      <c r="J341" s="190">
        <f t="shared" si="29"/>
        <v>633</v>
      </c>
      <c r="K341" s="286">
        <f>SUM(J341/J350)</f>
        <v>4.368228555655234E-2</v>
      </c>
    </row>
    <row r="342" spans="1:12" hidden="1" x14ac:dyDescent="0.25">
      <c r="A342" s="142">
        <v>11</v>
      </c>
      <c r="B342" s="380">
        <v>254</v>
      </c>
      <c r="C342" s="322">
        <v>279</v>
      </c>
      <c r="D342" s="322">
        <v>90</v>
      </c>
      <c r="E342" s="322">
        <v>18</v>
      </c>
      <c r="F342" s="322">
        <v>0</v>
      </c>
      <c r="G342" s="322">
        <v>0</v>
      </c>
      <c r="H342" s="322">
        <v>0</v>
      </c>
      <c r="I342" s="381">
        <v>4</v>
      </c>
      <c r="J342" s="190">
        <f t="shared" si="29"/>
        <v>645</v>
      </c>
      <c r="K342" s="286">
        <f>SUM(J342/J350)</f>
        <v>4.4510385756676561E-2</v>
      </c>
    </row>
    <row r="343" spans="1:12" hidden="1" x14ac:dyDescent="0.25">
      <c r="A343" s="142">
        <v>12</v>
      </c>
      <c r="B343" s="380">
        <v>186</v>
      </c>
      <c r="C343" s="322">
        <v>269</v>
      </c>
      <c r="D343" s="322">
        <v>107</v>
      </c>
      <c r="E343" s="322">
        <v>25</v>
      </c>
      <c r="F343" s="322">
        <v>0</v>
      </c>
      <c r="G343" s="322">
        <v>5</v>
      </c>
      <c r="H343" s="322">
        <v>0</v>
      </c>
      <c r="I343" s="381">
        <v>1</v>
      </c>
      <c r="J343" s="190">
        <f t="shared" si="29"/>
        <v>593</v>
      </c>
      <c r="K343" s="286">
        <f>SUM(J343/J350)</f>
        <v>4.0921951556138293E-2</v>
      </c>
    </row>
    <row r="344" spans="1:12" hidden="1" x14ac:dyDescent="0.25">
      <c r="A344" s="142">
        <v>13</v>
      </c>
      <c r="B344" s="380">
        <v>180</v>
      </c>
      <c r="C344" s="322">
        <v>218</v>
      </c>
      <c r="D344" s="322">
        <v>152</v>
      </c>
      <c r="E344" s="322">
        <v>42</v>
      </c>
      <c r="F344" s="322">
        <v>0</v>
      </c>
      <c r="G344" s="322">
        <v>9</v>
      </c>
      <c r="H344" s="322">
        <v>2</v>
      </c>
      <c r="I344" s="381">
        <v>2</v>
      </c>
      <c r="J344" s="190">
        <f t="shared" si="29"/>
        <v>605</v>
      </c>
      <c r="K344" s="286">
        <f>SUM(J344/J350)</f>
        <v>4.1750051756262507E-2</v>
      </c>
    </row>
    <row r="345" spans="1:12" hidden="1" x14ac:dyDescent="0.25">
      <c r="A345" s="142">
        <v>14</v>
      </c>
      <c r="B345" s="380">
        <v>160</v>
      </c>
      <c r="C345" s="322">
        <v>190</v>
      </c>
      <c r="D345" s="322">
        <v>173</v>
      </c>
      <c r="E345" s="322">
        <v>56</v>
      </c>
      <c r="F345" s="322">
        <v>0</v>
      </c>
      <c r="G345" s="322">
        <v>29</v>
      </c>
      <c r="H345" s="322">
        <v>0</v>
      </c>
      <c r="I345" s="381">
        <v>4</v>
      </c>
      <c r="J345" s="190">
        <f t="shared" si="29"/>
        <v>612</v>
      </c>
      <c r="K345" s="286">
        <f>SUM(J345/J350)</f>
        <v>4.2233110206334967E-2</v>
      </c>
    </row>
    <row r="346" spans="1:12" hidden="1" x14ac:dyDescent="0.25">
      <c r="A346" s="142">
        <v>15</v>
      </c>
      <c r="B346" s="380">
        <v>152</v>
      </c>
      <c r="C346" s="322">
        <v>177</v>
      </c>
      <c r="D346" s="322">
        <v>192</v>
      </c>
      <c r="E346" s="322">
        <v>89</v>
      </c>
      <c r="F346" s="322">
        <v>0</v>
      </c>
      <c r="G346" s="322">
        <v>37</v>
      </c>
      <c r="H346" s="322">
        <v>0</v>
      </c>
      <c r="I346" s="381">
        <v>2</v>
      </c>
      <c r="J346" s="190">
        <f t="shared" si="29"/>
        <v>649</v>
      </c>
      <c r="K346" s="286">
        <f>SUM(J346/J350)</f>
        <v>4.4786419156717966E-2</v>
      </c>
    </row>
    <row r="347" spans="1:12" hidden="1" x14ac:dyDescent="0.25">
      <c r="A347" s="142">
        <v>16</v>
      </c>
      <c r="B347" s="380">
        <v>137</v>
      </c>
      <c r="C347" s="322">
        <v>166</v>
      </c>
      <c r="D347" s="322">
        <v>253</v>
      </c>
      <c r="E347" s="322">
        <v>130</v>
      </c>
      <c r="F347" s="322">
        <v>0</v>
      </c>
      <c r="G347" s="322">
        <v>65</v>
      </c>
      <c r="H347" s="322">
        <v>2</v>
      </c>
      <c r="I347" s="381">
        <v>10</v>
      </c>
      <c r="J347" s="190">
        <f t="shared" si="29"/>
        <v>763</v>
      </c>
      <c r="K347" s="286">
        <f>SUM(J347/J350)</f>
        <v>5.2653371057898003E-2</v>
      </c>
    </row>
    <row r="348" spans="1:12" hidden="1" x14ac:dyDescent="0.25">
      <c r="A348" s="142">
        <v>17</v>
      </c>
      <c r="B348" s="380">
        <v>118</v>
      </c>
      <c r="C348" s="322">
        <v>158</v>
      </c>
      <c r="D348" s="322">
        <v>304</v>
      </c>
      <c r="E348" s="322">
        <v>120</v>
      </c>
      <c r="F348" s="322">
        <v>0</v>
      </c>
      <c r="G348" s="322">
        <v>112</v>
      </c>
      <c r="H348" s="322">
        <v>2</v>
      </c>
      <c r="I348" s="381">
        <v>7</v>
      </c>
      <c r="J348" s="190">
        <f t="shared" si="29"/>
        <v>821</v>
      </c>
      <c r="K348" s="286">
        <v>5.6000000000000001E-2</v>
      </c>
    </row>
    <row r="349" spans="1:12" ht="15.75" hidden="1" thickBot="1" x14ac:dyDescent="0.3">
      <c r="A349" s="143" t="s">
        <v>375</v>
      </c>
      <c r="B349" s="382">
        <v>25</v>
      </c>
      <c r="C349" s="383">
        <v>117</v>
      </c>
      <c r="D349" s="383">
        <v>170</v>
      </c>
      <c r="E349" s="383">
        <v>41</v>
      </c>
      <c r="F349" s="383">
        <v>455</v>
      </c>
      <c r="G349" s="383">
        <v>1</v>
      </c>
      <c r="H349" s="383">
        <v>3</v>
      </c>
      <c r="I349" s="384">
        <v>9</v>
      </c>
      <c r="J349" s="191">
        <f t="shared" si="29"/>
        <v>821</v>
      </c>
      <c r="K349" s="592">
        <v>5.6000000000000001E-2</v>
      </c>
      <c r="L349" s="1262"/>
    </row>
    <row r="350" spans="1:12" ht="16.5" hidden="1" thickTop="1" thickBot="1" x14ac:dyDescent="0.3">
      <c r="A350" s="98" t="s">
        <v>130</v>
      </c>
      <c r="B350" s="252">
        <f>SUM(B331:B349)</f>
        <v>5073</v>
      </c>
      <c r="C350" s="253">
        <f t="shared" ref="C350:I350" si="30">SUM(C331:C349)</f>
        <v>6369</v>
      </c>
      <c r="D350" s="253">
        <f t="shared" si="30"/>
        <v>1665</v>
      </c>
      <c r="E350" s="253">
        <f t="shared" si="30"/>
        <v>568</v>
      </c>
      <c r="F350" s="253">
        <f t="shared" si="30"/>
        <v>455</v>
      </c>
      <c r="G350" s="253">
        <f t="shared" si="30"/>
        <v>272</v>
      </c>
      <c r="H350" s="253">
        <f t="shared" si="30"/>
        <v>19</v>
      </c>
      <c r="I350" s="254">
        <f t="shared" si="30"/>
        <v>70</v>
      </c>
      <c r="J350" s="188">
        <f>SUM(J331:J349)</f>
        <v>14491</v>
      </c>
      <c r="K350" s="593">
        <f>SUM(K331:K349)</f>
        <v>0.99868828928300335</v>
      </c>
      <c r="L350" s="1262"/>
    </row>
    <row r="351" spans="1:12" ht="15.75" hidden="1" thickBot="1" x14ac:dyDescent="0.3">
      <c r="A351" s="66" t="s">
        <v>131</v>
      </c>
      <c r="B351" s="587">
        <f>SUM(B350/J350)</f>
        <v>0.35007935960251191</v>
      </c>
      <c r="C351" s="588">
        <f>SUM(C350/J350)</f>
        <v>0.43951418121592711</v>
      </c>
      <c r="D351" s="588">
        <f>SUM(D350/J350)</f>
        <v>0.11489890276723484</v>
      </c>
      <c r="E351" s="588">
        <f>SUM(E350/J350)</f>
        <v>3.9196742805879509E-2</v>
      </c>
      <c r="F351" s="588">
        <f>SUM(F350/J350)</f>
        <v>3.1398799254709821E-2</v>
      </c>
      <c r="G351" s="588">
        <f>SUM(G350/J350)</f>
        <v>1.877027120281554E-2</v>
      </c>
      <c r="H351" s="588">
        <f>SUM(H350/J350)</f>
        <v>1.3111586501966738E-3</v>
      </c>
      <c r="I351" s="589">
        <f>SUM(I350/J350)</f>
        <v>4.8305845007245874E-3</v>
      </c>
      <c r="J351" s="590">
        <f>SUM(B351:I351)</f>
        <v>0.99999999999999989</v>
      </c>
      <c r="K351" s="367"/>
      <c r="L351" s="1262"/>
    </row>
    <row r="352" spans="1:12" hidden="1" x14ac:dyDescent="0.25">
      <c r="A352" s="2442" t="s">
        <v>384</v>
      </c>
      <c r="B352" s="2442"/>
      <c r="C352" s="2442"/>
      <c r="D352" s="2442"/>
      <c r="E352" s="2442"/>
      <c r="F352" s="2442"/>
      <c r="G352" s="2442"/>
      <c r="H352" s="2442"/>
      <c r="I352" s="2442"/>
      <c r="J352" s="2442"/>
      <c r="K352" s="2442"/>
      <c r="L352" s="1262"/>
    </row>
    <row r="353" spans="1:12" ht="19.5" hidden="1" thickBot="1" x14ac:dyDescent="0.35">
      <c r="A353" s="2474" t="s">
        <v>381</v>
      </c>
      <c r="B353" s="2475"/>
      <c r="C353" s="2475"/>
      <c r="D353" s="2475"/>
      <c r="E353" s="2475"/>
      <c r="F353" s="2475"/>
      <c r="G353" s="2475"/>
      <c r="H353" s="2475"/>
      <c r="I353" s="2475"/>
      <c r="J353" s="2475"/>
      <c r="K353" s="2476"/>
      <c r="L353" s="1262"/>
    </row>
    <row r="354" spans="1:12" s="172" customFormat="1" ht="54" hidden="1" customHeight="1" thickBot="1" x14ac:dyDescent="0.3">
      <c r="A354" s="2471" t="s">
        <v>353</v>
      </c>
      <c r="B354" s="2472"/>
      <c r="C354" s="2472"/>
      <c r="D354" s="2472"/>
      <c r="E354" s="2472"/>
      <c r="F354" s="2472"/>
      <c r="G354" s="2472"/>
      <c r="H354" s="2472"/>
      <c r="I354" s="2472"/>
      <c r="J354" s="2472"/>
      <c r="K354" s="2473"/>
      <c r="L354" s="1262"/>
    </row>
    <row r="355" spans="1:12" ht="72" hidden="1" thickBot="1" x14ac:dyDescent="0.3">
      <c r="A355" s="109"/>
      <c r="B355" s="139" t="s">
        <v>364</v>
      </c>
      <c r="C355" s="140" t="s">
        <v>365</v>
      </c>
      <c r="D355" s="140" t="s">
        <v>366</v>
      </c>
      <c r="E355" s="140" t="s">
        <v>367</v>
      </c>
      <c r="F355" s="140" t="s">
        <v>368</v>
      </c>
      <c r="G355" s="140" t="s">
        <v>382</v>
      </c>
      <c r="H355" s="140" t="s">
        <v>371</v>
      </c>
      <c r="I355" s="141" t="s">
        <v>372</v>
      </c>
      <c r="J355" s="546" t="s">
        <v>373</v>
      </c>
      <c r="K355" s="546" t="s">
        <v>159</v>
      </c>
      <c r="L355" s="1262"/>
    </row>
    <row r="356" spans="1:12" hidden="1" x14ac:dyDescent="0.25">
      <c r="A356" s="98" t="s">
        <v>374</v>
      </c>
      <c r="B356" s="378">
        <v>538</v>
      </c>
      <c r="C356" s="318">
        <v>632</v>
      </c>
      <c r="D356" s="318">
        <v>6</v>
      </c>
      <c r="E356" s="318">
        <v>0</v>
      </c>
      <c r="F356" s="318">
        <v>0</v>
      </c>
      <c r="G356" s="318">
        <v>8</v>
      </c>
      <c r="H356" s="318">
        <v>0</v>
      </c>
      <c r="I356" s="379">
        <v>4</v>
      </c>
      <c r="J356" s="189">
        <f t="shared" ref="J356:J374" si="31">SUM(B356:I356)</f>
        <v>1188</v>
      </c>
      <c r="K356" s="286">
        <f>SUM(J356/J375)</f>
        <v>7.9576662870922368E-2</v>
      </c>
      <c r="L356" s="1262"/>
    </row>
    <row r="357" spans="1:12" hidden="1" x14ac:dyDescent="0.25">
      <c r="A357" s="142">
        <v>1</v>
      </c>
      <c r="B357" s="380">
        <v>652</v>
      </c>
      <c r="C357" s="322">
        <v>537</v>
      </c>
      <c r="D357" s="322">
        <v>8</v>
      </c>
      <c r="E357" s="322">
        <v>0</v>
      </c>
      <c r="F357" s="322">
        <v>0</v>
      </c>
      <c r="G357" s="322">
        <v>3</v>
      </c>
      <c r="H357" s="322">
        <v>1</v>
      </c>
      <c r="I357" s="381">
        <v>10</v>
      </c>
      <c r="J357" s="190">
        <f t="shared" si="31"/>
        <v>1211</v>
      </c>
      <c r="K357" s="286">
        <f>SUM(J357/J375)</f>
        <v>8.1117288498894768E-2</v>
      </c>
      <c r="L357" s="1262"/>
    </row>
    <row r="358" spans="1:12" hidden="1" x14ac:dyDescent="0.25">
      <c r="A358" s="142">
        <v>2</v>
      </c>
      <c r="B358" s="380">
        <v>529</v>
      </c>
      <c r="C358" s="322">
        <v>457</v>
      </c>
      <c r="D358" s="322">
        <v>5</v>
      </c>
      <c r="E358" s="322">
        <v>1</v>
      </c>
      <c r="F358" s="322">
        <v>0</v>
      </c>
      <c r="G358" s="322">
        <v>5</v>
      </c>
      <c r="H358" s="322">
        <v>0</v>
      </c>
      <c r="I358" s="381">
        <v>4</v>
      </c>
      <c r="J358" s="190">
        <f t="shared" si="31"/>
        <v>1001</v>
      </c>
      <c r="K358" s="286">
        <f>SUM(J358/J375)</f>
        <v>6.7050706678277172E-2</v>
      </c>
      <c r="L358" s="1262"/>
    </row>
    <row r="359" spans="1:12" hidden="1" x14ac:dyDescent="0.25">
      <c r="A359" s="142">
        <v>3</v>
      </c>
      <c r="B359" s="380">
        <v>491</v>
      </c>
      <c r="C359" s="322">
        <v>383</v>
      </c>
      <c r="D359" s="322">
        <v>4</v>
      </c>
      <c r="E359" s="322">
        <v>6</v>
      </c>
      <c r="F359" s="322">
        <v>0</v>
      </c>
      <c r="G359" s="322">
        <v>2</v>
      </c>
      <c r="H359" s="322">
        <v>2</v>
      </c>
      <c r="I359" s="381">
        <v>6</v>
      </c>
      <c r="J359" s="190">
        <f t="shared" si="31"/>
        <v>894</v>
      </c>
      <c r="K359" s="286">
        <f>SUM(J359/J375)</f>
        <v>5.988344832205774E-2</v>
      </c>
      <c r="L359" s="1262"/>
    </row>
    <row r="360" spans="1:12" hidden="1" x14ac:dyDescent="0.25">
      <c r="A360" s="142">
        <v>4</v>
      </c>
      <c r="B360" s="380">
        <v>454</v>
      </c>
      <c r="C360" s="322">
        <v>355</v>
      </c>
      <c r="D360" s="322">
        <v>5</v>
      </c>
      <c r="E360" s="322">
        <v>3</v>
      </c>
      <c r="F360" s="322">
        <v>0</v>
      </c>
      <c r="G360" s="322">
        <v>2</v>
      </c>
      <c r="H360" s="322">
        <v>0</v>
      </c>
      <c r="I360" s="381">
        <v>2</v>
      </c>
      <c r="J360" s="190">
        <f t="shared" si="31"/>
        <v>821</v>
      </c>
      <c r="K360" s="286">
        <f>SUM(J360/J375)</f>
        <v>5.4993636546319245E-2</v>
      </c>
      <c r="L360" s="1262"/>
    </row>
    <row r="361" spans="1:12" hidden="1" x14ac:dyDescent="0.25">
      <c r="A361" s="142">
        <v>5</v>
      </c>
      <c r="B361" s="380">
        <v>418</v>
      </c>
      <c r="C361" s="322">
        <v>332</v>
      </c>
      <c r="D361" s="322">
        <v>17</v>
      </c>
      <c r="E361" s="322">
        <v>5</v>
      </c>
      <c r="F361" s="322">
        <v>0</v>
      </c>
      <c r="G361" s="322">
        <v>2</v>
      </c>
      <c r="H361" s="322">
        <v>1</v>
      </c>
      <c r="I361" s="381">
        <v>5</v>
      </c>
      <c r="J361" s="190">
        <f t="shared" si="31"/>
        <v>780</v>
      </c>
      <c r="K361" s="286">
        <f>SUM(J361/J375)</f>
        <v>5.2247303905151046E-2</v>
      </c>
      <c r="L361" s="1262"/>
    </row>
    <row r="362" spans="1:12" hidden="1" x14ac:dyDescent="0.25">
      <c r="A362" s="142">
        <v>6</v>
      </c>
      <c r="B362" s="380">
        <v>377</v>
      </c>
      <c r="C362" s="322">
        <v>300</v>
      </c>
      <c r="D362" s="322">
        <v>22</v>
      </c>
      <c r="E362" s="322">
        <v>6</v>
      </c>
      <c r="F362" s="322">
        <v>0</v>
      </c>
      <c r="G362" s="322">
        <v>0</v>
      </c>
      <c r="H362" s="322">
        <v>2</v>
      </c>
      <c r="I362" s="381">
        <v>5</v>
      </c>
      <c r="J362" s="190">
        <f t="shared" si="31"/>
        <v>712</v>
      </c>
      <c r="K362" s="286">
        <f>SUM(J362/J375)</f>
        <v>4.7692410744189159E-2</v>
      </c>
      <c r="L362" s="1262"/>
    </row>
    <row r="363" spans="1:12" hidden="1" x14ac:dyDescent="0.25">
      <c r="A363" s="142">
        <v>7</v>
      </c>
      <c r="B363" s="380">
        <v>352</v>
      </c>
      <c r="C363" s="322">
        <v>266</v>
      </c>
      <c r="D363" s="322">
        <v>26</v>
      </c>
      <c r="E363" s="322">
        <v>7</v>
      </c>
      <c r="F363" s="322">
        <v>0</v>
      </c>
      <c r="G363" s="322">
        <v>0</v>
      </c>
      <c r="H363" s="322">
        <v>1</v>
      </c>
      <c r="I363" s="381">
        <v>5</v>
      </c>
      <c r="J363" s="190">
        <f t="shared" si="31"/>
        <v>657</v>
      </c>
      <c r="K363" s="286">
        <f>SUM(J363/J375)</f>
        <v>4.4008305981646463E-2</v>
      </c>
      <c r="L363" s="1262"/>
    </row>
    <row r="364" spans="1:12" hidden="1" x14ac:dyDescent="0.25">
      <c r="A364" s="142">
        <v>8</v>
      </c>
      <c r="B364" s="380">
        <v>338</v>
      </c>
      <c r="C364" s="322">
        <v>274</v>
      </c>
      <c r="D364" s="322">
        <v>45</v>
      </c>
      <c r="E364" s="322">
        <v>3</v>
      </c>
      <c r="F364" s="322">
        <v>0</v>
      </c>
      <c r="G364" s="322">
        <v>0</v>
      </c>
      <c r="H364" s="322">
        <v>2</v>
      </c>
      <c r="I364" s="381">
        <v>3</v>
      </c>
      <c r="J364" s="190">
        <f t="shared" si="31"/>
        <v>665</v>
      </c>
      <c r="K364" s="286">
        <f>SUM(J364/J375)</f>
        <v>4.4544175765289032E-2</v>
      </c>
      <c r="L364" s="1262"/>
    </row>
    <row r="365" spans="1:12" hidden="1" x14ac:dyDescent="0.25">
      <c r="A365" s="142">
        <v>9</v>
      </c>
      <c r="B365" s="380">
        <v>352</v>
      </c>
      <c r="C365" s="322">
        <v>259</v>
      </c>
      <c r="D365" s="322">
        <v>65</v>
      </c>
      <c r="E365" s="322">
        <v>7</v>
      </c>
      <c r="F365" s="322">
        <v>0</v>
      </c>
      <c r="G365" s="322">
        <v>0</v>
      </c>
      <c r="H365" s="322">
        <v>0</v>
      </c>
      <c r="I365" s="381">
        <v>6</v>
      </c>
      <c r="J365" s="190">
        <f t="shared" si="31"/>
        <v>689</v>
      </c>
      <c r="K365" s="286">
        <f>SUM(J365/J375)</f>
        <v>4.6151785116216759E-2</v>
      </c>
      <c r="L365" s="1262"/>
    </row>
    <row r="366" spans="1:12" hidden="1" x14ac:dyDescent="0.25">
      <c r="A366" s="142">
        <v>10</v>
      </c>
      <c r="B366" s="380">
        <v>336</v>
      </c>
      <c r="C366" s="322">
        <v>253</v>
      </c>
      <c r="D366" s="322">
        <v>65</v>
      </c>
      <c r="E366" s="322">
        <v>6</v>
      </c>
      <c r="F366" s="322">
        <v>0</v>
      </c>
      <c r="G366" s="322">
        <v>0</v>
      </c>
      <c r="H366" s="322">
        <v>0</v>
      </c>
      <c r="I366" s="381">
        <v>6</v>
      </c>
      <c r="J366" s="190">
        <f t="shared" si="31"/>
        <v>666</v>
      </c>
      <c r="K366" s="286">
        <f>SUM(J366/J375)</f>
        <v>4.4611159488244359E-2</v>
      </c>
      <c r="L366" s="1262"/>
    </row>
    <row r="367" spans="1:12" hidden="1" x14ac:dyDescent="0.25">
      <c r="A367" s="142">
        <v>11</v>
      </c>
      <c r="B367" s="380">
        <v>319</v>
      </c>
      <c r="C367" s="322">
        <v>216</v>
      </c>
      <c r="D367" s="322">
        <v>96</v>
      </c>
      <c r="E367" s="322">
        <v>21</v>
      </c>
      <c r="F367" s="322">
        <v>0</v>
      </c>
      <c r="G367" s="322">
        <v>0</v>
      </c>
      <c r="H367" s="322">
        <v>1</v>
      </c>
      <c r="I367" s="381">
        <v>6</v>
      </c>
      <c r="J367" s="190">
        <f t="shared" si="31"/>
        <v>659</v>
      </c>
      <c r="K367" s="286">
        <f>SUM(J367/J375)</f>
        <v>4.4142273427557104E-2</v>
      </c>
      <c r="L367" s="1262"/>
    </row>
    <row r="368" spans="1:12" hidden="1" x14ac:dyDescent="0.25">
      <c r="A368" s="142">
        <v>12</v>
      </c>
      <c r="B368" s="380">
        <v>259</v>
      </c>
      <c r="C368" s="322">
        <v>218</v>
      </c>
      <c r="D368" s="322">
        <v>117</v>
      </c>
      <c r="E368" s="322">
        <v>27</v>
      </c>
      <c r="F368" s="322">
        <v>0</v>
      </c>
      <c r="G368" s="322">
        <v>3</v>
      </c>
      <c r="H368" s="322">
        <v>0</v>
      </c>
      <c r="I368" s="381">
        <v>5</v>
      </c>
      <c r="J368" s="190">
        <f t="shared" si="31"/>
        <v>629</v>
      </c>
      <c r="K368" s="286">
        <f>SUM(J368/J375)</f>
        <v>4.2132761738897448E-2</v>
      </c>
      <c r="L368" s="1262"/>
    </row>
    <row r="369" spans="1:12" hidden="1" x14ac:dyDescent="0.25">
      <c r="A369" s="142">
        <v>13</v>
      </c>
      <c r="B369" s="380">
        <v>233</v>
      </c>
      <c r="C369" s="322">
        <v>163</v>
      </c>
      <c r="D369" s="322">
        <v>145</v>
      </c>
      <c r="E369" s="322">
        <v>34</v>
      </c>
      <c r="F369" s="322">
        <v>0</v>
      </c>
      <c r="G369" s="322">
        <v>12</v>
      </c>
      <c r="H369" s="322">
        <v>0</v>
      </c>
      <c r="I369" s="381">
        <v>7</v>
      </c>
      <c r="J369" s="190">
        <f t="shared" si="31"/>
        <v>594</v>
      </c>
      <c r="K369" s="286">
        <f>SUM(J369/J375)</f>
        <v>3.9788331435461184E-2</v>
      </c>
      <c r="L369" s="1262"/>
    </row>
    <row r="370" spans="1:12" hidden="1" x14ac:dyDescent="0.25">
      <c r="A370" s="142">
        <v>14</v>
      </c>
      <c r="B370" s="380">
        <v>186</v>
      </c>
      <c r="C370" s="322">
        <v>160</v>
      </c>
      <c r="D370" s="322">
        <v>167</v>
      </c>
      <c r="E370" s="322">
        <v>56</v>
      </c>
      <c r="F370" s="322">
        <v>0</v>
      </c>
      <c r="G370" s="322">
        <v>23</v>
      </c>
      <c r="H370" s="322">
        <v>0</v>
      </c>
      <c r="I370" s="381">
        <v>3</v>
      </c>
      <c r="J370" s="190">
        <f t="shared" si="31"/>
        <v>595</v>
      </c>
      <c r="K370" s="286">
        <f>SUM(J370/J375)</f>
        <v>3.9855315158416504E-2</v>
      </c>
      <c r="L370" s="1262"/>
    </row>
    <row r="371" spans="1:12" hidden="1" x14ac:dyDescent="0.25">
      <c r="A371" s="142">
        <v>15</v>
      </c>
      <c r="B371" s="380">
        <v>218</v>
      </c>
      <c r="C371" s="322">
        <v>132</v>
      </c>
      <c r="D371" s="322">
        <v>222</v>
      </c>
      <c r="E371" s="322">
        <v>90</v>
      </c>
      <c r="F371" s="322">
        <v>0</v>
      </c>
      <c r="G371" s="322">
        <v>39</v>
      </c>
      <c r="H371" s="322">
        <v>2</v>
      </c>
      <c r="I371" s="381">
        <v>7</v>
      </c>
      <c r="J371" s="190">
        <f t="shared" si="31"/>
        <v>710</v>
      </c>
      <c r="K371" s="286">
        <f>SUM(J371/J375)</f>
        <v>4.7558443298278519E-2</v>
      </c>
      <c r="L371" s="1262"/>
    </row>
    <row r="372" spans="1:12" hidden="1" x14ac:dyDescent="0.25">
      <c r="A372" s="142">
        <v>16</v>
      </c>
      <c r="B372" s="380">
        <v>174</v>
      </c>
      <c r="C372" s="322">
        <v>145</v>
      </c>
      <c r="D372" s="322">
        <v>264</v>
      </c>
      <c r="E372" s="322">
        <v>105</v>
      </c>
      <c r="F372" s="322">
        <v>0</v>
      </c>
      <c r="G372" s="322">
        <v>59</v>
      </c>
      <c r="H372" s="322">
        <v>1</v>
      </c>
      <c r="I372" s="381">
        <v>14</v>
      </c>
      <c r="J372" s="190">
        <f t="shared" si="31"/>
        <v>762</v>
      </c>
      <c r="K372" s="286">
        <f>SUM(J372/J375)</f>
        <v>5.1041596891955254E-2</v>
      </c>
      <c r="L372" s="1262"/>
    </row>
    <row r="373" spans="1:12" hidden="1" x14ac:dyDescent="0.25">
      <c r="A373" s="142">
        <v>17</v>
      </c>
      <c r="B373" s="380">
        <v>148</v>
      </c>
      <c r="C373" s="322">
        <v>135</v>
      </c>
      <c r="D373" s="322">
        <v>310</v>
      </c>
      <c r="E373" s="322">
        <v>122</v>
      </c>
      <c r="F373" s="322">
        <v>1</v>
      </c>
      <c r="G373" s="322">
        <v>116</v>
      </c>
      <c r="H373" s="322">
        <v>2</v>
      </c>
      <c r="I373" s="381">
        <v>19</v>
      </c>
      <c r="J373" s="190">
        <f t="shared" si="31"/>
        <v>853</v>
      </c>
      <c r="K373" s="286">
        <f>SUM(J373/J375)</f>
        <v>5.7137115680889541E-2</v>
      </c>
      <c r="L373" s="1262"/>
    </row>
    <row r="374" spans="1:12" ht="15.75" hidden="1" thickBot="1" x14ac:dyDescent="0.3">
      <c r="A374" s="143" t="s">
        <v>375</v>
      </c>
      <c r="B374" s="382">
        <v>45</v>
      </c>
      <c r="C374" s="383">
        <v>109</v>
      </c>
      <c r="D374" s="383">
        <v>152</v>
      </c>
      <c r="E374" s="383">
        <v>25</v>
      </c>
      <c r="F374" s="383">
        <v>491</v>
      </c>
      <c r="G374" s="383">
        <v>0</v>
      </c>
      <c r="H374" s="383">
        <v>0</v>
      </c>
      <c r="I374" s="384">
        <v>21</v>
      </c>
      <c r="J374" s="191">
        <f t="shared" si="31"/>
        <v>843</v>
      </c>
      <c r="K374" s="286">
        <f>SUM(J374/J375)</f>
        <v>5.6467278451336325E-2</v>
      </c>
      <c r="L374" s="1262"/>
    </row>
    <row r="375" spans="1:12" ht="16.5" hidden="1" thickTop="1" thickBot="1" x14ac:dyDescent="0.3">
      <c r="A375" s="98" t="s">
        <v>130</v>
      </c>
      <c r="B375" s="385">
        <f>SUM(B356:B374)</f>
        <v>6419</v>
      </c>
      <c r="C375" s="386">
        <f t="shared" ref="C375:I375" si="32">SUM(C356:C374)</f>
        <v>5326</v>
      </c>
      <c r="D375" s="386">
        <f t="shared" si="32"/>
        <v>1741</v>
      </c>
      <c r="E375" s="386">
        <f t="shared" si="32"/>
        <v>524</v>
      </c>
      <c r="F375" s="386">
        <f t="shared" si="32"/>
        <v>492</v>
      </c>
      <c r="G375" s="386">
        <f t="shared" si="32"/>
        <v>274</v>
      </c>
      <c r="H375" s="386">
        <f t="shared" si="32"/>
        <v>15</v>
      </c>
      <c r="I375" s="387">
        <f t="shared" si="32"/>
        <v>138</v>
      </c>
      <c r="J375" s="188">
        <f>SUM(J356:J374)</f>
        <v>14929</v>
      </c>
      <c r="K375" s="389">
        <f>SUM(K356:K374)</f>
        <v>1</v>
      </c>
      <c r="L375" s="1262"/>
    </row>
    <row r="376" spans="1:12" ht="15.75" hidden="1" thickBot="1" x14ac:dyDescent="0.3">
      <c r="A376" s="66" t="s">
        <v>131</v>
      </c>
      <c r="B376" s="228">
        <f>SUM(B375/J375)</f>
        <v>0.42996851765021099</v>
      </c>
      <c r="C376" s="255">
        <f>SUM(C375/J375)</f>
        <v>0.35675530846004422</v>
      </c>
      <c r="D376" s="255">
        <f>SUM(D375/J375)</f>
        <v>0.11661866166521535</v>
      </c>
      <c r="E376" s="255">
        <f>SUM(E375/J375)</f>
        <v>3.509947082858865E-2</v>
      </c>
      <c r="F376" s="255">
        <f>SUM(F375/J375)</f>
        <v>3.2955991694018354E-2</v>
      </c>
      <c r="G376" s="255">
        <f>SUM(G375/J375)</f>
        <v>1.8353540089758189E-2</v>
      </c>
      <c r="H376" s="255">
        <f>SUM(H375/J375)</f>
        <v>1.0047558443298278E-3</v>
      </c>
      <c r="I376" s="256">
        <f>SUM(I375/J375)</f>
        <v>9.2437537678344162E-3</v>
      </c>
      <c r="J376" s="388">
        <f>SUM(B376:I376)</f>
        <v>0.99999999999999989</v>
      </c>
      <c r="K376" s="390"/>
      <c r="L376" s="1262"/>
    </row>
    <row r="377" spans="1:12" ht="14.45" hidden="1" customHeight="1" x14ac:dyDescent="0.25">
      <c r="A377" s="2442" t="s">
        <v>385</v>
      </c>
      <c r="B377" s="2442"/>
      <c r="C377" s="2442"/>
      <c r="D377" s="2442"/>
      <c r="E377" s="2442"/>
      <c r="F377" s="2442"/>
      <c r="G377" s="2442"/>
      <c r="H377" s="2442"/>
      <c r="I377" s="2442"/>
      <c r="J377" s="2442"/>
      <c r="K377" s="2442"/>
      <c r="L377" s="1262"/>
    </row>
    <row r="378" spans="1:12" s="172" customFormat="1" ht="50.45" customHeight="1" x14ac:dyDescent="0.25">
      <c r="A378" s="2442" t="s">
        <v>1075</v>
      </c>
      <c r="B378" s="2442"/>
      <c r="C378" s="2442"/>
      <c r="D378" s="2442"/>
      <c r="E378" s="2442"/>
      <c r="F378" s="2442"/>
      <c r="G378" s="2442"/>
      <c r="H378" s="2442"/>
      <c r="I378" s="2442"/>
      <c r="J378" s="2442"/>
      <c r="K378" s="2442"/>
      <c r="L378" s="2442"/>
    </row>
    <row r="379" spans="1:12" ht="32.25" customHeight="1" x14ac:dyDescent="0.25">
      <c r="A379" s="2442" t="s">
        <v>386</v>
      </c>
      <c r="B379" s="2442"/>
      <c r="C379" s="2442"/>
      <c r="D379" s="2442"/>
      <c r="E379" s="2442"/>
      <c r="F379" s="2442"/>
      <c r="G379" s="2442"/>
      <c r="H379" s="2442"/>
      <c r="I379" s="2442"/>
      <c r="J379" s="2442"/>
      <c r="K379" s="2442"/>
      <c r="L379" s="2442"/>
    </row>
  </sheetData>
  <sheetProtection algorithmName="SHA-512" hashValue="oalGc08aU4bXDRGZDOdfodG4tlsQ3YrW9fAGn32vf3epuApOwat/uN9sm8ZLzruqQpqzes/646yubRx3WAs2Dg==" saltValue="e5esQEoCfZtD9C2Lw3C2mg==" spinCount="100000" sheet="1" objects="1" scenarios="1"/>
  <mergeCells count="26">
    <mergeCell ref="A1:L1"/>
    <mergeCell ref="A280:L280"/>
    <mergeCell ref="A163:L163"/>
    <mergeCell ref="A304:K304"/>
    <mergeCell ref="A257:L257"/>
    <mergeCell ref="A210:L210"/>
    <mergeCell ref="A233:L233"/>
    <mergeCell ref="A187:L187"/>
    <mergeCell ref="A234:L234"/>
    <mergeCell ref="A303:K303"/>
    <mergeCell ref="A117:L117"/>
    <mergeCell ref="A48:L48"/>
    <mergeCell ref="A71:L71"/>
    <mergeCell ref="A2:L2"/>
    <mergeCell ref="A25:L25"/>
    <mergeCell ref="A352:K352"/>
    <mergeCell ref="A379:L379"/>
    <mergeCell ref="A378:L378"/>
    <mergeCell ref="A327:K327"/>
    <mergeCell ref="A94:L94"/>
    <mergeCell ref="A377:K377"/>
    <mergeCell ref="A354:K354"/>
    <mergeCell ref="A328:K328"/>
    <mergeCell ref="A329:K329"/>
    <mergeCell ref="A353:K353"/>
    <mergeCell ref="A140:L140"/>
  </mergeCells>
  <printOptions horizontalCentered="1"/>
  <pageMargins left="0.7" right="0.7" top="0.92708333333333304" bottom="0.25" header="0.3" footer="0.3"/>
  <pageSetup scale="99" firstPageNumber="18" fitToWidth="0" orientation="landscape" useFirstPageNumber="1" r:id="rId1"/>
  <headerFooter>
    <oddHeader>&amp;L&amp;9
Semi-Annual Child Welfare Report&amp;C&amp;"-,Bold"&amp;14ARIZONA DEPARTMENT of CHILD SAFETY&amp;R&amp;9
July 1, 2021 through December 31, 2021</oddHeader>
    <oddFooter>&amp;CPage &amp;P</oddFooter>
  </headerFooter>
  <ignoredErrors>
    <ignoredError sqref="J307:J323 J332:J349 K283:K299 K260:K276 K237:K250 K251:K254 K213:K229 K190:K206 K166:K184 B185:J185 K143:K160 K120:K136 K97:K114 K74:K88 K89:K91 K51:K68 K28:K45" formulaRange="1"/>
    <ignoredError sqref="J325 K301 K278 K231 K208 K138" formula="1"/>
    <ignoredError sqref="J350 K255 K185 K161 K115 K92 K69 K46" formula="1"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C590"/>
  <sheetViews>
    <sheetView showGridLines="0" zoomScaleNormal="100" workbookViewId="0">
      <selection sqref="A1:R1"/>
    </sheetView>
  </sheetViews>
  <sheetFormatPr defaultColWidth="8.85546875" defaultRowHeight="15" x14ac:dyDescent="0.25"/>
  <cols>
    <col min="1" max="1" width="27" customWidth="1"/>
    <col min="2" max="3" width="8.140625" customWidth="1"/>
    <col min="4" max="15" width="8" customWidth="1"/>
    <col min="16" max="17" width="8" style="172" customWidth="1"/>
    <col min="18" max="18" width="10" customWidth="1"/>
  </cols>
  <sheetData>
    <row r="1" spans="1:18" s="172" customFormat="1" ht="18.600000000000001" customHeight="1" thickBot="1" x14ac:dyDescent="0.35">
      <c r="A1" s="2464" t="s">
        <v>387</v>
      </c>
      <c r="B1" s="2465"/>
      <c r="C1" s="2465"/>
      <c r="D1" s="2465"/>
      <c r="E1" s="2465"/>
      <c r="F1" s="2465"/>
      <c r="G1" s="2465"/>
      <c r="H1" s="2465"/>
      <c r="I1" s="2465"/>
      <c r="J1" s="2465"/>
      <c r="K1" s="2465"/>
      <c r="L1" s="2465"/>
      <c r="M1" s="2465"/>
      <c r="N1" s="2465"/>
      <c r="O1" s="2465"/>
      <c r="P1" s="2465"/>
      <c r="Q1" s="2465"/>
      <c r="R1" s="2466"/>
    </row>
    <row r="2" spans="1:18" s="1262" customFormat="1" ht="15.75" hidden="1" customHeight="1" thickBot="1" x14ac:dyDescent="0.3">
      <c r="A2" s="2493" t="s">
        <v>388</v>
      </c>
      <c r="B2" s="2494"/>
      <c r="C2" s="2494"/>
      <c r="D2" s="2494"/>
      <c r="E2" s="2494"/>
      <c r="F2" s="2494"/>
      <c r="G2" s="2494"/>
      <c r="H2" s="2494"/>
      <c r="I2" s="2494"/>
      <c r="J2" s="2494"/>
      <c r="K2" s="2494"/>
      <c r="L2" s="2494"/>
      <c r="M2" s="2494"/>
      <c r="N2" s="2494"/>
      <c r="O2" s="2494"/>
      <c r="P2" s="2494"/>
      <c r="Q2" s="2494"/>
      <c r="R2" s="2495"/>
    </row>
    <row r="3" spans="1:18" s="1262" customFormat="1" ht="40.5" hidden="1" customHeight="1" thickBot="1" x14ac:dyDescent="0.3">
      <c r="A3" s="87"/>
      <c r="B3" s="2488" t="s">
        <v>389</v>
      </c>
      <c r="C3" s="2489"/>
      <c r="D3" s="2488" t="s">
        <v>390</v>
      </c>
      <c r="E3" s="2489"/>
      <c r="F3" s="2488" t="s">
        <v>292</v>
      </c>
      <c r="G3" s="2489"/>
      <c r="H3" s="2488" t="s">
        <v>295</v>
      </c>
      <c r="I3" s="2489"/>
      <c r="J3" s="2488" t="s">
        <v>391</v>
      </c>
      <c r="K3" s="2489"/>
      <c r="L3" s="2488" t="s">
        <v>392</v>
      </c>
      <c r="M3" s="2489"/>
      <c r="N3" s="2488" t="s">
        <v>393</v>
      </c>
      <c r="O3" s="2489"/>
      <c r="P3" s="2488" t="s">
        <v>394</v>
      </c>
      <c r="Q3" s="2489"/>
      <c r="R3" s="1593" t="s">
        <v>395</v>
      </c>
    </row>
    <row r="4" spans="1:18" s="1262" customFormat="1" ht="15.75" hidden="1" thickBot="1" x14ac:dyDescent="0.3">
      <c r="A4" s="2314" t="s">
        <v>396</v>
      </c>
      <c r="B4" s="2315"/>
      <c r="C4" s="2315"/>
      <c r="D4" s="2315"/>
      <c r="E4" s="2315"/>
      <c r="F4" s="2315"/>
      <c r="G4" s="2315"/>
      <c r="H4" s="2315"/>
      <c r="I4" s="2315"/>
      <c r="J4" s="2315"/>
      <c r="K4" s="2315"/>
      <c r="L4" s="2315"/>
      <c r="M4" s="2315"/>
      <c r="N4" s="2315"/>
      <c r="O4" s="2315"/>
      <c r="P4" s="2315"/>
      <c r="Q4" s="2315"/>
      <c r="R4" s="2316"/>
    </row>
    <row r="5" spans="1:18" s="1262" customFormat="1" hidden="1" x14ac:dyDescent="0.25">
      <c r="A5" s="82" t="s">
        <v>274</v>
      </c>
      <c r="B5" s="1372"/>
      <c r="C5" s="1373" t="e">
        <f>B5/B13</f>
        <v>#DIV/0!</v>
      </c>
      <c r="D5" s="1372"/>
      <c r="E5" s="1373" t="e">
        <f>D5/D13</f>
        <v>#DIV/0!</v>
      </c>
      <c r="F5" s="1372"/>
      <c r="G5" s="1373" t="e">
        <f>F5/F13</f>
        <v>#DIV/0!</v>
      </c>
      <c r="H5" s="1372"/>
      <c r="I5" s="1373" t="e">
        <f>H5/H13</f>
        <v>#DIV/0!</v>
      </c>
      <c r="J5" s="1372"/>
      <c r="K5" s="1373" t="e">
        <f>J5/J13</f>
        <v>#DIV/0!</v>
      </c>
      <c r="L5" s="1372"/>
      <c r="M5" s="1373" t="e">
        <f>L5/L13</f>
        <v>#DIV/0!</v>
      </c>
      <c r="N5" s="1372"/>
      <c r="O5" s="1373" t="e">
        <f>N5/N13</f>
        <v>#DIV/0!</v>
      </c>
      <c r="P5" s="1372"/>
      <c r="Q5" s="1373" t="e">
        <f>P5/P13</f>
        <v>#DIV/0!</v>
      </c>
      <c r="R5" s="1594">
        <f>SUM(B5,D5,F5,H5,J5,L5,N5,P5)</f>
        <v>0</v>
      </c>
    </row>
    <row r="6" spans="1:18" s="1262" customFormat="1" hidden="1" x14ac:dyDescent="0.25">
      <c r="A6" s="80" t="s">
        <v>275</v>
      </c>
      <c r="B6" s="1374"/>
      <c r="C6" s="1375" t="e">
        <f>B6/B13</f>
        <v>#DIV/0!</v>
      </c>
      <c r="D6" s="1374"/>
      <c r="E6" s="1375" t="e">
        <f>D6/D13</f>
        <v>#DIV/0!</v>
      </c>
      <c r="F6" s="1374"/>
      <c r="G6" s="1375" t="e">
        <f>F6/F13</f>
        <v>#DIV/0!</v>
      </c>
      <c r="H6" s="1374"/>
      <c r="I6" s="1375" t="e">
        <f>H6/H13</f>
        <v>#DIV/0!</v>
      </c>
      <c r="J6" s="1374"/>
      <c r="K6" s="1375" t="e">
        <f>J6/J13</f>
        <v>#DIV/0!</v>
      </c>
      <c r="L6" s="1374"/>
      <c r="M6" s="1375" t="e">
        <f>L6/L13</f>
        <v>#DIV/0!</v>
      </c>
      <c r="N6" s="1374"/>
      <c r="O6" s="1375" t="e">
        <f>N6/N13</f>
        <v>#DIV/0!</v>
      </c>
      <c r="P6" s="1374"/>
      <c r="Q6" s="1375" t="e">
        <f>P6/P13</f>
        <v>#DIV/0!</v>
      </c>
      <c r="R6" s="1595">
        <f>SUM(B6,D6,F6,H6,J6,L6,N6,P6)</f>
        <v>0</v>
      </c>
    </row>
    <row r="7" spans="1:18" s="1262" customFormat="1" hidden="1" x14ac:dyDescent="0.25">
      <c r="A7" s="80" t="s">
        <v>276</v>
      </c>
      <c r="B7" s="1374"/>
      <c r="C7" s="1375" t="e">
        <f>B7/B13</f>
        <v>#DIV/0!</v>
      </c>
      <c r="D7" s="1374"/>
      <c r="E7" s="1375" t="e">
        <f>D7/D13</f>
        <v>#DIV/0!</v>
      </c>
      <c r="F7" s="1374"/>
      <c r="G7" s="1375" t="e">
        <f>F7/F13</f>
        <v>#DIV/0!</v>
      </c>
      <c r="H7" s="1374"/>
      <c r="I7" s="1375" t="e">
        <f>H7/H13</f>
        <v>#DIV/0!</v>
      </c>
      <c r="J7" s="1374"/>
      <c r="K7" s="1375" t="e">
        <f>J7/J13</f>
        <v>#DIV/0!</v>
      </c>
      <c r="L7" s="1374"/>
      <c r="M7" s="1375" t="e">
        <f>L7/L13</f>
        <v>#DIV/0!</v>
      </c>
      <c r="N7" s="1374"/>
      <c r="O7" s="1375" t="e">
        <f>N7/N13</f>
        <v>#DIV/0!</v>
      </c>
      <c r="P7" s="1374"/>
      <c r="Q7" s="1375" t="e">
        <f>P7/P13</f>
        <v>#DIV/0!</v>
      </c>
      <c r="R7" s="1595">
        <f t="shared" ref="R7:R12" si="0">SUM(B7,D7,F7,H7,J7,L7,N7,P7)</f>
        <v>0</v>
      </c>
    </row>
    <row r="8" spans="1:18" s="1262" customFormat="1" hidden="1" x14ac:dyDescent="0.25">
      <c r="A8" s="80" t="s">
        <v>277</v>
      </c>
      <c r="B8" s="1374"/>
      <c r="C8" s="1375" t="e">
        <f>B8/B13</f>
        <v>#DIV/0!</v>
      </c>
      <c r="D8" s="1374"/>
      <c r="E8" s="1375" t="e">
        <f>D8/D13</f>
        <v>#DIV/0!</v>
      </c>
      <c r="F8" s="1374"/>
      <c r="G8" s="1375" t="e">
        <f>F8/F13</f>
        <v>#DIV/0!</v>
      </c>
      <c r="H8" s="1374"/>
      <c r="I8" s="1375" t="e">
        <f>H8/H13</f>
        <v>#DIV/0!</v>
      </c>
      <c r="J8" s="1374"/>
      <c r="K8" s="1375" t="e">
        <f>J8/J13</f>
        <v>#DIV/0!</v>
      </c>
      <c r="L8" s="1374"/>
      <c r="M8" s="1375" t="e">
        <f>L8/L13</f>
        <v>#DIV/0!</v>
      </c>
      <c r="N8" s="1374"/>
      <c r="O8" s="1375" t="e">
        <f>N8/N13</f>
        <v>#DIV/0!</v>
      </c>
      <c r="P8" s="1374"/>
      <c r="Q8" s="1375" t="e">
        <f>P8/P13</f>
        <v>#DIV/0!</v>
      </c>
      <c r="R8" s="1595">
        <f t="shared" si="0"/>
        <v>0</v>
      </c>
    </row>
    <row r="9" spans="1:18" s="1262" customFormat="1" hidden="1" x14ac:dyDescent="0.25">
      <c r="A9" s="80" t="s">
        <v>278</v>
      </c>
      <c r="B9" s="1374"/>
      <c r="C9" s="1375" t="e">
        <f>B9/B13</f>
        <v>#DIV/0!</v>
      </c>
      <c r="D9" s="1374"/>
      <c r="E9" s="1375" t="e">
        <f>D9/D13</f>
        <v>#DIV/0!</v>
      </c>
      <c r="F9" s="1374"/>
      <c r="G9" s="1375" t="e">
        <f>F9/F13</f>
        <v>#DIV/0!</v>
      </c>
      <c r="H9" s="1374"/>
      <c r="I9" s="1375" t="e">
        <f>H9/H13</f>
        <v>#DIV/0!</v>
      </c>
      <c r="J9" s="1374"/>
      <c r="K9" s="1375" t="e">
        <f>J9/J13</f>
        <v>#DIV/0!</v>
      </c>
      <c r="L9" s="1374"/>
      <c r="M9" s="1375" t="e">
        <f>L9/L13</f>
        <v>#DIV/0!</v>
      </c>
      <c r="N9" s="1374"/>
      <c r="O9" s="1375" t="e">
        <f>N9/N13</f>
        <v>#DIV/0!</v>
      </c>
      <c r="P9" s="1374"/>
      <c r="Q9" s="1375" t="e">
        <f>P9/P13</f>
        <v>#DIV/0!</v>
      </c>
      <c r="R9" s="1595">
        <f t="shared" si="0"/>
        <v>0</v>
      </c>
    </row>
    <row r="10" spans="1:18" s="1262" customFormat="1" hidden="1" x14ac:dyDescent="0.25">
      <c r="A10" s="80" t="s">
        <v>279</v>
      </c>
      <c r="B10" s="1374"/>
      <c r="C10" s="1375" t="e">
        <f>B10/B13</f>
        <v>#DIV/0!</v>
      </c>
      <c r="D10" s="1374"/>
      <c r="E10" s="1375" t="e">
        <f>D10/D13</f>
        <v>#DIV/0!</v>
      </c>
      <c r="F10" s="1374"/>
      <c r="G10" s="1375" t="e">
        <f>F10/F13</f>
        <v>#DIV/0!</v>
      </c>
      <c r="H10" s="1374"/>
      <c r="I10" s="1375" t="e">
        <f>H10/H13</f>
        <v>#DIV/0!</v>
      </c>
      <c r="J10" s="1374"/>
      <c r="K10" s="1375" t="e">
        <f>J10/J13</f>
        <v>#DIV/0!</v>
      </c>
      <c r="L10" s="1374"/>
      <c r="M10" s="1375" t="e">
        <f>L10/L13</f>
        <v>#DIV/0!</v>
      </c>
      <c r="N10" s="1374"/>
      <c r="O10" s="1375" t="e">
        <f>N10/N13</f>
        <v>#DIV/0!</v>
      </c>
      <c r="P10" s="1374"/>
      <c r="Q10" s="1375" t="e">
        <f>P10/P13</f>
        <v>#DIV/0!</v>
      </c>
      <c r="R10" s="1595">
        <f t="shared" si="0"/>
        <v>0</v>
      </c>
    </row>
    <row r="11" spans="1:18" s="1262" customFormat="1" hidden="1" x14ac:dyDescent="0.25">
      <c r="A11" s="80" t="s">
        <v>280</v>
      </c>
      <c r="B11" s="1374"/>
      <c r="C11" s="1375" t="e">
        <f>B11/B13</f>
        <v>#DIV/0!</v>
      </c>
      <c r="D11" s="1374"/>
      <c r="E11" s="1375" t="e">
        <f>D11/D13</f>
        <v>#DIV/0!</v>
      </c>
      <c r="F11" s="1374"/>
      <c r="G11" s="1375" t="e">
        <f>F11/F13</f>
        <v>#DIV/0!</v>
      </c>
      <c r="H11" s="1374"/>
      <c r="I11" s="1375" t="e">
        <f>H11/H13</f>
        <v>#DIV/0!</v>
      </c>
      <c r="J11" s="1374"/>
      <c r="K11" s="1375" t="e">
        <f>J11/J13</f>
        <v>#DIV/0!</v>
      </c>
      <c r="L11" s="1374"/>
      <c r="M11" s="1375" t="e">
        <f>L11/L13</f>
        <v>#DIV/0!</v>
      </c>
      <c r="N11" s="1374"/>
      <c r="O11" s="1375" t="e">
        <f>N11/N13</f>
        <v>#DIV/0!</v>
      </c>
      <c r="P11" s="1374"/>
      <c r="Q11" s="1375" t="e">
        <f>P11/P13</f>
        <v>#DIV/0!</v>
      </c>
      <c r="R11" s="1595">
        <f t="shared" si="0"/>
        <v>0</v>
      </c>
    </row>
    <row r="12" spans="1:18" s="1262" customFormat="1" ht="15.75" hidden="1" thickBot="1" x14ac:dyDescent="0.3">
      <c r="A12" s="663" t="s">
        <v>397</v>
      </c>
      <c r="B12" s="1376"/>
      <c r="C12" s="1377" t="e">
        <f>B12/B13</f>
        <v>#DIV/0!</v>
      </c>
      <c r="D12" s="1376"/>
      <c r="E12" s="1377" t="e">
        <f>D12/D13</f>
        <v>#DIV/0!</v>
      </c>
      <c r="F12" s="1376"/>
      <c r="G12" s="1377" t="e">
        <f>F12/F13</f>
        <v>#DIV/0!</v>
      </c>
      <c r="H12" s="1376"/>
      <c r="I12" s="1377" t="e">
        <f>H12/H13</f>
        <v>#DIV/0!</v>
      </c>
      <c r="J12" s="1376"/>
      <c r="K12" s="1377" t="e">
        <f>J12/J13</f>
        <v>#DIV/0!</v>
      </c>
      <c r="L12" s="1376"/>
      <c r="M12" s="1377" t="e">
        <f>L12/L13</f>
        <v>#DIV/0!</v>
      </c>
      <c r="N12" s="1376"/>
      <c r="O12" s="1377" t="e">
        <f>N12/N13</f>
        <v>#DIV/0!</v>
      </c>
      <c r="P12" s="1376"/>
      <c r="Q12" s="1377" t="e">
        <f>P12/P13</f>
        <v>#DIV/0!</v>
      </c>
      <c r="R12" s="1596">
        <f t="shared" si="0"/>
        <v>0</v>
      </c>
    </row>
    <row r="13" spans="1:18" s="1262" customFormat="1" ht="16.5" hidden="1" thickTop="1" thickBot="1" x14ac:dyDescent="0.3">
      <c r="A13" s="105" t="s">
        <v>398</v>
      </c>
      <c r="B13" s="99">
        <f t="shared" ref="B13:Q13" si="1">SUM(B5:B12)</f>
        <v>0</v>
      </c>
      <c r="C13" s="225" t="e">
        <f t="shared" si="1"/>
        <v>#DIV/0!</v>
      </c>
      <c r="D13" s="99">
        <f t="shared" si="1"/>
        <v>0</v>
      </c>
      <c r="E13" s="225" t="e">
        <f t="shared" si="1"/>
        <v>#DIV/0!</v>
      </c>
      <c r="F13" s="99">
        <f t="shared" si="1"/>
        <v>0</v>
      </c>
      <c r="G13" s="225" t="e">
        <f t="shared" si="1"/>
        <v>#DIV/0!</v>
      </c>
      <c r="H13" s="99">
        <f t="shared" si="1"/>
        <v>0</v>
      </c>
      <c r="I13" s="225" t="e">
        <f t="shared" si="1"/>
        <v>#DIV/0!</v>
      </c>
      <c r="J13" s="99">
        <f t="shared" si="1"/>
        <v>0</v>
      </c>
      <c r="K13" s="225" t="e">
        <f t="shared" si="1"/>
        <v>#DIV/0!</v>
      </c>
      <c r="L13" s="99">
        <f t="shared" si="1"/>
        <v>0</v>
      </c>
      <c r="M13" s="225" t="e">
        <f t="shared" si="1"/>
        <v>#DIV/0!</v>
      </c>
      <c r="N13" s="99">
        <f t="shared" si="1"/>
        <v>0</v>
      </c>
      <c r="O13" s="225" t="e">
        <f t="shared" si="1"/>
        <v>#DIV/0!</v>
      </c>
      <c r="P13" s="99">
        <f t="shared" si="1"/>
        <v>0</v>
      </c>
      <c r="Q13" s="225" t="e">
        <f t="shared" si="1"/>
        <v>#DIV/0!</v>
      </c>
      <c r="R13" s="1597">
        <f>SUM(B13,D13,F13,H13,J13,L13,N13,P13)</f>
        <v>0</v>
      </c>
    </row>
    <row r="14" spans="1:18" s="30" customFormat="1" ht="15.75" hidden="1" thickBot="1" x14ac:dyDescent="0.3">
      <c r="A14" s="2314" t="s">
        <v>399</v>
      </c>
      <c r="B14" s="2315"/>
      <c r="C14" s="2315"/>
      <c r="D14" s="2315"/>
      <c r="E14" s="2315"/>
      <c r="F14" s="2315"/>
      <c r="G14" s="2315"/>
      <c r="H14" s="2315"/>
      <c r="I14" s="2315"/>
      <c r="J14" s="2315"/>
      <c r="K14" s="2315"/>
      <c r="L14" s="2315"/>
      <c r="M14" s="2315"/>
      <c r="N14" s="2315"/>
      <c r="O14" s="2315"/>
      <c r="P14" s="2315"/>
      <c r="Q14" s="2315"/>
      <c r="R14" s="2316"/>
    </row>
    <row r="15" spans="1:18" s="1262" customFormat="1" hidden="1" x14ac:dyDescent="0.25">
      <c r="A15" s="82" t="s">
        <v>284</v>
      </c>
      <c r="B15" s="1378"/>
      <c r="C15" s="1379" t="e">
        <f>SUM(B15/B21)</f>
        <v>#DIV/0!</v>
      </c>
      <c r="D15" s="1378"/>
      <c r="E15" s="1379" t="e">
        <f>SUM(D15/D21)</f>
        <v>#DIV/0!</v>
      </c>
      <c r="F15" s="1378"/>
      <c r="G15" s="1379" t="e">
        <f>SUM(F15/F21)</f>
        <v>#DIV/0!</v>
      </c>
      <c r="H15" s="1378"/>
      <c r="I15" s="1379" t="e">
        <f>SUM(H15/H21)</f>
        <v>#DIV/0!</v>
      </c>
      <c r="J15" s="1378"/>
      <c r="K15" s="1379" t="e">
        <f>SUM(J15/J21)</f>
        <v>#DIV/0!</v>
      </c>
      <c r="L15" s="1378"/>
      <c r="M15" s="1379" t="e">
        <f>SUM(L15/L21)</f>
        <v>#DIV/0!</v>
      </c>
      <c r="N15" s="1378"/>
      <c r="O15" s="1379" t="e">
        <f>SUM(N15/N21)</f>
        <v>#DIV/0!</v>
      </c>
      <c r="P15" s="1378"/>
      <c r="Q15" s="1379" t="e">
        <f>SUM(P15/P21)</f>
        <v>#DIV/0!</v>
      </c>
      <c r="R15" s="1594">
        <f t="shared" ref="R15:R20" si="2">SUM(B15,D15,F15,H15,J15,L15,N15,P15)</f>
        <v>0</v>
      </c>
    </row>
    <row r="16" spans="1:18" s="1262" customFormat="1" hidden="1" x14ac:dyDescent="0.25">
      <c r="A16" s="80" t="s">
        <v>285</v>
      </c>
      <c r="B16" s="1380"/>
      <c r="C16" s="1381" t="e">
        <f>SUM(B16/B21)</f>
        <v>#DIV/0!</v>
      </c>
      <c r="D16" s="1380"/>
      <c r="E16" s="1381" t="e">
        <f>SUM(D16/D21)</f>
        <v>#DIV/0!</v>
      </c>
      <c r="F16" s="1380"/>
      <c r="G16" s="1381" t="e">
        <f>SUM(F16/F21)</f>
        <v>#DIV/0!</v>
      </c>
      <c r="H16" s="1380"/>
      <c r="I16" s="1381" t="e">
        <f>SUM(H16/H21)</f>
        <v>#DIV/0!</v>
      </c>
      <c r="J16" s="1380"/>
      <c r="K16" s="1381" t="e">
        <f>SUM(J16/J21)</f>
        <v>#DIV/0!</v>
      </c>
      <c r="L16" s="1380"/>
      <c r="M16" s="1381" t="e">
        <f>SUM(L16/L21)</f>
        <v>#DIV/0!</v>
      </c>
      <c r="N16" s="1380"/>
      <c r="O16" s="1381" t="e">
        <f>SUM(N16/N21)</f>
        <v>#DIV/0!</v>
      </c>
      <c r="P16" s="1380"/>
      <c r="Q16" s="1381" t="e">
        <f>SUM(P16/P21)</f>
        <v>#DIV/0!</v>
      </c>
      <c r="R16" s="1595">
        <f t="shared" si="2"/>
        <v>0</v>
      </c>
    </row>
    <row r="17" spans="1:18" s="1262" customFormat="1" hidden="1" x14ac:dyDescent="0.25">
      <c r="A17" s="80" t="s">
        <v>286</v>
      </c>
      <c r="B17" s="1380"/>
      <c r="C17" s="1381" t="e">
        <f>SUM(B17/B21)</f>
        <v>#DIV/0!</v>
      </c>
      <c r="D17" s="1380"/>
      <c r="E17" s="1381" t="e">
        <f>SUM(D17/D21)</f>
        <v>#DIV/0!</v>
      </c>
      <c r="F17" s="1380"/>
      <c r="G17" s="1381" t="e">
        <f>SUM(F17/F21)</f>
        <v>#DIV/0!</v>
      </c>
      <c r="H17" s="1380"/>
      <c r="I17" s="1381" t="e">
        <f>SUM(H17/H21)</f>
        <v>#DIV/0!</v>
      </c>
      <c r="J17" s="1380"/>
      <c r="K17" s="1381" t="e">
        <f>SUM(J17/J21)</f>
        <v>#DIV/0!</v>
      </c>
      <c r="L17" s="1380"/>
      <c r="M17" s="1381" t="e">
        <f>SUM(L17/L21)</f>
        <v>#DIV/0!</v>
      </c>
      <c r="N17" s="1380"/>
      <c r="O17" s="1381" t="e">
        <f>SUM(N17/N21)</f>
        <v>#DIV/0!</v>
      </c>
      <c r="P17" s="1380"/>
      <c r="Q17" s="1381" t="e">
        <f>SUM(P17/P21)</f>
        <v>#DIV/0!</v>
      </c>
      <c r="R17" s="1595">
        <f t="shared" si="2"/>
        <v>0</v>
      </c>
    </row>
    <row r="18" spans="1:18" s="1262" customFormat="1" hidden="1" x14ac:dyDescent="0.25">
      <c r="A18" s="80" t="s">
        <v>287</v>
      </c>
      <c r="B18" s="1380"/>
      <c r="C18" s="1381" t="e">
        <f>SUM(B18/B21)</f>
        <v>#DIV/0!</v>
      </c>
      <c r="D18" s="1380"/>
      <c r="E18" s="1381" t="e">
        <f>SUM(D18/D21)</f>
        <v>#DIV/0!</v>
      </c>
      <c r="F18" s="1380"/>
      <c r="G18" s="1381" t="e">
        <f>SUM(F18/F21)</f>
        <v>#DIV/0!</v>
      </c>
      <c r="H18" s="1380"/>
      <c r="I18" s="1381" t="e">
        <f>SUM(H18/H21)</f>
        <v>#DIV/0!</v>
      </c>
      <c r="J18" s="1380"/>
      <c r="K18" s="1381" t="e">
        <f>SUM(J18/J21)</f>
        <v>#DIV/0!</v>
      </c>
      <c r="L18" s="1380"/>
      <c r="M18" s="1381" t="e">
        <f>SUM(L18/L21)</f>
        <v>#DIV/0!</v>
      </c>
      <c r="N18" s="1380"/>
      <c r="O18" s="1381" t="e">
        <f>SUM(N18/N21)</f>
        <v>#DIV/0!</v>
      </c>
      <c r="P18" s="1380"/>
      <c r="Q18" s="1381" t="e">
        <f>SUM(P18/P21)</f>
        <v>#DIV/0!</v>
      </c>
      <c r="R18" s="1595">
        <f t="shared" si="2"/>
        <v>0</v>
      </c>
    </row>
    <row r="19" spans="1:18" s="1262" customFormat="1" hidden="1" x14ac:dyDescent="0.25">
      <c r="A19" s="80" t="s">
        <v>400</v>
      </c>
      <c r="B19" s="1380"/>
      <c r="C19" s="1381" t="e">
        <f>SUM(B19/B21)</f>
        <v>#DIV/0!</v>
      </c>
      <c r="D19" s="1380"/>
      <c r="E19" s="1381" t="e">
        <f>SUM(D19/D21)</f>
        <v>#DIV/0!</v>
      </c>
      <c r="F19" s="1380"/>
      <c r="G19" s="1381" t="e">
        <f>SUM(F19/F21)</f>
        <v>#DIV/0!</v>
      </c>
      <c r="H19" s="1380"/>
      <c r="I19" s="1381" t="e">
        <f>SUM(H19/H21)</f>
        <v>#DIV/0!</v>
      </c>
      <c r="J19" s="1380"/>
      <c r="K19" s="1381" t="e">
        <f>SUM(J19/J21)</f>
        <v>#DIV/0!</v>
      </c>
      <c r="L19" s="1380"/>
      <c r="M19" s="1381" t="e">
        <f>SUM(L19/L21)</f>
        <v>#DIV/0!</v>
      </c>
      <c r="N19" s="1380"/>
      <c r="O19" s="1381" t="e">
        <f>SUM(N19/N21)</f>
        <v>#DIV/0!</v>
      </c>
      <c r="P19" s="1380"/>
      <c r="Q19" s="1381" t="e">
        <f>SUM(P19/P21)</f>
        <v>#DIV/0!</v>
      </c>
      <c r="R19" s="1595">
        <f t="shared" si="2"/>
        <v>0</v>
      </c>
    </row>
    <row r="20" spans="1:18" s="1262" customFormat="1" ht="15.75" hidden="1" thickBot="1" x14ac:dyDescent="0.3">
      <c r="A20" s="81" t="s">
        <v>289</v>
      </c>
      <c r="B20" s="1382"/>
      <c r="C20" s="1383" t="e">
        <f>SUM(B20/B21)</f>
        <v>#DIV/0!</v>
      </c>
      <c r="D20" s="1382"/>
      <c r="E20" s="1383" t="e">
        <f>SUM(D20/D21)</f>
        <v>#DIV/0!</v>
      </c>
      <c r="F20" s="1382"/>
      <c r="G20" s="1383" t="e">
        <f>SUM(F20/F21)</f>
        <v>#DIV/0!</v>
      </c>
      <c r="H20" s="1382"/>
      <c r="I20" s="1383" t="e">
        <f>SUM(H20/H21)</f>
        <v>#DIV/0!</v>
      </c>
      <c r="J20" s="1382"/>
      <c r="K20" s="1383" t="e">
        <f>SUM(J20/J21)</f>
        <v>#DIV/0!</v>
      </c>
      <c r="L20" s="1382"/>
      <c r="M20" s="1383" t="e">
        <f>SUM(L20/L21)</f>
        <v>#DIV/0!</v>
      </c>
      <c r="N20" s="1382"/>
      <c r="O20" s="1383" t="e">
        <f>SUM(N20/N21)</f>
        <v>#DIV/0!</v>
      </c>
      <c r="P20" s="1382"/>
      <c r="Q20" s="1383" t="e">
        <f>SUM(P20/P21)</f>
        <v>#DIV/0!</v>
      </c>
      <c r="R20" s="1596">
        <f t="shared" si="2"/>
        <v>0</v>
      </c>
    </row>
    <row r="21" spans="1:18" s="1262" customFormat="1" ht="16.5" hidden="1" thickTop="1" thickBot="1" x14ac:dyDescent="0.3">
      <c r="A21" s="105" t="s">
        <v>398</v>
      </c>
      <c r="B21" s="99">
        <f t="shared" ref="B21:Q21" si="3">SUM(B15:B20)</f>
        <v>0</v>
      </c>
      <c r="C21" s="225" t="e">
        <f t="shared" si="3"/>
        <v>#DIV/0!</v>
      </c>
      <c r="D21" s="99">
        <f t="shared" si="3"/>
        <v>0</v>
      </c>
      <c r="E21" s="225" t="e">
        <f t="shared" si="3"/>
        <v>#DIV/0!</v>
      </c>
      <c r="F21" s="99">
        <f t="shared" si="3"/>
        <v>0</v>
      </c>
      <c r="G21" s="225" t="e">
        <f t="shared" si="3"/>
        <v>#DIV/0!</v>
      </c>
      <c r="H21" s="99">
        <f t="shared" si="3"/>
        <v>0</v>
      </c>
      <c r="I21" s="225" t="e">
        <f t="shared" si="3"/>
        <v>#DIV/0!</v>
      </c>
      <c r="J21" s="99">
        <f t="shared" si="3"/>
        <v>0</v>
      </c>
      <c r="K21" s="225" t="e">
        <f t="shared" si="3"/>
        <v>#DIV/0!</v>
      </c>
      <c r="L21" s="99">
        <f t="shared" si="3"/>
        <v>0</v>
      </c>
      <c r="M21" s="225" t="e">
        <f t="shared" si="3"/>
        <v>#DIV/0!</v>
      </c>
      <c r="N21" s="99">
        <f t="shared" si="3"/>
        <v>0</v>
      </c>
      <c r="O21" s="225" t="e">
        <f t="shared" si="3"/>
        <v>#DIV/0!</v>
      </c>
      <c r="P21" s="99">
        <f t="shared" si="3"/>
        <v>0</v>
      </c>
      <c r="Q21" s="225" t="e">
        <f t="shared" si="3"/>
        <v>#DIV/0!</v>
      </c>
      <c r="R21" s="1597">
        <f>SUM(B21,D21,F21,H21,J21,L21,N21,P21)</f>
        <v>0</v>
      </c>
    </row>
    <row r="22" spans="1:18" s="1262" customFormat="1" ht="15.75" hidden="1" customHeight="1" thickBot="1" x14ac:dyDescent="0.3">
      <c r="A22" s="2314" t="s">
        <v>401</v>
      </c>
      <c r="B22" s="2315"/>
      <c r="C22" s="2315"/>
      <c r="D22" s="2315"/>
      <c r="E22" s="2315"/>
      <c r="F22" s="2315"/>
      <c r="G22" s="2315"/>
      <c r="H22" s="2315"/>
      <c r="I22" s="2315"/>
      <c r="J22" s="2315"/>
      <c r="K22" s="2315"/>
      <c r="L22" s="2315"/>
      <c r="M22" s="2315"/>
      <c r="N22" s="2315"/>
      <c r="O22" s="2315"/>
      <c r="P22" s="2315"/>
      <c r="Q22" s="2315"/>
      <c r="R22" s="2316"/>
    </row>
    <row r="23" spans="1:18" s="1262" customFormat="1" hidden="1" x14ac:dyDescent="0.25">
      <c r="A23" s="73" t="s">
        <v>402</v>
      </c>
      <c r="B23" s="1378"/>
      <c r="C23" s="1379" t="e">
        <f>SUM(B23/B29)</f>
        <v>#DIV/0!</v>
      </c>
      <c r="D23" s="1378"/>
      <c r="E23" s="1379" t="e">
        <f>SUM(D23/D29)</f>
        <v>#DIV/0!</v>
      </c>
      <c r="F23" s="1378"/>
      <c r="G23" s="1379" t="e">
        <f>SUM(F23/F29)</f>
        <v>#DIV/0!</v>
      </c>
      <c r="H23" s="1378"/>
      <c r="I23" s="1379" t="e">
        <f>SUM(H23/H29)</f>
        <v>#DIV/0!</v>
      </c>
      <c r="J23" s="1378"/>
      <c r="K23" s="1379" t="e">
        <f>SUM(J23/J29)</f>
        <v>#DIV/0!</v>
      </c>
      <c r="L23" s="1378"/>
      <c r="M23" s="1379" t="e">
        <f>SUM(L23/L29)</f>
        <v>#DIV/0!</v>
      </c>
      <c r="N23" s="1378"/>
      <c r="O23" s="1379" t="e">
        <f>SUM(N23/N29)</f>
        <v>#DIV/0!</v>
      </c>
      <c r="P23" s="1378"/>
      <c r="Q23" s="1379" t="e">
        <f>SUM(P23/P29)</f>
        <v>#DIV/0!</v>
      </c>
      <c r="R23" s="1594">
        <f t="shared" ref="R23:R28" si="4">SUM(B23,D23,F23,H23,J23,L23,N23,P23)</f>
        <v>0</v>
      </c>
    </row>
    <row r="24" spans="1:18" s="1262" customFormat="1" hidden="1" x14ac:dyDescent="0.25">
      <c r="A24" s="74" t="s">
        <v>403</v>
      </c>
      <c r="B24" s="1380"/>
      <c r="C24" s="1381" t="e">
        <f>SUM(B24/B29)</f>
        <v>#DIV/0!</v>
      </c>
      <c r="D24" s="1380"/>
      <c r="E24" s="1381" t="e">
        <f>SUM(D24/D29)</f>
        <v>#DIV/0!</v>
      </c>
      <c r="F24" s="1380"/>
      <c r="G24" s="1381" t="e">
        <f>SUM(F24/F29)</f>
        <v>#DIV/0!</v>
      </c>
      <c r="H24" s="1380"/>
      <c r="I24" s="1381" t="e">
        <f>SUM(H24/H29)</f>
        <v>#DIV/0!</v>
      </c>
      <c r="J24" s="1380"/>
      <c r="K24" s="1381" t="e">
        <f>SUM(J24/J29)</f>
        <v>#DIV/0!</v>
      </c>
      <c r="L24" s="1380"/>
      <c r="M24" s="1381" t="e">
        <f>SUM(L24/L29)</f>
        <v>#DIV/0!</v>
      </c>
      <c r="N24" s="1380"/>
      <c r="O24" s="1381" t="e">
        <f>SUM(N24/N29)</f>
        <v>#DIV/0!</v>
      </c>
      <c r="P24" s="1380"/>
      <c r="Q24" s="1381" t="e">
        <f>SUM(P24/P29)</f>
        <v>#DIV/0!</v>
      </c>
      <c r="R24" s="1595">
        <f t="shared" si="4"/>
        <v>0</v>
      </c>
    </row>
    <row r="25" spans="1:18" s="1262" customFormat="1" hidden="1" x14ac:dyDescent="0.25">
      <c r="A25" s="74" t="s">
        <v>404</v>
      </c>
      <c r="B25" s="1380"/>
      <c r="C25" s="1381" t="e">
        <f>SUM(B25/B29)</f>
        <v>#DIV/0!</v>
      </c>
      <c r="D25" s="1380"/>
      <c r="E25" s="1381" t="e">
        <f>SUM(D25/D29)</f>
        <v>#DIV/0!</v>
      </c>
      <c r="F25" s="1380"/>
      <c r="G25" s="1381" t="e">
        <f>SUM(F25/F29)</f>
        <v>#DIV/0!</v>
      </c>
      <c r="H25" s="1380"/>
      <c r="I25" s="1381" t="e">
        <f>SUM(H25/H29)</f>
        <v>#DIV/0!</v>
      </c>
      <c r="J25" s="1380"/>
      <c r="K25" s="1381" t="e">
        <f>SUM(J25/J29)</f>
        <v>#DIV/0!</v>
      </c>
      <c r="L25" s="1380"/>
      <c r="M25" s="1381" t="e">
        <f>SUM(L25/L29)</f>
        <v>#DIV/0!</v>
      </c>
      <c r="N25" s="1380"/>
      <c r="O25" s="1381" t="e">
        <f>SUM(N25/N29)</f>
        <v>#DIV/0!</v>
      </c>
      <c r="P25" s="1380"/>
      <c r="Q25" s="1381" t="e">
        <f>SUM(P25/P29)</f>
        <v>#DIV/0!</v>
      </c>
      <c r="R25" s="1595">
        <f t="shared" si="4"/>
        <v>0</v>
      </c>
    </row>
    <row r="26" spans="1:18" s="1262" customFormat="1" hidden="1" x14ac:dyDescent="0.25">
      <c r="A26" s="74" t="s">
        <v>405</v>
      </c>
      <c r="B26" s="1380"/>
      <c r="C26" s="1381" t="e">
        <f>SUM(B26/B29)</f>
        <v>#DIV/0!</v>
      </c>
      <c r="D26" s="1380"/>
      <c r="E26" s="1381" t="e">
        <f>SUM(D26/D29)</f>
        <v>#DIV/0!</v>
      </c>
      <c r="F26" s="1380"/>
      <c r="G26" s="1381" t="e">
        <f>SUM(F26/F29)</f>
        <v>#DIV/0!</v>
      </c>
      <c r="H26" s="1380"/>
      <c r="I26" s="1381" t="e">
        <f>SUM(H26/H29)</f>
        <v>#DIV/0!</v>
      </c>
      <c r="J26" s="1380"/>
      <c r="K26" s="1381" t="e">
        <f>SUM(J26/J29)</f>
        <v>#DIV/0!</v>
      </c>
      <c r="L26" s="1380"/>
      <c r="M26" s="1381" t="e">
        <f>SUM(L26/L29)</f>
        <v>#DIV/0!</v>
      </c>
      <c r="N26" s="1380"/>
      <c r="O26" s="1381" t="e">
        <f>SUM(N26/N29)</f>
        <v>#DIV/0!</v>
      </c>
      <c r="P26" s="1380"/>
      <c r="Q26" s="1381" t="e">
        <f>SUM(P26/P29)</f>
        <v>#DIV/0!</v>
      </c>
      <c r="R26" s="1595">
        <f t="shared" si="4"/>
        <v>0</v>
      </c>
    </row>
    <row r="27" spans="1:18" s="1262" customFormat="1" hidden="1" x14ac:dyDescent="0.25">
      <c r="A27" s="74" t="s">
        <v>406</v>
      </c>
      <c r="B27" s="1380"/>
      <c r="C27" s="1381" t="e">
        <f>SUM(B27/B29)</f>
        <v>#DIV/0!</v>
      </c>
      <c r="D27" s="1380"/>
      <c r="E27" s="1381" t="e">
        <f>SUM(D27/D29)</f>
        <v>#DIV/0!</v>
      </c>
      <c r="F27" s="1380"/>
      <c r="G27" s="1381" t="e">
        <f>SUM(F27/F29)</f>
        <v>#DIV/0!</v>
      </c>
      <c r="H27" s="1380"/>
      <c r="I27" s="1381" t="e">
        <f>SUM(H27/H29)</f>
        <v>#DIV/0!</v>
      </c>
      <c r="J27" s="1380"/>
      <c r="K27" s="1381" t="e">
        <f>SUM(J27/J29)</f>
        <v>#DIV/0!</v>
      </c>
      <c r="L27" s="1380"/>
      <c r="M27" s="1381" t="e">
        <f>SUM(L27/L29)</f>
        <v>#DIV/0!</v>
      </c>
      <c r="N27" s="1380"/>
      <c r="O27" s="1381" t="e">
        <f>SUM(N27/N29)</f>
        <v>#DIV/0!</v>
      </c>
      <c r="P27" s="1380"/>
      <c r="Q27" s="1381" t="e">
        <f>SUM(P27/P29)</f>
        <v>#DIV/0!</v>
      </c>
      <c r="R27" s="1595">
        <f t="shared" si="4"/>
        <v>0</v>
      </c>
    </row>
    <row r="28" spans="1:18" s="1262" customFormat="1" ht="15.75" hidden="1" thickBot="1" x14ac:dyDescent="0.3">
      <c r="A28" s="91" t="s">
        <v>407</v>
      </c>
      <c r="B28" s="1382"/>
      <c r="C28" s="1383" t="e">
        <f>SUM(B28/B29)</f>
        <v>#DIV/0!</v>
      </c>
      <c r="D28" s="1382"/>
      <c r="E28" s="1383" t="e">
        <f>SUM(D28/D29)</f>
        <v>#DIV/0!</v>
      </c>
      <c r="F28" s="1382"/>
      <c r="G28" s="1383" t="e">
        <f>SUM(F28/F29)</f>
        <v>#DIV/0!</v>
      </c>
      <c r="H28" s="1382"/>
      <c r="I28" s="1383" t="e">
        <f>SUM(H28/H29)</f>
        <v>#DIV/0!</v>
      </c>
      <c r="J28" s="1382"/>
      <c r="K28" s="1383" t="e">
        <f>SUM(J28/J29)</f>
        <v>#DIV/0!</v>
      </c>
      <c r="L28" s="1382"/>
      <c r="M28" s="1383" t="e">
        <f>SUM(L28/L29)</f>
        <v>#DIV/0!</v>
      </c>
      <c r="N28" s="1382"/>
      <c r="O28" s="1383" t="e">
        <f>SUM(N28/N29)</f>
        <v>#DIV/0!</v>
      </c>
      <c r="P28" s="1382"/>
      <c r="Q28" s="1383" t="e">
        <f>SUM(P28/P29)</f>
        <v>#DIV/0!</v>
      </c>
      <c r="R28" s="1596">
        <f t="shared" si="4"/>
        <v>0</v>
      </c>
    </row>
    <row r="29" spans="1:18" s="1262" customFormat="1" ht="16.5" hidden="1" thickTop="1" thickBot="1" x14ac:dyDescent="0.3">
      <c r="A29" s="105" t="s">
        <v>398</v>
      </c>
      <c r="B29" s="99">
        <f t="shared" ref="B29:R29" si="5">SUM(B23:B28)</f>
        <v>0</v>
      </c>
      <c r="C29" s="225" t="e">
        <f t="shared" si="5"/>
        <v>#DIV/0!</v>
      </c>
      <c r="D29" s="99">
        <f t="shared" si="5"/>
        <v>0</v>
      </c>
      <c r="E29" s="225" t="e">
        <f t="shared" si="5"/>
        <v>#DIV/0!</v>
      </c>
      <c r="F29" s="99">
        <f t="shared" si="5"/>
        <v>0</v>
      </c>
      <c r="G29" s="225" t="e">
        <f t="shared" si="5"/>
        <v>#DIV/0!</v>
      </c>
      <c r="H29" s="99">
        <f t="shared" si="5"/>
        <v>0</v>
      </c>
      <c r="I29" s="225" t="e">
        <f t="shared" si="5"/>
        <v>#DIV/0!</v>
      </c>
      <c r="J29" s="99">
        <f t="shared" si="5"/>
        <v>0</v>
      </c>
      <c r="K29" s="225" t="e">
        <f t="shared" si="5"/>
        <v>#DIV/0!</v>
      </c>
      <c r="L29" s="99">
        <f t="shared" si="5"/>
        <v>0</v>
      </c>
      <c r="M29" s="225" t="e">
        <f t="shared" si="5"/>
        <v>#DIV/0!</v>
      </c>
      <c r="N29" s="99">
        <f t="shared" si="5"/>
        <v>0</v>
      </c>
      <c r="O29" s="225" t="e">
        <f t="shared" si="5"/>
        <v>#DIV/0!</v>
      </c>
      <c r="P29" s="99">
        <f t="shared" si="5"/>
        <v>0</v>
      </c>
      <c r="Q29" s="225" t="e">
        <f t="shared" si="5"/>
        <v>#DIV/0!</v>
      </c>
      <c r="R29" s="1597">
        <f t="shared" si="5"/>
        <v>0</v>
      </c>
    </row>
    <row r="30" spans="1:18" s="1262" customFormat="1" ht="15.75" hidden="1" customHeight="1" thickBot="1" x14ac:dyDescent="0.3">
      <c r="A30" s="2490" t="s">
        <v>408</v>
      </c>
      <c r="B30" s="2491"/>
      <c r="C30" s="2491"/>
      <c r="D30" s="2491"/>
      <c r="E30" s="2491"/>
      <c r="F30" s="2491"/>
      <c r="G30" s="2491"/>
      <c r="H30" s="2491"/>
      <c r="I30" s="2491"/>
      <c r="J30" s="2491"/>
      <c r="K30" s="2491"/>
      <c r="L30" s="2491"/>
      <c r="M30" s="2491"/>
      <c r="N30" s="2491"/>
      <c r="O30" s="2491"/>
      <c r="P30" s="2491"/>
      <c r="Q30" s="2491"/>
      <c r="R30" s="2492"/>
    </row>
    <row r="31" spans="1:18" s="1262" customFormat="1" hidden="1" x14ac:dyDescent="0.25">
      <c r="A31" s="73" t="s">
        <v>300</v>
      </c>
      <c r="B31" s="1380"/>
      <c r="C31" s="1384" t="e">
        <f>SUM(B31/B35)</f>
        <v>#DIV/0!</v>
      </c>
      <c r="D31" s="1380"/>
      <c r="E31" s="1384" t="e">
        <f>SUM(D31/D35)</f>
        <v>#DIV/0!</v>
      </c>
      <c r="F31" s="1380"/>
      <c r="G31" s="1384" t="e">
        <f>SUM(F31/F35)</f>
        <v>#DIV/0!</v>
      </c>
      <c r="H31" s="1380"/>
      <c r="I31" s="1384" t="e">
        <f>SUM(H31/H35)</f>
        <v>#DIV/0!</v>
      </c>
      <c r="J31" s="1380"/>
      <c r="K31" s="1384" t="e">
        <f>SUM(J31/J35)</f>
        <v>#DIV/0!</v>
      </c>
      <c r="L31" s="1380"/>
      <c r="M31" s="1384" t="e">
        <f>SUM(L31/L35)</f>
        <v>#DIV/0!</v>
      </c>
      <c r="N31" s="1380"/>
      <c r="O31" s="1384" t="e">
        <f>SUM(N31/N35)</f>
        <v>#DIV/0!</v>
      </c>
      <c r="P31" s="1380"/>
      <c r="Q31" s="1384" t="e">
        <f>SUM(P31/P35)</f>
        <v>#DIV/0!</v>
      </c>
      <c r="R31" s="1598">
        <f>SUM(B31,D31,F31,H31,J31,L31,N31,P31)</f>
        <v>0</v>
      </c>
    </row>
    <row r="32" spans="1:18" s="1262" customFormat="1" hidden="1" x14ac:dyDescent="0.25">
      <c r="A32" s="74" t="s">
        <v>301</v>
      </c>
      <c r="B32" s="1380"/>
      <c r="C32" s="1385" t="e">
        <f>SUM(B32/B35)</f>
        <v>#DIV/0!</v>
      </c>
      <c r="D32" s="1380"/>
      <c r="E32" s="1385" t="e">
        <f>SUM(D32/D35)</f>
        <v>#DIV/0!</v>
      </c>
      <c r="F32" s="1380"/>
      <c r="G32" s="1385" t="e">
        <f>SUM(F32/F35)</f>
        <v>#DIV/0!</v>
      </c>
      <c r="H32" s="1380"/>
      <c r="I32" s="1385" t="e">
        <f>SUM(H32/H35)</f>
        <v>#DIV/0!</v>
      </c>
      <c r="J32" s="1380"/>
      <c r="K32" s="1385" t="e">
        <f>SUM(J32/J35)</f>
        <v>#DIV/0!</v>
      </c>
      <c r="L32" s="1380"/>
      <c r="M32" s="1385" t="e">
        <f>SUM(L32/L35)</f>
        <v>#DIV/0!</v>
      </c>
      <c r="N32" s="1380"/>
      <c r="O32" s="1385" t="e">
        <f>SUM(N32/N35)</f>
        <v>#DIV/0!</v>
      </c>
      <c r="P32" s="1380"/>
      <c r="Q32" s="1385" t="e">
        <f>SUM(P32/P35)</f>
        <v>#DIV/0!</v>
      </c>
      <c r="R32" s="1599">
        <f>SUM(B32,D32,F32,H32,J32,L32,N32,P32)</f>
        <v>0</v>
      </c>
    </row>
    <row r="33" spans="1:18" s="1262" customFormat="1" hidden="1" x14ac:dyDescent="0.25">
      <c r="A33" s="74" t="s">
        <v>302</v>
      </c>
      <c r="B33" s="1380"/>
      <c r="C33" s="1385" t="e">
        <f>SUM(B33/B35)</f>
        <v>#DIV/0!</v>
      </c>
      <c r="D33" s="1380"/>
      <c r="E33" s="1385" t="e">
        <f>SUM(D33/D35)</f>
        <v>#DIV/0!</v>
      </c>
      <c r="F33" s="1380"/>
      <c r="G33" s="1385" t="e">
        <f>SUM(F33/F35)</f>
        <v>#DIV/0!</v>
      </c>
      <c r="H33" s="1380"/>
      <c r="I33" s="1385" t="e">
        <f>SUM(H33/H35)</f>
        <v>#DIV/0!</v>
      </c>
      <c r="J33" s="1380"/>
      <c r="K33" s="1385" t="e">
        <f>SUM(J33/J35)</f>
        <v>#DIV/0!</v>
      </c>
      <c r="L33" s="1380"/>
      <c r="M33" s="1385" t="e">
        <f>SUM(L33/L35)</f>
        <v>#DIV/0!</v>
      </c>
      <c r="N33" s="1380"/>
      <c r="O33" s="1385" t="e">
        <f>SUM(N33/N35)</f>
        <v>#DIV/0!</v>
      </c>
      <c r="P33" s="1380"/>
      <c r="Q33" s="1385" t="e">
        <f>SUM(P33/P35)</f>
        <v>#DIV/0!</v>
      </c>
      <c r="R33" s="1599">
        <f>SUM(B33,D33,F33,H33,J33,L33,N33,P33)</f>
        <v>0</v>
      </c>
    </row>
    <row r="34" spans="1:18" s="1262" customFormat="1" ht="15.75" hidden="1" thickBot="1" x14ac:dyDescent="0.3">
      <c r="A34" s="91" t="s">
        <v>409</v>
      </c>
      <c r="B34" s="1382"/>
      <c r="C34" s="1386" t="e">
        <f>SUM(B34/B35)</f>
        <v>#DIV/0!</v>
      </c>
      <c r="D34" s="1382"/>
      <c r="E34" s="1386" t="e">
        <f>SUM(D34/D35)</f>
        <v>#DIV/0!</v>
      </c>
      <c r="F34" s="1382"/>
      <c r="G34" s="1386" t="e">
        <f>SUM(F34/F35)</f>
        <v>#DIV/0!</v>
      </c>
      <c r="H34" s="1382"/>
      <c r="I34" s="1386" t="e">
        <f>SUM(H34/H35)</f>
        <v>#DIV/0!</v>
      </c>
      <c r="J34" s="1382"/>
      <c r="K34" s="1386" t="e">
        <f>SUM(J34/J35)</f>
        <v>#DIV/0!</v>
      </c>
      <c r="L34" s="1382"/>
      <c r="M34" s="1386" t="e">
        <f>SUM(L34/L35)</f>
        <v>#DIV/0!</v>
      </c>
      <c r="N34" s="1382"/>
      <c r="O34" s="1386" t="e">
        <f>SUM(N34/N35)</f>
        <v>#DIV/0!</v>
      </c>
      <c r="P34" s="1382"/>
      <c r="Q34" s="1386" t="e">
        <f>SUM(P34/P35)</f>
        <v>#DIV/0!</v>
      </c>
      <c r="R34" s="1600">
        <f>SUM(B34,D34,F34,H34,J34,L34,N34,P34)</f>
        <v>0</v>
      </c>
    </row>
    <row r="35" spans="1:18" s="1262" customFormat="1" ht="16.5" hidden="1" thickTop="1" thickBot="1" x14ac:dyDescent="0.3">
      <c r="A35" s="105" t="s">
        <v>398</v>
      </c>
      <c r="B35" s="99">
        <f>SUM(B31:B34)</f>
        <v>0</v>
      </c>
      <c r="C35" s="225" t="e">
        <f>SUM(B35/B35)</f>
        <v>#DIV/0!</v>
      </c>
      <c r="D35" s="99">
        <f>SUM(D31:D34)</f>
        <v>0</v>
      </c>
      <c r="E35" s="225" t="e">
        <f>SUM(E31:E34)</f>
        <v>#DIV/0!</v>
      </c>
      <c r="F35" s="99">
        <f>SUM(F31:F34)</f>
        <v>0</v>
      </c>
      <c r="G35" s="225" t="e">
        <f>SUM(F35/F467)</f>
        <v>#DIV/0!</v>
      </c>
      <c r="H35" s="99">
        <f>SUM(H31:H34)</f>
        <v>0</v>
      </c>
      <c r="I35" s="225" t="e">
        <f>SUM(H35/H467)</f>
        <v>#DIV/0!</v>
      </c>
      <c r="J35" s="99">
        <f>SUM(J31:J34)</f>
        <v>0</v>
      </c>
      <c r="K35" s="225" t="e">
        <f>SUM(J35/J467)</f>
        <v>#DIV/0!</v>
      </c>
      <c r="L35" s="99">
        <f>SUM(L31:L34)</f>
        <v>0</v>
      </c>
      <c r="M35" s="225" t="e">
        <f>SUM(L35/L467)</f>
        <v>#DIV/0!</v>
      </c>
      <c r="N35" s="99">
        <f>SUM(N31:N34)</f>
        <v>0</v>
      </c>
      <c r="O35" s="225" t="e">
        <f>SUM(N35/N467)</f>
        <v>#DIV/0!</v>
      </c>
      <c r="P35" s="99">
        <f>SUM(P31:P34)</f>
        <v>0</v>
      </c>
      <c r="Q35" s="225" t="e">
        <f>SUM(P35/P467)</f>
        <v>#DIV/0!</v>
      </c>
      <c r="R35" s="1597">
        <f>SUM(R31:R34)</f>
        <v>0</v>
      </c>
    </row>
    <row r="36" spans="1:18" s="1262" customFormat="1" ht="15.75" hidden="1" thickBot="1" x14ac:dyDescent="0.3">
      <c r="A36" s="2490" t="s">
        <v>410</v>
      </c>
      <c r="B36" s="2491"/>
      <c r="C36" s="2491"/>
      <c r="D36" s="2491"/>
      <c r="E36" s="2491"/>
      <c r="F36" s="2491"/>
      <c r="G36" s="2491"/>
      <c r="H36" s="2491"/>
      <c r="I36" s="2491"/>
      <c r="J36" s="2491"/>
      <c r="K36" s="2491"/>
      <c r="L36" s="2491"/>
      <c r="M36" s="2491"/>
      <c r="N36" s="2491"/>
      <c r="O36" s="2491"/>
      <c r="P36" s="2491"/>
      <c r="Q36" s="2491"/>
      <c r="R36" s="2492"/>
    </row>
    <row r="37" spans="1:18" s="1262" customFormat="1" hidden="1" x14ac:dyDescent="0.25">
      <c r="A37" s="90"/>
      <c r="B37" s="215" t="s">
        <v>411</v>
      </c>
      <c r="C37" s="216" t="s">
        <v>305</v>
      </c>
      <c r="D37" s="217" t="s">
        <v>411</v>
      </c>
      <c r="E37" s="218" t="s">
        <v>305</v>
      </c>
      <c r="F37" s="216" t="s">
        <v>411</v>
      </c>
      <c r="G37" s="216" t="s">
        <v>305</v>
      </c>
      <c r="H37" s="217" t="s">
        <v>411</v>
      </c>
      <c r="I37" s="218" t="s">
        <v>305</v>
      </c>
      <c r="J37" s="285" t="s">
        <v>411</v>
      </c>
      <c r="K37" s="217" t="s">
        <v>305</v>
      </c>
      <c r="L37" s="218" t="s">
        <v>411</v>
      </c>
      <c r="M37" s="216" t="s">
        <v>305</v>
      </c>
      <c r="N37" s="216" t="s">
        <v>411</v>
      </c>
      <c r="O37" s="216" t="s">
        <v>305</v>
      </c>
      <c r="P37" s="217" t="s">
        <v>411</v>
      </c>
      <c r="Q37" s="218" t="s">
        <v>305</v>
      </c>
      <c r="R37" s="1601" t="s">
        <v>411</v>
      </c>
    </row>
    <row r="38" spans="1:18" s="1262" customFormat="1" hidden="1" x14ac:dyDescent="0.25">
      <c r="A38" s="74" t="s">
        <v>412</v>
      </c>
      <c r="B38" s="1387"/>
      <c r="C38" s="1388"/>
      <c r="D38" s="1387"/>
      <c r="E38" s="1389"/>
      <c r="F38" s="1390"/>
      <c r="G38" s="1388"/>
      <c r="H38" s="1387"/>
      <c r="I38" s="1391"/>
      <c r="J38" s="1390"/>
      <c r="K38" s="1392"/>
      <c r="L38" s="1393"/>
      <c r="M38" s="1388"/>
      <c r="N38" s="1390"/>
      <c r="O38" s="1388"/>
      <c r="P38" s="1387"/>
      <c r="Q38" s="1391"/>
      <c r="R38" s="1602"/>
    </row>
    <row r="39" spans="1:18" s="1262" customFormat="1" hidden="1" x14ac:dyDescent="0.25">
      <c r="A39" s="77" t="s">
        <v>413</v>
      </c>
      <c r="B39" s="1387"/>
      <c r="C39" s="1388"/>
      <c r="D39" s="1387"/>
      <c r="E39" s="1389"/>
      <c r="F39" s="1390"/>
      <c r="G39" s="1388"/>
      <c r="H39" s="1387"/>
      <c r="I39" s="1391"/>
      <c r="J39" s="1390"/>
      <c r="K39" s="1392"/>
      <c r="L39" s="1393"/>
      <c r="M39" s="1388"/>
      <c r="N39" s="1390"/>
      <c r="O39" s="1388"/>
      <c r="P39" s="1387"/>
      <c r="Q39" s="1391"/>
      <c r="R39" s="1602"/>
    </row>
    <row r="40" spans="1:18" s="1262" customFormat="1" ht="15.75" hidden="1" thickBot="1" x14ac:dyDescent="0.3">
      <c r="A40" s="76" t="s">
        <v>414</v>
      </c>
      <c r="B40" s="1394"/>
      <c r="C40" s="1395"/>
      <c r="D40" s="1394"/>
      <c r="E40" s="1396"/>
      <c r="F40" s="1397"/>
      <c r="G40" s="1395"/>
      <c r="H40" s="1394"/>
      <c r="I40" s="1398"/>
      <c r="J40" s="1397"/>
      <c r="K40" s="1399"/>
      <c r="L40" s="1400"/>
      <c r="M40" s="1395"/>
      <c r="N40" s="1397"/>
      <c r="O40" s="1395"/>
      <c r="P40" s="1394"/>
      <c r="Q40" s="1398"/>
      <c r="R40" s="1603"/>
    </row>
    <row r="41" spans="1:18" s="1262" customFormat="1" ht="15.75" customHeight="1" thickBot="1" x14ac:dyDescent="0.3">
      <c r="A41" s="2485" t="s">
        <v>1096</v>
      </c>
      <c r="B41" s="2486"/>
      <c r="C41" s="2486"/>
      <c r="D41" s="2486"/>
      <c r="E41" s="2486"/>
      <c r="F41" s="2486"/>
      <c r="G41" s="2486"/>
      <c r="H41" s="2486"/>
      <c r="I41" s="2486"/>
      <c r="J41" s="2486"/>
      <c r="K41" s="2486"/>
      <c r="L41" s="2486"/>
      <c r="M41" s="2486"/>
      <c r="N41" s="2486"/>
      <c r="O41" s="2486"/>
      <c r="P41" s="2486"/>
      <c r="Q41" s="2486"/>
      <c r="R41" s="2487"/>
    </row>
    <row r="42" spans="1:18" s="1262" customFormat="1" ht="40.5" customHeight="1" thickBot="1" x14ac:dyDescent="0.3">
      <c r="A42" s="87"/>
      <c r="B42" s="2488" t="s">
        <v>389</v>
      </c>
      <c r="C42" s="2489"/>
      <c r="D42" s="2488" t="s">
        <v>390</v>
      </c>
      <c r="E42" s="2489"/>
      <c r="F42" s="2488" t="s">
        <v>292</v>
      </c>
      <c r="G42" s="2489"/>
      <c r="H42" s="2488" t="s">
        <v>295</v>
      </c>
      <c r="I42" s="2489"/>
      <c r="J42" s="2488" t="s">
        <v>391</v>
      </c>
      <c r="K42" s="2489"/>
      <c r="L42" s="2488" t="s">
        <v>1105</v>
      </c>
      <c r="M42" s="2489"/>
      <c r="N42" s="2488" t="s">
        <v>393</v>
      </c>
      <c r="O42" s="2489"/>
      <c r="P42" s="2488" t="s">
        <v>394</v>
      </c>
      <c r="Q42" s="2489"/>
      <c r="R42" s="1593" t="s">
        <v>395</v>
      </c>
    </row>
    <row r="43" spans="1:18" s="1262" customFormat="1" ht="15.75" thickBot="1" x14ac:dyDescent="0.3">
      <c r="A43" s="2311" t="s">
        <v>396</v>
      </c>
      <c r="B43" s="2312"/>
      <c r="C43" s="2312"/>
      <c r="D43" s="2312"/>
      <c r="E43" s="2312"/>
      <c r="F43" s="2312"/>
      <c r="G43" s="2312"/>
      <c r="H43" s="2312"/>
      <c r="I43" s="2312"/>
      <c r="J43" s="2312"/>
      <c r="K43" s="2312"/>
      <c r="L43" s="2312"/>
      <c r="M43" s="2312"/>
      <c r="N43" s="2312"/>
      <c r="O43" s="2312"/>
      <c r="P43" s="2312"/>
      <c r="Q43" s="2312"/>
      <c r="R43" s="2313"/>
    </row>
    <row r="44" spans="1:18" s="1262" customFormat="1" x14ac:dyDescent="0.25">
      <c r="A44" s="82" t="s">
        <v>274</v>
      </c>
      <c r="B44" s="1440">
        <v>96</v>
      </c>
      <c r="C44" s="1441">
        <f>B44/B52</f>
        <v>6.0225846925972396E-2</v>
      </c>
      <c r="D44" s="1440">
        <v>2</v>
      </c>
      <c r="E44" s="1441">
        <f>D44/D52</f>
        <v>0.25</v>
      </c>
      <c r="F44" s="1440">
        <v>13</v>
      </c>
      <c r="G44" s="1441">
        <f>F44/F52</f>
        <v>1.425438596491228E-2</v>
      </c>
      <c r="H44" s="1440">
        <v>13</v>
      </c>
      <c r="I44" s="1441">
        <f>H44/H52</f>
        <v>2.748414376321353E-2</v>
      </c>
      <c r="J44" s="1440">
        <v>0</v>
      </c>
      <c r="K44" s="1441">
        <f>J44/J52</f>
        <v>0</v>
      </c>
      <c r="L44" s="1440">
        <v>3</v>
      </c>
      <c r="M44" s="1441">
        <f>L44/L52</f>
        <v>9.375E-2</v>
      </c>
      <c r="N44" s="1440">
        <v>0</v>
      </c>
      <c r="O44" s="1441">
        <f>N44/N52</f>
        <v>0</v>
      </c>
      <c r="P44" s="1440">
        <v>1</v>
      </c>
      <c r="Q44" s="1441">
        <f>P44/P52</f>
        <v>0.16666666666666666</v>
      </c>
      <c r="R44" s="1594">
        <f>SUM(B44,D44,F44,H44,J44,L44,N44,P44)</f>
        <v>128</v>
      </c>
    </row>
    <row r="45" spans="1:18" s="1262" customFormat="1" x14ac:dyDescent="0.25">
      <c r="A45" s="80" t="s">
        <v>275</v>
      </c>
      <c r="B45" s="1442">
        <v>244</v>
      </c>
      <c r="C45" s="1443">
        <f>B45/B52</f>
        <v>0.15307402760351319</v>
      </c>
      <c r="D45" s="1442">
        <v>1</v>
      </c>
      <c r="E45" s="1443">
        <f>D45/D52</f>
        <v>0.125</v>
      </c>
      <c r="F45" s="1442">
        <v>331</v>
      </c>
      <c r="G45" s="1443">
        <f>F45/F52</f>
        <v>0.36293859649122806</v>
      </c>
      <c r="H45" s="1442">
        <v>64</v>
      </c>
      <c r="I45" s="1443">
        <f>H45/H52</f>
        <v>0.13530655391120508</v>
      </c>
      <c r="J45" s="1442">
        <v>0</v>
      </c>
      <c r="K45" s="1443">
        <f>J45/J52</f>
        <v>0</v>
      </c>
      <c r="L45" s="1442">
        <v>10</v>
      </c>
      <c r="M45" s="1443">
        <f>L45/L52</f>
        <v>0.3125</v>
      </c>
      <c r="N45" s="1442">
        <v>0</v>
      </c>
      <c r="O45" s="1443">
        <f>N45/N52</f>
        <v>0</v>
      </c>
      <c r="P45" s="1442">
        <v>1</v>
      </c>
      <c r="Q45" s="1443">
        <f>P45/P52</f>
        <v>0.16666666666666666</v>
      </c>
      <c r="R45" s="1595">
        <f>SUM(B45,D45,F45,H45,J45,L45,N45,P45)</f>
        <v>651</v>
      </c>
    </row>
    <row r="46" spans="1:18" s="1262" customFormat="1" x14ac:dyDescent="0.25">
      <c r="A46" s="80" t="s">
        <v>276</v>
      </c>
      <c r="B46" s="1442">
        <v>316</v>
      </c>
      <c r="C46" s="1443">
        <f>B46/B52</f>
        <v>0.19824341279799249</v>
      </c>
      <c r="D46" s="1442">
        <v>2</v>
      </c>
      <c r="E46" s="1443">
        <f>D46/D52</f>
        <v>0.25</v>
      </c>
      <c r="F46" s="1442">
        <v>174</v>
      </c>
      <c r="G46" s="1443">
        <f>F46/F52</f>
        <v>0.19078947368421054</v>
      </c>
      <c r="H46" s="1442">
        <v>66</v>
      </c>
      <c r="I46" s="1443">
        <f>H46/H52</f>
        <v>0.13953488372093023</v>
      </c>
      <c r="J46" s="1442">
        <v>0</v>
      </c>
      <c r="K46" s="1443">
        <f>J46/J52</f>
        <v>0</v>
      </c>
      <c r="L46" s="1442">
        <v>6</v>
      </c>
      <c r="M46" s="1443">
        <f>L46/L52</f>
        <v>0.1875</v>
      </c>
      <c r="N46" s="1442">
        <v>0</v>
      </c>
      <c r="O46" s="1443">
        <f>N46/N52</f>
        <v>0</v>
      </c>
      <c r="P46" s="1442">
        <v>0</v>
      </c>
      <c r="Q46" s="1443">
        <f>P46/P52</f>
        <v>0</v>
      </c>
      <c r="R46" s="1595">
        <f t="shared" ref="R46:R51" si="6">SUM(B46,D46,F46,H46,J46,L46,N46,P46)</f>
        <v>564</v>
      </c>
    </row>
    <row r="47" spans="1:18" s="1262" customFormat="1" x14ac:dyDescent="0.25">
      <c r="A47" s="80" t="s">
        <v>277</v>
      </c>
      <c r="B47" s="1442">
        <v>373</v>
      </c>
      <c r="C47" s="1443">
        <f>B47/B52</f>
        <v>0.23400250941028858</v>
      </c>
      <c r="D47" s="1442">
        <v>0</v>
      </c>
      <c r="E47" s="1443">
        <f>D47/D52</f>
        <v>0</v>
      </c>
      <c r="F47" s="1442">
        <v>177</v>
      </c>
      <c r="G47" s="1443">
        <f>F47/F52</f>
        <v>0.19407894736842105</v>
      </c>
      <c r="H47" s="1442">
        <v>108</v>
      </c>
      <c r="I47" s="1443">
        <f>H47/H52</f>
        <v>0.22832980972515857</v>
      </c>
      <c r="J47" s="1442">
        <v>0</v>
      </c>
      <c r="K47" s="1443">
        <f>J47/J52</f>
        <v>0</v>
      </c>
      <c r="L47" s="1442">
        <v>4</v>
      </c>
      <c r="M47" s="1443">
        <f>L47/L52</f>
        <v>0.125</v>
      </c>
      <c r="N47" s="1442">
        <v>0</v>
      </c>
      <c r="O47" s="1443">
        <f>N47/N52</f>
        <v>0</v>
      </c>
      <c r="P47" s="1442">
        <v>0</v>
      </c>
      <c r="Q47" s="1443">
        <f>P47/P52</f>
        <v>0</v>
      </c>
      <c r="R47" s="1595">
        <f t="shared" si="6"/>
        <v>662</v>
      </c>
    </row>
    <row r="48" spans="1:18" s="1262" customFormat="1" x14ac:dyDescent="0.25">
      <c r="A48" s="80" t="s">
        <v>278</v>
      </c>
      <c r="B48" s="1442">
        <v>223</v>
      </c>
      <c r="C48" s="1443">
        <f>B48/B52</f>
        <v>0.1398996235884567</v>
      </c>
      <c r="D48" s="1442">
        <v>2</v>
      </c>
      <c r="E48" s="1443">
        <f>D48/D52</f>
        <v>0.25</v>
      </c>
      <c r="F48" s="1442">
        <v>98</v>
      </c>
      <c r="G48" s="1443">
        <f>F48/F52</f>
        <v>0.10745614035087719</v>
      </c>
      <c r="H48" s="1442">
        <v>81</v>
      </c>
      <c r="I48" s="1443">
        <f>H48/H52</f>
        <v>0.17124735729386892</v>
      </c>
      <c r="J48" s="1442">
        <v>0</v>
      </c>
      <c r="K48" s="1443">
        <f>J48/J52</f>
        <v>0</v>
      </c>
      <c r="L48" s="1442">
        <v>2</v>
      </c>
      <c r="M48" s="1443">
        <f>L48/L52</f>
        <v>6.25E-2</v>
      </c>
      <c r="N48" s="1442">
        <v>0</v>
      </c>
      <c r="O48" s="1443">
        <f>N48/N52</f>
        <v>0</v>
      </c>
      <c r="P48" s="1442">
        <v>1</v>
      </c>
      <c r="Q48" s="1443">
        <f>P48/P52</f>
        <v>0.16666666666666666</v>
      </c>
      <c r="R48" s="1595">
        <f t="shared" si="6"/>
        <v>407</v>
      </c>
    </row>
    <row r="49" spans="1:18" s="1262" customFormat="1" x14ac:dyDescent="0.25">
      <c r="A49" s="80" t="s">
        <v>279</v>
      </c>
      <c r="B49" s="1442">
        <v>220</v>
      </c>
      <c r="C49" s="1443">
        <f>B49/B52</f>
        <v>0.13801756587202008</v>
      </c>
      <c r="D49" s="1442">
        <v>0</v>
      </c>
      <c r="E49" s="1443">
        <f>D49/D52</f>
        <v>0</v>
      </c>
      <c r="F49" s="1442">
        <v>73</v>
      </c>
      <c r="G49" s="1443">
        <f>F49/F52</f>
        <v>8.0043859649122806E-2</v>
      </c>
      <c r="H49" s="1442">
        <v>89</v>
      </c>
      <c r="I49" s="1443">
        <f>H49/H52</f>
        <v>0.18816067653276955</v>
      </c>
      <c r="J49" s="1442">
        <v>0</v>
      </c>
      <c r="K49" s="1443">
        <f>J49/J52</f>
        <v>0</v>
      </c>
      <c r="L49" s="1442">
        <v>4</v>
      </c>
      <c r="M49" s="1443">
        <f>L49/L52</f>
        <v>0.125</v>
      </c>
      <c r="N49" s="1442">
        <v>0</v>
      </c>
      <c r="O49" s="1443">
        <f>N49/N52</f>
        <v>0</v>
      </c>
      <c r="P49" s="1442">
        <v>2</v>
      </c>
      <c r="Q49" s="1443">
        <f>P49/P52</f>
        <v>0.33333333333333331</v>
      </c>
      <c r="R49" s="1595">
        <f t="shared" si="6"/>
        <v>388</v>
      </c>
    </row>
    <row r="50" spans="1:18" s="1262" customFormat="1" x14ac:dyDescent="0.25">
      <c r="A50" s="80" t="s">
        <v>280</v>
      </c>
      <c r="B50" s="1442">
        <v>121</v>
      </c>
      <c r="C50" s="1443">
        <f>B50/B52</f>
        <v>7.5909661229611042E-2</v>
      </c>
      <c r="D50" s="1442">
        <v>1</v>
      </c>
      <c r="E50" s="1443">
        <f>D50/D52</f>
        <v>0.125</v>
      </c>
      <c r="F50" s="1442">
        <v>46</v>
      </c>
      <c r="G50" s="1443">
        <f>F50/F52</f>
        <v>5.0438596491228067E-2</v>
      </c>
      <c r="H50" s="1442">
        <v>52</v>
      </c>
      <c r="I50" s="1443">
        <f>H50/H52</f>
        <v>0.10993657505285412</v>
      </c>
      <c r="J50" s="1442">
        <v>1</v>
      </c>
      <c r="K50" s="1443">
        <f>J50/J52</f>
        <v>3.3003300330033004E-3</v>
      </c>
      <c r="L50" s="1442">
        <v>3</v>
      </c>
      <c r="M50" s="1443">
        <f>L50/L52</f>
        <v>9.375E-2</v>
      </c>
      <c r="N50" s="1442">
        <v>0</v>
      </c>
      <c r="O50" s="1443">
        <f>N50/N52</f>
        <v>0</v>
      </c>
      <c r="P50" s="1442">
        <v>0</v>
      </c>
      <c r="Q50" s="1443">
        <f>P50/P52</f>
        <v>0</v>
      </c>
      <c r="R50" s="1595">
        <f t="shared" si="6"/>
        <v>224</v>
      </c>
    </row>
    <row r="51" spans="1:18" s="1262" customFormat="1" ht="15.75" thickBot="1" x14ac:dyDescent="0.3">
      <c r="A51" s="663" t="s">
        <v>397</v>
      </c>
      <c r="B51" s="2153">
        <v>1</v>
      </c>
      <c r="C51" s="2154">
        <f>B51/B52</f>
        <v>6.2735257214554575E-4</v>
      </c>
      <c r="D51" s="2153">
        <v>0</v>
      </c>
      <c r="E51" s="2154">
        <f>D51/D52</f>
        <v>0</v>
      </c>
      <c r="F51" s="2153">
        <v>0</v>
      </c>
      <c r="G51" s="2154">
        <f>F51/F52</f>
        <v>0</v>
      </c>
      <c r="H51" s="2153">
        <v>0</v>
      </c>
      <c r="I51" s="2154">
        <f>H51/H52</f>
        <v>0</v>
      </c>
      <c r="J51" s="2153">
        <v>302</v>
      </c>
      <c r="K51" s="2154">
        <f>J51/J52</f>
        <v>0.99669966996699666</v>
      </c>
      <c r="L51" s="2153">
        <v>0</v>
      </c>
      <c r="M51" s="2154">
        <f>L51/L52</f>
        <v>0</v>
      </c>
      <c r="N51" s="2153">
        <v>1</v>
      </c>
      <c r="O51" s="2154">
        <f>N51/N52</f>
        <v>1</v>
      </c>
      <c r="P51" s="2153">
        <v>1</v>
      </c>
      <c r="Q51" s="2154">
        <f>P51/P52</f>
        <v>0.16666666666666666</v>
      </c>
      <c r="R51" s="1596">
        <f t="shared" si="6"/>
        <v>305</v>
      </c>
    </row>
    <row r="52" spans="1:18" s="1262" customFormat="1" ht="16.5" thickTop="1" thickBot="1" x14ac:dyDescent="0.3">
      <c r="A52" s="105" t="s">
        <v>398</v>
      </c>
      <c r="B52" s="99">
        <f>SUM(B44:B51)</f>
        <v>1594</v>
      </c>
      <c r="C52" s="225">
        <f t="shared" ref="C52:Q52" si="7">SUM(C44:C51)</f>
        <v>1</v>
      </c>
      <c r="D52" s="99">
        <f>SUM(D44:D51)</f>
        <v>8</v>
      </c>
      <c r="E52" s="225">
        <f t="shared" si="7"/>
        <v>1</v>
      </c>
      <c r="F52" s="99">
        <f>SUM(F44:F51)</f>
        <v>912</v>
      </c>
      <c r="G52" s="225">
        <f t="shared" si="7"/>
        <v>1.0000000000000002</v>
      </c>
      <c r="H52" s="99">
        <f>SUM(H44:H51)</f>
        <v>473</v>
      </c>
      <c r="I52" s="225">
        <f t="shared" si="7"/>
        <v>1</v>
      </c>
      <c r="J52" s="99">
        <f>SUM(J44:J51)</f>
        <v>303</v>
      </c>
      <c r="K52" s="225">
        <f t="shared" si="7"/>
        <v>1</v>
      </c>
      <c r="L52" s="99">
        <f>SUM(L44:L51)</f>
        <v>32</v>
      </c>
      <c r="M52" s="225">
        <f t="shared" si="7"/>
        <v>1</v>
      </c>
      <c r="N52" s="99">
        <f>SUM(N44:N51)</f>
        <v>1</v>
      </c>
      <c r="O52" s="225">
        <f t="shared" si="7"/>
        <v>1</v>
      </c>
      <c r="P52" s="99">
        <f>SUM(P44:P51)</f>
        <v>6</v>
      </c>
      <c r="Q52" s="225">
        <f t="shared" si="7"/>
        <v>0.99999999999999989</v>
      </c>
      <c r="R52" s="1597">
        <f>SUM(B52,D52,F52,H52,J52,L52,N52,P52)</f>
        <v>3329</v>
      </c>
    </row>
    <row r="53" spans="1:18" s="30" customFormat="1" ht="15.75" thickBot="1" x14ac:dyDescent="0.3">
      <c r="A53" s="2311" t="s">
        <v>399</v>
      </c>
      <c r="B53" s="2312"/>
      <c r="C53" s="2312"/>
      <c r="D53" s="2312"/>
      <c r="E53" s="2312"/>
      <c r="F53" s="2312"/>
      <c r="G53" s="2312"/>
      <c r="H53" s="2312"/>
      <c r="I53" s="2312"/>
      <c r="J53" s="2312"/>
      <c r="K53" s="2312"/>
      <c r="L53" s="2312"/>
      <c r="M53" s="2312"/>
      <c r="N53" s="2312"/>
      <c r="O53" s="2312"/>
      <c r="P53" s="2312"/>
      <c r="Q53" s="2312"/>
      <c r="R53" s="2313"/>
    </row>
    <row r="54" spans="1:18" s="1262" customFormat="1" x14ac:dyDescent="0.25">
      <c r="A54" s="82" t="s">
        <v>284</v>
      </c>
      <c r="B54" s="1076">
        <v>325</v>
      </c>
      <c r="C54" s="2155">
        <f>SUM(B54/B60)</f>
        <v>0.20388958594730239</v>
      </c>
      <c r="D54" s="1076">
        <v>4</v>
      </c>
      <c r="E54" s="2155">
        <f>SUM(D54/D60)</f>
        <v>0.5</v>
      </c>
      <c r="F54" s="1076">
        <v>144</v>
      </c>
      <c r="G54" s="2155">
        <f>SUM(F54/F60)</f>
        <v>0.15789473684210525</v>
      </c>
      <c r="H54" s="1076">
        <v>72</v>
      </c>
      <c r="I54" s="2155">
        <f>SUM(H54/H60)</f>
        <v>0.15221987315010571</v>
      </c>
      <c r="J54" s="1076">
        <v>61</v>
      </c>
      <c r="K54" s="2155">
        <f>SUM(J54/J60)</f>
        <v>0.20132013201320131</v>
      </c>
      <c r="L54" s="1076">
        <v>6</v>
      </c>
      <c r="M54" s="2155">
        <f>SUM(L54/L60)</f>
        <v>0.1875</v>
      </c>
      <c r="N54" s="1076">
        <v>0</v>
      </c>
      <c r="O54" s="2155">
        <f>SUM(N54/N60)</f>
        <v>0</v>
      </c>
      <c r="P54" s="1076">
        <v>1</v>
      </c>
      <c r="Q54" s="2155">
        <f>SUM(P54/P60)</f>
        <v>0.16666666666666666</v>
      </c>
      <c r="R54" s="1594">
        <f t="shared" ref="R54:R59" si="8">SUM(B54,D54,F54,H54,J54,L54,N54,P54)</f>
        <v>613</v>
      </c>
    </row>
    <row r="55" spans="1:18" s="1262" customFormat="1" x14ac:dyDescent="0.25">
      <c r="A55" s="80" t="s">
        <v>285</v>
      </c>
      <c r="B55" s="1074">
        <v>155</v>
      </c>
      <c r="C55" s="2156">
        <f>SUM(B55/B60)</f>
        <v>9.7239648682559604E-2</v>
      </c>
      <c r="D55" s="1074">
        <v>0</v>
      </c>
      <c r="E55" s="2156">
        <f>SUM(D55/D60)</f>
        <v>0</v>
      </c>
      <c r="F55" s="1074">
        <v>69</v>
      </c>
      <c r="G55" s="2156">
        <f>SUM(F55/F60)</f>
        <v>7.5657894736842105E-2</v>
      </c>
      <c r="H55" s="1074">
        <v>61</v>
      </c>
      <c r="I55" s="2156">
        <f>SUM(H55/H60)</f>
        <v>0.12896405919661733</v>
      </c>
      <c r="J55" s="1074">
        <v>28</v>
      </c>
      <c r="K55" s="2156">
        <f>SUM(J55/J60)</f>
        <v>9.2409240924092403E-2</v>
      </c>
      <c r="L55" s="1074">
        <v>21</v>
      </c>
      <c r="M55" s="2156">
        <f>SUM(L55/L60)</f>
        <v>0.65625</v>
      </c>
      <c r="N55" s="1074">
        <v>0</v>
      </c>
      <c r="O55" s="2156">
        <f>SUM(N55/N60)</f>
        <v>0</v>
      </c>
      <c r="P55" s="1074">
        <v>1</v>
      </c>
      <c r="Q55" s="2156">
        <f>SUM(P55/P60)</f>
        <v>0.16666666666666666</v>
      </c>
      <c r="R55" s="1595">
        <f t="shared" si="8"/>
        <v>335</v>
      </c>
    </row>
    <row r="56" spans="1:18" s="1262" customFormat="1" x14ac:dyDescent="0.25">
      <c r="A56" s="80" t="s">
        <v>286</v>
      </c>
      <c r="B56" s="1074">
        <v>36</v>
      </c>
      <c r="C56" s="2156">
        <f>SUM(B56/B60)</f>
        <v>2.258469259723965E-2</v>
      </c>
      <c r="D56" s="1074">
        <v>1</v>
      </c>
      <c r="E56" s="2156">
        <f>SUM(D56/D60)</f>
        <v>0.125</v>
      </c>
      <c r="F56" s="1074">
        <v>11</v>
      </c>
      <c r="G56" s="2156">
        <f>SUM(F56/F60)</f>
        <v>1.2061403508771929E-2</v>
      </c>
      <c r="H56" s="1074">
        <v>4</v>
      </c>
      <c r="I56" s="2156">
        <f>SUM(H56/H60)</f>
        <v>8.4566596194503175E-3</v>
      </c>
      <c r="J56" s="1074">
        <v>9</v>
      </c>
      <c r="K56" s="2156">
        <f>SUM(J56/J60)</f>
        <v>2.9702970297029702E-2</v>
      </c>
      <c r="L56" s="1074">
        <v>0</v>
      </c>
      <c r="M56" s="2156">
        <f>SUM(L56/L60)</f>
        <v>0</v>
      </c>
      <c r="N56" s="1074">
        <v>0</v>
      </c>
      <c r="O56" s="2156">
        <f>SUM(N56/N60)</f>
        <v>0</v>
      </c>
      <c r="P56" s="1074">
        <v>0</v>
      </c>
      <c r="Q56" s="2156">
        <f>SUM(P56/P60)</f>
        <v>0</v>
      </c>
      <c r="R56" s="1595">
        <f t="shared" si="8"/>
        <v>61</v>
      </c>
    </row>
    <row r="57" spans="1:18" s="1262" customFormat="1" x14ac:dyDescent="0.25">
      <c r="A57" s="80" t="s">
        <v>287</v>
      </c>
      <c r="B57" s="1074">
        <v>520</v>
      </c>
      <c r="C57" s="2156">
        <f>SUM(B57/B60)</f>
        <v>0.32622333751568383</v>
      </c>
      <c r="D57" s="1074">
        <v>0</v>
      </c>
      <c r="E57" s="2156">
        <f>SUM(D57/D60)</f>
        <v>0</v>
      </c>
      <c r="F57" s="1074">
        <v>341</v>
      </c>
      <c r="G57" s="2156">
        <f>SUM(F57/F60)</f>
        <v>0.37390350877192985</v>
      </c>
      <c r="H57" s="1074">
        <v>179</v>
      </c>
      <c r="I57" s="2156">
        <f>SUM(H57/H60)</f>
        <v>0.3784355179704017</v>
      </c>
      <c r="J57" s="1074">
        <v>112</v>
      </c>
      <c r="K57" s="2156">
        <f>SUM(J57/J60)</f>
        <v>0.36963696369636961</v>
      </c>
      <c r="L57" s="1074">
        <v>1</v>
      </c>
      <c r="M57" s="2156">
        <f>SUM(L57/L60)</f>
        <v>3.125E-2</v>
      </c>
      <c r="N57" s="1074">
        <v>1</v>
      </c>
      <c r="O57" s="2156">
        <f>SUM(N57/N60)</f>
        <v>1</v>
      </c>
      <c r="P57" s="1074">
        <v>2</v>
      </c>
      <c r="Q57" s="2156">
        <f>SUM(P57/P60)</f>
        <v>0.33333333333333331</v>
      </c>
      <c r="R57" s="1595">
        <f t="shared" si="8"/>
        <v>1156</v>
      </c>
    </row>
    <row r="58" spans="1:18" s="1262" customFormat="1" x14ac:dyDescent="0.25">
      <c r="A58" s="80" t="s">
        <v>400</v>
      </c>
      <c r="B58" s="1074">
        <v>494</v>
      </c>
      <c r="C58" s="2156">
        <f>SUM(B58/B60)</f>
        <v>0.30991217063989962</v>
      </c>
      <c r="D58" s="1074">
        <v>1</v>
      </c>
      <c r="E58" s="2156">
        <f>SUM(D58/D60)</f>
        <v>0.125</v>
      </c>
      <c r="F58" s="1074">
        <v>345</v>
      </c>
      <c r="G58" s="2156">
        <f>SUM(F58/F60)</f>
        <v>0.37828947368421051</v>
      </c>
      <c r="H58" s="1074">
        <v>152</v>
      </c>
      <c r="I58" s="2156">
        <f>SUM(H58/H60)</f>
        <v>0.32135306553911203</v>
      </c>
      <c r="J58" s="1074">
        <v>93</v>
      </c>
      <c r="K58" s="2156">
        <f>SUM(J58/J60)</f>
        <v>0.30693069306930693</v>
      </c>
      <c r="L58" s="1074">
        <v>3</v>
      </c>
      <c r="M58" s="2156">
        <f>SUM(L58/L60)</f>
        <v>9.375E-2</v>
      </c>
      <c r="N58" s="1074">
        <v>0</v>
      </c>
      <c r="O58" s="2156">
        <f>SUM(N58/N60)</f>
        <v>0</v>
      </c>
      <c r="P58" s="1074">
        <v>2</v>
      </c>
      <c r="Q58" s="2156">
        <f>SUM(P58/P60)</f>
        <v>0.33333333333333331</v>
      </c>
      <c r="R58" s="1595">
        <f t="shared" si="8"/>
        <v>1090</v>
      </c>
    </row>
    <row r="59" spans="1:18" s="1262" customFormat="1" ht="15.75" thickBot="1" x14ac:dyDescent="0.3">
      <c r="A59" s="81" t="s">
        <v>289</v>
      </c>
      <c r="B59" s="1075">
        <v>64</v>
      </c>
      <c r="C59" s="2157">
        <f>SUM(B59/B60)</f>
        <v>4.0150564617314928E-2</v>
      </c>
      <c r="D59" s="1075">
        <v>2</v>
      </c>
      <c r="E59" s="2157">
        <f>SUM(D59/D60)</f>
        <v>0.25</v>
      </c>
      <c r="F59" s="1075">
        <v>2</v>
      </c>
      <c r="G59" s="2157">
        <f>SUM(F59/F60)</f>
        <v>2.1929824561403508E-3</v>
      </c>
      <c r="H59" s="1075">
        <v>5</v>
      </c>
      <c r="I59" s="2157">
        <f>SUM(H59/H60)</f>
        <v>1.0570824524312896E-2</v>
      </c>
      <c r="J59" s="1075">
        <v>0</v>
      </c>
      <c r="K59" s="2157">
        <f>SUM(J59/J60)</f>
        <v>0</v>
      </c>
      <c r="L59" s="1075">
        <v>1</v>
      </c>
      <c r="M59" s="2157">
        <f>SUM(L59/L60)</f>
        <v>3.125E-2</v>
      </c>
      <c r="N59" s="1075">
        <v>0</v>
      </c>
      <c r="O59" s="2157">
        <f>SUM(N59/N60)</f>
        <v>0</v>
      </c>
      <c r="P59" s="1075">
        <v>0</v>
      </c>
      <c r="Q59" s="2157">
        <f>SUM(P59/P60)</f>
        <v>0</v>
      </c>
      <c r="R59" s="1596">
        <f t="shared" si="8"/>
        <v>74</v>
      </c>
    </row>
    <row r="60" spans="1:18" s="1262" customFormat="1" ht="16.5" thickTop="1" thickBot="1" x14ac:dyDescent="0.3">
      <c r="A60" s="105" t="s">
        <v>398</v>
      </c>
      <c r="B60" s="99">
        <f t="shared" ref="B60:Q60" si="9">SUM(B54:B59)</f>
        <v>1594</v>
      </c>
      <c r="C60" s="225">
        <f t="shared" si="9"/>
        <v>1</v>
      </c>
      <c r="D60" s="99">
        <f t="shared" si="9"/>
        <v>8</v>
      </c>
      <c r="E60" s="225">
        <f t="shared" si="9"/>
        <v>1</v>
      </c>
      <c r="F60" s="99">
        <f t="shared" si="9"/>
        <v>912</v>
      </c>
      <c r="G60" s="225">
        <f t="shared" si="9"/>
        <v>1</v>
      </c>
      <c r="H60" s="99">
        <f t="shared" si="9"/>
        <v>473</v>
      </c>
      <c r="I60" s="225">
        <f t="shared" si="9"/>
        <v>1</v>
      </c>
      <c r="J60" s="99">
        <f t="shared" si="9"/>
        <v>303</v>
      </c>
      <c r="K60" s="225">
        <f t="shared" si="9"/>
        <v>1</v>
      </c>
      <c r="L60" s="99">
        <f t="shared" si="9"/>
        <v>32</v>
      </c>
      <c r="M60" s="225">
        <f t="shared" si="9"/>
        <v>1</v>
      </c>
      <c r="N60" s="99">
        <f t="shared" si="9"/>
        <v>1</v>
      </c>
      <c r="O60" s="225">
        <f t="shared" si="9"/>
        <v>1</v>
      </c>
      <c r="P60" s="99">
        <f t="shared" si="9"/>
        <v>6</v>
      </c>
      <c r="Q60" s="225">
        <f t="shared" si="9"/>
        <v>1</v>
      </c>
      <c r="R60" s="1597">
        <f>SUM(B60,D60,F60,H60,J60,L60,N60,P60)</f>
        <v>3329</v>
      </c>
    </row>
    <row r="61" spans="1:18" s="1262" customFormat="1" ht="15.75" customHeight="1" thickBot="1" x14ac:dyDescent="0.3">
      <c r="A61" s="2311" t="s">
        <v>401</v>
      </c>
      <c r="B61" s="2312"/>
      <c r="C61" s="2312"/>
      <c r="D61" s="2312"/>
      <c r="E61" s="2312"/>
      <c r="F61" s="2312"/>
      <c r="G61" s="2312"/>
      <c r="H61" s="2312"/>
      <c r="I61" s="2312"/>
      <c r="J61" s="2312"/>
      <c r="K61" s="2312"/>
      <c r="L61" s="2312"/>
      <c r="M61" s="2312"/>
      <c r="N61" s="2312"/>
      <c r="O61" s="2312"/>
      <c r="P61" s="2312"/>
      <c r="Q61" s="2312"/>
      <c r="R61" s="2313"/>
    </row>
    <row r="62" spans="1:18" s="1262" customFormat="1" x14ac:dyDescent="0.25">
      <c r="A62" s="73" t="s">
        <v>402</v>
      </c>
      <c r="B62" s="1076">
        <v>733</v>
      </c>
      <c r="C62" s="2155">
        <f>SUM(B62/B68)</f>
        <v>0.45984943538268508</v>
      </c>
      <c r="D62" s="1076">
        <v>8</v>
      </c>
      <c r="E62" s="2155">
        <f>SUM(D62/D68)</f>
        <v>1</v>
      </c>
      <c r="F62" s="1076">
        <v>453</v>
      </c>
      <c r="G62" s="2155">
        <f>SUM(F62/F68)</f>
        <v>0.49671052631578949</v>
      </c>
      <c r="H62" s="1076">
        <v>301</v>
      </c>
      <c r="I62" s="2155">
        <f>SUM(H62/H68)</f>
        <v>0.63636363636363635</v>
      </c>
      <c r="J62" s="1076">
        <v>19</v>
      </c>
      <c r="K62" s="2155">
        <f>SUM(J62/J68)</f>
        <v>6.2706270627062702E-2</v>
      </c>
      <c r="L62" s="1076">
        <v>11</v>
      </c>
      <c r="M62" s="2155">
        <f>SUM(L62/L68)</f>
        <v>0.34375</v>
      </c>
      <c r="N62" s="1076">
        <v>0</v>
      </c>
      <c r="O62" s="2155">
        <f>SUM(N62/N68)</f>
        <v>0</v>
      </c>
      <c r="P62" s="1076">
        <v>4</v>
      </c>
      <c r="Q62" s="2155">
        <f>SUM(P62/P68)</f>
        <v>0.66666666666666663</v>
      </c>
      <c r="R62" s="1594">
        <f t="shared" ref="R62:R67" si="10">SUM(B62,D62,F62,H62,J62,L62,N62,P62)</f>
        <v>1529</v>
      </c>
    </row>
    <row r="63" spans="1:18" s="1262" customFormat="1" x14ac:dyDescent="0.25">
      <c r="A63" s="74" t="s">
        <v>403</v>
      </c>
      <c r="B63" s="1074">
        <v>404</v>
      </c>
      <c r="C63" s="2156">
        <f>SUM(B63/B68)</f>
        <v>0.25345043914680049</v>
      </c>
      <c r="D63" s="1074">
        <v>0</v>
      </c>
      <c r="E63" s="2156">
        <f>SUM(D63/D68)</f>
        <v>0</v>
      </c>
      <c r="F63" s="1074">
        <v>185</v>
      </c>
      <c r="G63" s="2156">
        <f>SUM(F63/F68)</f>
        <v>0.20285087719298245</v>
      </c>
      <c r="H63" s="1074">
        <v>58</v>
      </c>
      <c r="I63" s="2156">
        <f>SUM(H63/H68)</f>
        <v>0.1226215644820296</v>
      </c>
      <c r="J63" s="1074">
        <v>38</v>
      </c>
      <c r="K63" s="2156">
        <f>SUM(J63/J68)</f>
        <v>0.1254125412541254</v>
      </c>
      <c r="L63" s="1074">
        <v>18</v>
      </c>
      <c r="M63" s="2156">
        <f>SUM(L63/L68)</f>
        <v>0.5625</v>
      </c>
      <c r="N63" s="1074">
        <v>0</v>
      </c>
      <c r="O63" s="2156">
        <f>SUM(N63/N68)</f>
        <v>0</v>
      </c>
      <c r="P63" s="1074">
        <v>1</v>
      </c>
      <c r="Q63" s="2156">
        <f>SUM(P63/P68)</f>
        <v>0.16666666666666666</v>
      </c>
      <c r="R63" s="1595">
        <f t="shared" si="10"/>
        <v>704</v>
      </c>
    </row>
    <row r="64" spans="1:18" s="1262" customFormat="1" x14ac:dyDescent="0.25">
      <c r="A64" s="74" t="s">
        <v>404</v>
      </c>
      <c r="B64" s="1074">
        <v>231</v>
      </c>
      <c r="C64" s="2156">
        <f>SUM(B64/B68)</f>
        <v>0.14491844416562108</v>
      </c>
      <c r="D64" s="1074">
        <v>0</v>
      </c>
      <c r="E64" s="2156">
        <f>SUM(D64/D68)</f>
        <v>0</v>
      </c>
      <c r="F64" s="1074">
        <v>114</v>
      </c>
      <c r="G64" s="2156">
        <f>SUM(F64/F68)</f>
        <v>0.125</v>
      </c>
      <c r="H64" s="1074">
        <v>46</v>
      </c>
      <c r="I64" s="2156">
        <f>SUM(H64/H68)</f>
        <v>9.7251585623678652E-2</v>
      </c>
      <c r="J64" s="1074">
        <v>40</v>
      </c>
      <c r="K64" s="2156">
        <f>SUM(J64/J68)</f>
        <v>0.132013201320132</v>
      </c>
      <c r="L64" s="1074">
        <v>1</v>
      </c>
      <c r="M64" s="2156">
        <f>SUM(L64/L68)</f>
        <v>3.125E-2</v>
      </c>
      <c r="N64" s="1074">
        <v>1</v>
      </c>
      <c r="O64" s="2156">
        <f>SUM(N64/N68)</f>
        <v>1</v>
      </c>
      <c r="P64" s="1074">
        <v>1</v>
      </c>
      <c r="Q64" s="2156">
        <f>SUM(P64/P68)</f>
        <v>0.16666666666666666</v>
      </c>
      <c r="R64" s="1595">
        <f t="shared" si="10"/>
        <v>434</v>
      </c>
    </row>
    <row r="65" spans="1:29" s="1262" customFormat="1" x14ac:dyDescent="0.25">
      <c r="A65" s="74" t="s">
        <v>405</v>
      </c>
      <c r="B65" s="1074">
        <v>106</v>
      </c>
      <c r="C65" s="2156">
        <f>SUM(B65/B68)</f>
        <v>6.6499372647427848E-2</v>
      </c>
      <c r="D65" s="1074">
        <v>0</v>
      </c>
      <c r="E65" s="2156">
        <f>SUM(D65/D68)</f>
        <v>0</v>
      </c>
      <c r="F65" s="1074">
        <v>72</v>
      </c>
      <c r="G65" s="2156">
        <f>SUM(F65/F68)</f>
        <v>7.8947368421052627E-2</v>
      </c>
      <c r="H65" s="1074">
        <v>37</v>
      </c>
      <c r="I65" s="2156">
        <f>SUM(H65/H68)</f>
        <v>7.8224101479915431E-2</v>
      </c>
      <c r="J65" s="1074">
        <v>41</v>
      </c>
      <c r="K65" s="2156">
        <f>SUM(J65/J68)</f>
        <v>0.13531353135313531</v>
      </c>
      <c r="L65" s="1074">
        <v>0</v>
      </c>
      <c r="M65" s="2156">
        <f>SUM(L65/L68)</f>
        <v>0</v>
      </c>
      <c r="N65" s="1074">
        <v>0</v>
      </c>
      <c r="O65" s="2156">
        <f>SUM(N65/N68)</f>
        <v>0</v>
      </c>
      <c r="P65" s="1074">
        <v>0</v>
      </c>
      <c r="Q65" s="2156">
        <f>SUM(P65/P68)</f>
        <v>0</v>
      </c>
      <c r="R65" s="1595">
        <f t="shared" si="10"/>
        <v>256</v>
      </c>
    </row>
    <row r="66" spans="1:29" s="1262" customFormat="1" x14ac:dyDescent="0.25">
      <c r="A66" s="74" t="s">
        <v>406</v>
      </c>
      <c r="B66" s="1074">
        <v>44</v>
      </c>
      <c r="C66" s="2156">
        <f>SUM(B66/B68)</f>
        <v>2.7603513174404015E-2</v>
      </c>
      <c r="D66" s="1074">
        <v>0</v>
      </c>
      <c r="E66" s="2156">
        <f>SUM(D66/D68)</f>
        <v>0</v>
      </c>
      <c r="F66" s="1074">
        <v>38</v>
      </c>
      <c r="G66" s="2156">
        <f>SUM(F66/F68)</f>
        <v>4.1666666666666664E-2</v>
      </c>
      <c r="H66" s="1074">
        <v>17</v>
      </c>
      <c r="I66" s="2156">
        <f>SUM(H66/H68)</f>
        <v>3.5940803382663845E-2</v>
      </c>
      <c r="J66" s="1074">
        <v>28</v>
      </c>
      <c r="K66" s="2156">
        <f>SUM(J66/J68)</f>
        <v>9.2409240924092403E-2</v>
      </c>
      <c r="L66" s="1074">
        <v>1</v>
      </c>
      <c r="M66" s="2156">
        <f>SUM(L66/L68)</f>
        <v>3.125E-2</v>
      </c>
      <c r="N66" s="1074">
        <v>0</v>
      </c>
      <c r="O66" s="2156">
        <f>SUM(N66/N68)</f>
        <v>0</v>
      </c>
      <c r="P66" s="1074">
        <v>0</v>
      </c>
      <c r="Q66" s="2156">
        <f>SUM(P66/P68)</f>
        <v>0</v>
      </c>
      <c r="R66" s="1595">
        <f t="shared" si="10"/>
        <v>128</v>
      </c>
    </row>
    <row r="67" spans="1:29" s="1262" customFormat="1" ht="15.75" thickBot="1" x14ac:dyDescent="0.3">
      <c r="A67" s="91" t="s">
        <v>407</v>
      </c>
      <c r="B67" s="1075">
        <v>76</v>
      </c>
      <c r="C67" s="2157">
        <f>SUM(B67/B68)</f>
        <v>4.7678795483061483E-2</v>
      </c>
      <c r="D67" s="1075">
        <v>0</v>
      </c>
      <c r="E67" s="2157">
        <f>SUM(D67/D68)</f>
        <v>0</v>
      </c>
      <c r="F67" s="1075">
        <v>50</v>
      </c>
      <c r="G67" s="2157">
        <f>SUM(F67/F68)</f>
        <v>5.4824561403508769E-2</v>
      </c>
      <c r="H67" s="1075">
        <v>14</v>
      </c>
      <c r="I67" s="2157">
        <f>SUM(H67/H68)</f>
        <v>2.9598308668076109E-2</v>
      </c>
      <c r="J67" s="1075">
        <v>137</v>
      </c>
      <c r="K67" s="2157">
        <f>SUM(J67/J68)</f>
        <v>0.45214521452145212</v>
      </c>
      <c r="L67" s="1075">
        <v>1</v>
      </c>
      <c r="M67" s="2157">
        <f>SUM(L67/L68)</f>
        <v>3.125E-2</v>
      </c>
      <c r="N67" s="1075">
        <v>0</v>
      </c>
      <c r="O67" s="2157">
        <f>SUM(N67/N68)</f>
        <v>0</v>
      </c>
      <c r="P67" s="1075">
        <v>0</v>
      </c>
      <c r="Q67" s="2157">
        <f>SUM(P67/P68)</f>
        <v>0</v>
      </c>
      <c r="R67" s="1596">
        <f t="shared" si="10"/>
        <v>278</v>
      </c>
    </row>
    <row r="68" spans="1:29" s="1262" customFormat="1" ht="16.5" thickTop="1" thickBot="1" x14ac:dyDescent="0.3">
      <c r="A68" s="105" t="s">
        <v>398</v>
      </c>
      <c r="B68" s="99">
        <f t="shared" ref="B68:R68" si="11">SUM(B62:B67)</f>
        <v>1594</v>
      </c>
      <c r="C68" s="225">
        <f t="shared" si="11"/>
        <v>1</v>
      </c>
      <c r="D68" s="99">
        <f t="shared" si="11"/>
        <v>8</v>
      </c>
      <c r="E68" s="225">
        <f t="shared" si="11"/>
        <v>1</v>
      </c>
      <c r="F68" s="99">
        <f t="shared" si="11"/>
        <v>912</v>
      </c>
      <c r="G68" s="225">
        <f t="shared" si="11"/>
        <v>1</v>
      </c>
      <c r="H68" s="99">
        <f t="shared" si="11"/>
        <v>473</v>
      </c>
      <c r="I68" s="225">
        <f t="shared" si="11"/>
        <v>0.99999999999999989</v>
      </c>
      <c r="J68" s="99">
        <f t="shared" si="11"/>
        <v>303</v>
      </c>
      <c r="K68" s="225">
        <f t="shared" si="11"/>
        <v>1</v>
      </c>
      <c r="L68" s="99">
        <f t="shared" si="11"/>
        <v>32</v>
      </c>
      <c r="M68" s="225">
        <f t="shared" si="11"/>
        <v>1</v>
      </c>
      <c r="N68" s="99">
        <f t="shared" si="11"/>
        <v>1</v>
      </c>
      <c r="O68" s="225">
        <f t="shared" si="11"/>
        <v>1</v>
      </c>
      <c r="P68" s="99">
        <f t="shared" si="11"/>
        <v>6</v>
      </c>
      <c r="Q68" s="225">
        <f t="shared" si="11"/>
        <v>0.99999999999999989</v>
      </c>
      <c r="R68" s="1597">
        <f t="shared" si="11"/>
        <v>3329</v>
      </c>
    </row>
    <row r="69" spans="1:29" s="1262" customFormat="1" ht="15.75" customHeight="1" thickBot="1" x14ac:dyDescent="0.3">
      <c r="A69" s="2482" t="s">
        <v>408</v>
      </c>
      <c r="B69" s="2483"/>
      <c r="C69" s="2483"/>
      <c r="D69" s="2483"/>
      <c r="E69" s="2483"/>
      <c r="F69" s="2483"/>
      <c r="G69" s="2483"/>
      <c r="H69" s="2483"/>
      <c r="I69" s="2483"/>
      <c r="J69" s="2483"/>
      <c r="K69" s="2483"/>
      <c r="L69" s="2483"/>
      <c r="M69" s="2483"/>
      <c r="N69" s="2483"/>
      <c r="O69" s="2483"/>
      <c r="P69" s="2483"/>
      <c r="Q69" s="2483"/>
      <c r="R69" s="2484"/>
    </row>
    <row r="70" spans="1:29" s="1262" customFormat="1" x14ac:dyDescent="0.25">
      <c r="A70" s="73" t="s">
        <v>300</v>
      </c>
      <c r="B70" s="1074">
        <v>45</v>
      </c>
      <c r="C70" s="2158">
        <f>SUM(B70/B74)</f>
        <v>2.8230865746549563E-2</v>
      </c>
      <c r="D70" s="1074">
        <v>4</v>
      </c>
      <c r="E70" s="2158">
        <f>SUM(D70/D74)</f>
        <v>0.5</v>
      </c>
      <c r="F70" s="1074">
        <v>0</v>
      </c>
      <c r="G70" s="2158">
        <f>SUM(F70/F74)</f>
        <v>0</v>
      </c>
      <c r="H70" s="1074">
        <v>2</v>
      </c>
      <c r="I70" s="2158">
        <f>SUM(H70/H74)</f>
        <v>4.2283298097251587E-3</v>
      </c>
      <c r="J70" s="1074">
        <v>0</v>
      </c>
      <c r="K70" s="2158">
        <f>SUM(J70/J74)</f>
        <v>0</v>
      </c>
      <c r="L70" s="1074">
        <v>0</v>
      </c>
      <c r="M70" s="2158">
        <f>SUM(L70/L74)</f>
        <v>0</v>
      </c>
      <c r="N70" s="1074">
        <v>0</v>
      </c>
      <c r="O70" s="2158">
        <f>SUM(N70/N74)</f>
        <v>0</v>
      </c>
      <c r="P70" s="1074">
        <v>0</v>
      </c>
      <c r="Q70" s="2158">
        <f>SUM(P70/P74)</f>
        <v>0</v>
      </c>
      <c r="R70" s="1598">
        <f>SUM(B70,D70,F70,H70,J70,L70,N70,P70)</f>
        <v>51</v>
      </c>
    </row>
    <row r="71" spans="1:29" s="1262" customFormat="1" x14ac:dyDescent="0.25">
      <c r="A71" s="74" t="s">
        <v>301</v>
      </c>
      <c r="B71" s="1074">
        <v>917</v>
      </c>
      <c r="C71" s="2159">
        <f>SUM(B71/B74)</f>
        <v>0.57528230865746555</v>
      </c>
      <c r="D71" s="1074">
        <v>4</v>
      </c>
      <c r="E71" s="2159">
        <f>SUM(D71/D74)</f>
        <v>0.5</v>
      </c>
      <c r="F71" s="1074">
        <v>19</v>
      </c>
      <c r="G71" s="2159">
        <f>SUM(F71/F74)</f>
        <v>2.0833333333333332E-2</v>
      </c>
      <c r="H71" s="1074">
        <v>119</v>
      </c>
      <c r="I71" s="2159">
        <f>SUM(H71/H74)</f>
        <v>0.25158562367864695</v>
      </c>
      <c r="J71" s="1074">
        <v>27</v>
      </c>
      <c r="K71" s="2159">
        <f>SUM(J71/J74)</f>
        <v>8.9108910891089105E-2</v>
      </c>
      <c r="L71" s="1074">
        <v>28</v>
      </c>
      <c r="M71" s="2159">
        <f>SUM(L71/L74)</f>
        <v>0.875</v>
      </c>
      <c r="N71" s="1074">
        <v>0</v>
      </c>
      <c r="O71" s="2159">
        <f>SUM(N71/N74)</f>
        <v>0</v>
      </c>
      <c r="P71" s="1074">
        <v>3</v>
      </c>
      <c r="Q71" s="2159">
        <f>SUM(P71/P74)</f>
        <v>0.5</v>
      </c>
      <c r="R71" s="1599">
        <f>SUM(B71,D71,F71,H71,J71,L71,N71,P71)</f>
        <v>1117</v>
      </c>
    </row>
    <row r="72" spans="1:29" s="1262" customFormat="1" x14ac:dyDescent="0.25">
      <c r="A72" s="74" t="s">
        <v>302</v>
      </c>
      <c r="B72" s="1074">
        <v>423</v>
      </c>
      <c r="C72" s="2159">
        <f>SUM(B72/B74)</f>
        <v>0.26537013801756587</v>
      </c>
      <c r="D72" s="1074">
        <v>0</v>
      </c>
      <c r="E72" s="2159">
        <f>SUM(D72/D74)</f>
        <v>0</v>
      </c>
      <c r="F72" s="1074">
        <v>289</v>
      </c>
      <c r="G72" s="2159">
        <f>SUM(F72/F74)</f>
        <v>0.31688596491228072</v>
      </c>
      <c r="H72" s="1074">
        <v>204</v>
      </c>
      <c r="I72" s="2159">
        <f>SUM(H72/H74)</f>
        <v>0.43128964059196617</v>
      </c>
      <c r="J72" s="1074">
        <v>37</v>
      </c>
      <c r="K72" s="2159">
        <f>SUM(J72/J74)</f>
        <v>0.12211221122112212</v>
      </c>
      <c r="L72" s="1074">
        <v>2</v>
      </c>
      <c r="M72" s="2159">
        <f>SUM(L72/L74)</f>
        <v>6.25E-2</v>
      </c>
      <c r="N72" s="1074">
        <v>0</v>
      </c>
      <c r="O72" s="2159">
        <f>SUM(N72/N74)</f>
        <v>0</v>
      </c>
      <c r="P72" s="1074">
        <v>2</v>
      </c>
      <c r="Q72" s="2159">
        <f>SUM(P72/P74)</f>
        <v>0.33333333333333331</v>
      </c>
      <c r="R72" s="1599">
        <f>SUM(B72,D72,F72,H72,J72,L72,N72,P72)</f>
        <v>957</v>
      </c>
    </row>
    <row r="73" spans="1:29" s="1262" customFormat="1" ht="15.75" thickBot="1" x14ac:dyDescent="0.3">
      <c r="A73" s="91" t="s">
        <v>409</v>
      </c>
      <c r="B73" s="1075">
        <v>209</v>
      </c>
      <c r="C73" s="2160">
        <f>SUM(B73/B74)</f>
        <v>0.13111668757841907</v>
      </c>
      <c r="D73" s="1075">
        <v>0</v>
      </c>
      <c r="E73" s="2160">
        <f>SUM(D73/D74)</f>
        <v>0</v>
      </c>
      <c r="F73" s="1075">
        <v>604</v>
      </c>
      <c r="G73" s="2160">
        <f>SUM(F73/F74)</f>
        <v>0.66228070175438591</v>
      </c>
      <c r="H73" s="1075">
        <v>148</v>
      </c>
      <c r="I73" s="2160">
        <f>SUM(H73/H74)</f>
        <v>0.31289640591966172</v>
      </c>
      <c r="J73" s="1075">
        <v>239</v>
      </c>
      <c r="K73" s="2160">
        <f>SUM(J73/J74)</f>
        <v>0.78877887788778878</v>
      </c>
      <c r="L73" s="1075">
        <v>2</v>
      </c>
      <c r="M73" s="2160">
        <f>SUM(L73/L74)</f>
        <v>6.25E-2</v>
      </c>
      <c r="N73" s="1075">
        <v>1</v>
      </c>
      <c r="O73" s="2160">
        <f>SUM(N73/N74)</f>
        <v>1</v>
      </c>
      <c r="P73" s="1075">
        <v>1</v>
      </c>
      <c r="Q73" s="2160">
        <f>SUM(P73/P74)</f>
        <v>0.16666666666666666</v>
      </c>
      <c r="R73" s="1600">
        <f>SUM(B73,D73,F73,H73,J73,L73,N73,P73)</f>
        <v>1204</v>
      </c>
    </row>
    <row r="74" spans="1:29" s="1262" customFormat="1" ht="16.5" thickTop="1" thickBot="1" x14ac:dyDescent="0.3">
      <c r="A74" s="105" t="s">
        <v>398</v>
      </c>
      <c r="B74" s="99">
        <f t="shared" ref="B74:R74" si="12">SUM(B70:B73)</f>
        <v>1594</v>
      </c>
      <c r="C74" s="225">
        <f t="shared" si="12"/>
        <v>1</v>
      </c>
      <c r="D74" s="99">
        <f t="shared" si="12"/>
        <v>8</v>
      </c>
      <c r="E74" s="225">
        <f t="shared" si="12"/>
        <v>1</v>
      </c>
      <c r="F74" s="99">
        <f t="shared" si="12"/>
        <v>912</v>
      </c>
      <c r="G74" s="225">
        <f t="shared" si="12"/>
        <v>1</v>
      </c>
      <c r="H74" s="99">
        <f t="shared" si="12"/>
        <v>473</v>
      </c>
      <c r="I74" s="225">
        <f t="shared" si="12"/>
        <v>1</v>
      </c>
      <c r="J74" s="99">
        <f t="shared" si="12"/>
        <v>303</v>
      </c>
      <c r="K74" s="225">
        <f t="shared" si="12"/>
        <v>1</v>
      </c>
      <c r="L74" s="99">
        <f t="shared" si="12"/>
        <v>32</v>
      </c>
      <c r="M74" s="225">
        <f t="shared" si="12"/>
        <v>1</v>
      </c>
      <c r="N74" s="99">
        <f t="shared" si="12"/>
        <v>1</v>
      </c>
      <c r="O74" s="225">
        <f t="shared" si="12"/>
        <v>1</v>
      </c>
      <c r="P74" s="99">
        <f t="shared" si="12"/>
        <v>6</v>
      </c>
      <c r="Q74" s="225">
        <f t="shared" si="12"/>
        <v>0.99999999999999989</v>
      </c>
      <c r="R74" s="1597">
        <f t="shared" si="12"/>
        <v>3329</v>
      </c>
      <c r="S74" s="236"/>
      <c r="T74" s="236"/>
      <c r="U74" s="236"/>
      <c r="V74" s="236"/>
      <c r="W74" s="236"/>
      <c r="X74" s="236"/>
      <c r="Y74" s="236"/>
      <c r="Z74" s="236"/>
      <c r="AA74" s="236"/>
      <c r="AB74" s="236"/>
      <c r="AC74" s="236"/>
    </row>
    <row r="75" spans="1:29" s="1262" customFormat="1" ht="15.75" thickBot="1" x14ac:dyDescent="0.3">
      <c r="A75" s="2482" t="s">
        <v>410</v>
      </c>
      <c r="B75" s="2483"/>
      <c r="C75" s="2483"/>
      <c r="D75" s="2483"/>
      <c r="E75" s="2483"/>
      <c r="F75" s="2483"/>
      <c r="G75" s="2483"/>
      <c r="H75" s="2483"/>
      <c r="I75" s="2483"/>
      <c r="J75" s="2483"/>
      <c r="K75" s="2483"/>
      <c r="L75" s="2483"/>
      <c r="M75" s="2483"/>
      <c r="N75" s="2483"/>
      <c r="O75" s="2483"/>
      <c r="P75" s="2483"/>
      <c r="Q75" s="2483"/>
      <c r="R75" s="2484"/>
      <c r="S75" s="236"/>
      <c r="T75" s="236"/>
      <c r="U75" s="236"/>
      <c r="V75" s="236"/>
      <c r="W75" s="236"/>
      <c r="X75" s="236"/>
      <c r="Y75" s="236"/>
      <c r="Z75" s="236"/>
      <c r="AA75" s="236"/>
      <c r="AB75" s="236"/>
      <c r="AC75" s="236"/>
    </row>
    <row r="76" spans="1:29" s="1262" customFormat="1" x14ac:dyDescent="0.25">
      <c r="A76" s="90"/>
      <c r="B76" s="215" t="s">
        <v>411</v>
      </c>
      <c r="C76" s="216" t="s">
        <v>305</v>
      </c>
      <c r="D76" s="217" t="s">
        <v>411</v>
      </c>
      <c r="E76" s="218" t="s">
        <v>305</v>
      </c>
      <c r="F76" s="216" t="s">
        <v>411</v>
      </c>
      <c r="G76" s="216" t="s">
        <v>305</v>
      </c>
      <c r="H76" s="217" t="s">
        <v>411</v>
      </c>
      <c r="I76" s="218" t="s">
        <v>305</v>
      </c>
      <c r="J76" s="285" t="s">
        <v>411</v>
      </c>
      <c r="K76" s="217" t="s">
        <v>305</v>
      </c>
      <c r="L76" s="218" t="s">
        <v>411</v>
      </c>
      <c r="M76" s="216" t="s">
        <v>305</v>
      </c>
      <c r="N76" s="216" t="s">
        <v>411</v>
      </c>
      <c r="O76" s="216" t="s">
        <v>305</v>
      </c>
      <c r="P76" s="217" t="s">
        <v>411</v>
      </c>
      <c r="Q76" s="218" t="s">
        <v>305</v>
      </c>
      <c r="R76" s="1601" t="s">
        <v>411</v>
      </c>
    </row>
    <row r="77" spans="1:29" s="1262" customFormat="1" x14ac:dyDescent="0.25">
      <c r="A77" s="74" t="s">
        <v>412</v>
      </c>
      <c r="B77" s="2161">
        <v>7.7521957340025098</v>
      </c>
      <c r="C77" s="2162">
        <v>7</v>
      </c>
      <c r="D77" s="2161">
        <v>5.75</v>
      </c>
      <c r="E77" s="2163">
        <v>4</v>
      </c>
      <c r="F77" s="2164">
        <v>6.0285087719298245</v>
      </c>
      <c r="G77" s="2162">
        <v>4.5</v>
      </c>
      <c r="H77" s="2161">
        <v>8.9767441860465116</v>
      </c>
      <c r="I77" s="2165">
        <v>9</v>
      </c>
      <c r="J77" s="2164">
        <v>19.438943894389439</v>
      </c>
      <c r="K77" s="2166">
        <v>19</v>
      </c>
      <c r="L77" s="2167">
        <v>18</v>
      </c>
      <c r="M77" s="2162">
        <v>18</v>
      </c>
      <c r="N77" s="2164">
        <v>6.3</v>
      </c>
      <c r="O77" s="2162">
        <v>3</v>
      </c>
      <c r="P77" s="2161">
        <v>10.166666666666666</v>
      </c>
      <c r="Q77" s="2165">
        <v>13.5</v>
      </c>
      <c r="R77" s="2168">
        <v>8.5073595674376694</v>
      </c>
    </row>
    <row r="78" spans="1:29" s="1262" customFormat="1" x14ac:dyDescent="0.25">
      <c r="A78" s="77" t="s">
        <v>413</v>
      </c>
      <c r="B78" s="2161">
        <v>2.1624843161856964</v>
      </c>
      <c r="C78" s="2162">
        <v>2</v>
      </c>
      <c r="D78" s="2161">
        <v>1</v>
      </c>
      <c r="E78" s="2163">
        <v>1</v>
      </c>
      <c r="F78" s="2164">
        <v>2.2708333333333335</v>
      </c>
      <c r="G78" s="2162">
        <v>2</v>
      </c>
      <c r="H78" s="2161">
        <v>1.8942917547568709</v>
      </c>
      <c r="I78" s="2165">
        <v>1</v>
      </c>
      <c r="J78" s="2164">
        <v>7.1683168316831685</v>
      </c>
      <c r="K78" s="2166">
        <v>5</v>
      </c>
      <c r="L78" s="2167">
        <v>3</v>
      </c>
      <c r="M78" s="2162">
        <v>3</v>
      </c>
      <c r="N78" s="2164">
        <v>1.8709677419354838</v>
      </c>
      <c r="O78" s="2162">
        <v>2</v>
      </c>
      <c r="P78" s="2161">
        <v>1.5</v>
      </c>
      <c r="Q78" s="2165">
        <v>1</v>
      </c>
      <c r="R78" s="2168">
        <v>2.6034845298888554</v>
      </c>
    </row>
    <row r="79" spans="1:29" s="1262" customFormat="1" ht="15.75" thickBot="1" x14ac:dyDescent="0.3">
      <c r="A79" s="76" t="s">
        <v>414</v>
      </c>
      <c r="B79" s="436">
        <v>12.190087829360101</v>
      </c>
      <c r="C79" s="437">
        <v>9</v>
      </c>
      <c r="D79" s="436">
        <v>1.375</v>
      </c>
      <c r="E79" s="438">
        <v>0.5</v>
      </c>
      <c r="F79" s="439">
        <v>31.837719298245613</v>
      </c>
      <c r="G79" s="437">
        <v>28</v>
      </c>
      <c r="H79" s="436">
        <v>20.469344608879492</v>
      </c>
      <c r="I79" s="440">
        <v>18</v>
      </c>
      <c r="J79" s="439">
        <v>52.270627062706268</v>
      </c>
      <c r="K79" s="441">
        <v>48</v>
      </c>
      <c r="L79" s="442">
        <v>38</v>
      </c>
      <c r="M79" s="437">
        <v>38</v>
      </c>
      <c r="N79" s="439">
        <v>7.193548387096774</v>
      </c>
      <c r="O79" s="437">
        <v>5</v>
      </c>
      <c r="P79" s="436">
        <v>14.5</v>
      </c>
      <c r="Q79" s="440">
        <v>14.5</v>
      </c>
      <c r="R79" s="1605">
        <v>22.333133072994894</v>
      </c>
    </row>
    <row r="80" spans="1:29" s="1262" customFormat="1" ht="15.75" hidden="1" thickBot="1" x14ac:dyDescent="0.3"/>
    <row r="81" spans="1:18" s="1262" customFormat="1" ht="15.75" hidden="1" customHeight="1" thickBot="1" x14ac:dyDescent="0.3">
      <c r="A81" s="2493" t="s">
        <v>1059</v>
      </c>
      <c r="B81" s="2494"/>
      <c r="C81" s="2494"/>
      <c r="D81" s="2494"/>
      <c r="E81" s="2494"/>
      <c r="F81" s="2494"/>
      <c r="G81" s="2494"/>
      <c r="H81" s="2494"/>
      <c r="I81" s="2494"/>
      <c r="J81" s="2494"/>
      <c r="K81" s="2494"/>
      <c r="L81" s="2494"/>
      <c r="M81" s="2494"/>
      <c r="N81" s="2494"/>
      <c r="O81" s="2494"/>
      <c r="P81" s="2494"/>
      <c r="Q81" s="2494"/>
      <c r="R81" s="2495"/>
    </row>
    <row r="82" spans="1:18" s="1262" customFormat="1" ht="40.5" hidden="1" customHeight="1" thickBot="1" x14ac:dyDescent="0.3">
      <c r="A82" s="87"/>
      <c r="B82" s="2488" t="s">
        <v>389</v>
      </c>
      <c r="C82" s="2489"/>
      <c r="D82" s="2488" t="s">
        <v>390</v>
      </c>
      <c r="E82" s="2489"/>
      <c r="F82" s="2488" t="s">
        <v>292</v>
      </c>
      <c r="G82" s="2489"/>
      <c r="H82" s="2488" t="s">
        <v>295</v>
      </c>
      <c r="I82" s="2489"/>
      <c r="J82" s="2488" t="s">
        <v>391</v>
      </c>
      <c r="K82" s="2489"/>
      <c r="L82" s="2488" t="s">
        <v>392</v>
      </c>
      <c r="M82" s="2489"/>
      <c r="N82" s="2488" t="s">
        <v>393</v>
      </c>
      <c r="O82" s="2489"/>
      <c r="P82" s="2488" t="s">
        <v>394</v>
      </c>
      <c r="Q82" s="2489"/>
      <c r="R82" s="1593" t="s">
        <v>395</v>
      </c>
    </row>
    <row r="83" spans="1:18" s="1262" customFormat="1" ht="15.75" hidden="1" thickBot="1" x14ac:dyDescent="0.3">
      <c r="A83" s="2314" t="s">
        <v>396</v>
      </c>
      <c r="B83" s="2315"/>
      <c r="C83" s="2315"/>
      <c r="D83" s="2315"/>
      <c r="E83" s="2315"/>
      <c r="F83" s="2315"/>
      <c r="G83" s="2315"/>
      <c r="H83" s="2315"/>
      <c r="I83" s="2315"/>
      <c r="J83" s="2315"/>
      <c r="K83" s="2315"/>
      <c r="L83" s="2315"/>
      <c r="M83" s="2315"/>
      <c r="N83" s="2315"/>
      <c r="O83" s="2315"/>
      <c r="P83" s="2315"/>
      <c r="Q83" s="2315"/>
      <c r="R83" s="2316"/>
    </row>
    <row r="84" spans="1:18" s="1262" customFormat="1" hidden="1" x14ac:dyDescent="0.25">
      <c r="A84" s="82" t="s">
        <v>274</v>
      </c>
      <c r="B84" s="391">
        <v>123</v>
      </c>
      <c r="C84" s="392">
        <f>B84/B93</f>
        <v>7.2395526780459088E-2</v>
      </c>
      <c r="D84" s="391">
        <v>2</v>
      </c>
      <c r="E84" s="392">
        <f>D84/D93</f>
        <v>0.14285714285714285</v>
      </c>
      <c r="F84" s="391">
        <v>12</v>
      </c>
      <c r="G84" s="392">
        <f>F84/F93</f>
        <v>1.556420233463035E-2</v>
      </c>
      <c r="H84" s="391">
        <v>13</v>
      </c>
      <c r="I84" s="392">
        <f>H84/H93</f>
        <v>2.10016155088853E-2</v>
      </c>
      <c r="J84" s="391">
        <v>0</v>
      </c>
      <c r="K84" s="392">
        <f>J84/J93</f>
        <v>0</v>
      </c>
      <c r="L84" s="391">
        <v>9</v>
      </c>
      <c r="M84" s="392">
        <f>L84/L93</f>
        <v>0.16666666666666666</v>
      </c>
      <c r="N84" s="391">
        <v>0</v>
      </c>
      <c r="O84" s="392">
        <v>0</v>
      </c>
      <c r="P84" s="391">
        <v>2</v>
      </c>
      <c r="Q84" s="392">
        <f>P84/P93</f>
        <v>0.25</v>
      </c>
      <c r="R84" s="1594">
        <f>SUM(B84,D84,F84,H84,J84,L84,N84,P84)</f>
        <v>161</v>
      </c>
    </row>
    <row r="85" spans="1:18" s="1262" customFormat="1" hidden="1" x14ac:dyDescent="0.25">
      <c r="A85" s="80" t="s">
        <v>275</v>
      </c>
      <c r="B85" s="396">
        <v>281</v>
      </c>
      <c r="C85" s="397">
        <f>B85/B93</f>
        <v>0.16539140670982933</v>
      </c>
      <c r="D85" s="396">
        <v>0</v>
      </c>
      <c r="E85" s="397">
        <f>D85/D93</f>
        <v>0</v>
      </c>
      <c r="F85" s="396">
        <v>264</v>
      </c>
      <c r="G85" s="397">
        <f>F85/F93</f>
        <v>0.34241245136186771</v>
      </c>
      <c r="H85" s="396">
        <v>76</v>
      </c>
      <c r="I85" s="397">
        <f>H85/H93</f>
        <v>0.12277867528271405</v>
      </c>
      <c r="J85" s="396">
        <v>0</v>
      </c>
      <c r="K85" s="397">
        <f>J85/J93</f>
        <v>0</v>
      </c>
      <c r="L85" s="396">
        <v>6</v>
      </c>
      <c r="M85" s="397">
        <f>L85/L93</f>
        <v>0.1111111111111111</v>
      </c>
      <c r="N85" s="396">
        <v>0</v>
      </c>
      <c r="O85" s="397">
        <v>0</v>
      </c>
      <c r="P85" s="396">
        <v>1</v>
      </c>
      <c r="Q85" s="397">
        <f>P85/P93</f>
        <v>0.125</v>
      </c>
      <c r="R85" s="1595">
        <f>SUM(B85,D85,F85,H85,J85,L85,N85,P85)</f>
        <v>628</v>
      </c>
    </row>
    <row r="86" spans="1:18" s="1262" customFormat="1" hidden="1" x14ac:dyDescent="0.25">
      <c r="A86" s="80" t="s">
        <v>276</v>
      </c>
      <c r="B86" s="396">
        <v>321</v>
      </c>
      <c r="C86" s="397">
        <f>B86/B93</f>
        <v>0.18893466745144202</v>
      </c>
      <c r="D86" s="396">
        <v>2</v>
      </c>
      <c r="E86" s="397">
        <f>D86/D93</f>
        <v>0.14285714285714285</v>
      </c>
      <c r="F86" s="396">
        <v>160</v>
      </c>
      <c r="G86" s="397">
        <f>F86/F93</f>
        <v>0.20752269779507135</v>
      </c>
      <c r="H86" s="396">
        <v>97</v>
      </c>
      <c r="I86" s="397">
        <f>H86/H93</f>
        <v>0.15670436187399031</v>
      </c>
      <c r="J86" s="396">
        <v>0</v>
      </c>
      <c r="K86" s="397">
        <f>J86/J93</f>
        <v>0</v>
      </c>
      <c r="L86" s="396">
        <v>4</v>
      </c>
      <c r="M86" s="397">
        <f>L86/L93</f>
        <v>7.407407407407407E-2</v>
      </c>
      <c r="N86" s="396">
        <v>0</v>
      </c>
      <c r="O86" s="397">
        <v>0</v>
      </c>
      <c r="P86" s="396">
        <v>1</v>
      </c>
      <c r="Q86" s="397">
        <f>P86/P93</f>
        <v>0.125</v>
      </c>
      <c r="R86" s="1595">
        <f t="shared" ref="R86:R92" si="13">SUM(B86,D86,F86,H86,J86,L86,N86,P86)</f>
        <v>585</v>
      </c>
    </row>
    <row r="87" spans="1:18" s="1262" customFormat="1" hidden="1" x14ac:dyDescent="0.25">
      <c r="A87" s="80" t="s">
        <v>277</v>
      </c>
      <c r="B87" s="396">
        <v>377</v>
      </c>
      <c r="C87" s="397">
        <f>B87/B93</f>
        <v>0.22189523248969983</v>
      </c>
      <c r="D87" s="396">
        <v>2</v>
      </c>
      <c r="E87" s="397">
        <f>D87/D93</f>
        <v>0.14285714285714285</v>
      </c>
      <c r="F87" s="396">
        <v>165</v>
      </c>
      <c r="G87" s="397">
        <f>F87/F93</f>
        <v>0.2140077821011673</v>
      </c>
      <c r="H87" s="396">
        <v>150</v>
      </c>
      <c r="I87" s="397">
        <f>H87/H93</f>
        <v>0.24232633279483037</v>
      </c>
      <c r="J87" s="396">
        <v>0</v>
      </c>
      <c r="K87" s="397">
        <f>J87/J93</f>
        <v>0</v>
      </c>
      <c r="L87" s="396">
        <v>13</v>
      </c>
      <c r="M87" s="397">
        <f>L87/L93</f>
        <v>0.24074074074074073</v>
      </c>
      <c r="N87" s="396">
        <v>0</v>
      </c>
      <c r="O87" s="397">
        <v>0</v>
      </c>
      <c r="P87" s="396">
        <v>1</v>
      </c>
      <c r="Q87" s="397">
        <f>P87/P93</f>
        <v>0.125</v>
      </c>
      <c r="R87" s="1595">
        <f t="shared" si="13"/>
        <v>708</v>
      </c>
    </row>
    <row r="88" spans="1:18" s="1262" customFormat="1" hidden="1" x14ac:dyDescent="0.25">
      <c r="A88" s="80" t="s">
        <v>278</v>
      </c>
      <c r="B88" s="396">
        <v>214</v>
      </c>
      <c r="C88" s="397">
        <f>B88/B93</f>
        <v>0.12595644496762801</v>
      </c>
      <c r="D88" s="396">
        <v>3</v>
      </c>
      <c r="E88" s="397">
        <f>D88/D93</f>
        <v>0.21428571428571427</v>
      </c>
      <c r="F88" s="396">
        <v>81</v>
      </c>
      <c r="G88" s="397">
        <f>F88/F93</f>
        <v>0.10505836575875487</v>
      </c>
      <c r="H88" s="396">
        <v>81</v>
      </c>
      <c r="I88" s="397">
        <f>H88/H93</f>
        <v>0.13085621970920841</v>
      </c>
      <c r="J88" s="396">
        <v>0</v>
      </c>
      <c r="K88" s="397">
        <f>J88/J93</f>
        <v>0</v>
      </c>
      <c r="L88" s="396">
        <v>4</v>
      </c>
      <c r="M88" s="397">
        <f>L88/L93</f>
        <v>7.407407407407407E-2</v>
      </c>
      <c r="N88" s="396">
        <v>0</v>
      </c>
      <c r="O88" s="397">
        <v>0</v>
      </c>
      <c r="P88" s="396">
        <v>0</v>
      </c>
      <c r="Q88" s="397">
        <f>P88/P93</f>
        <v>0</v>
      </c>
      <c r="R88" s="1595">
        <f t="shared" si="13"/>
        <v>383</v>
      </c>
    </row>
    <row r="89" spans="1:18" s="1262" customFormat="1" hidden="1" x14ac:dyDescent="0.25">
      <c r="A89" s="80" t="s">
        <v>279</v>
      </c>
      <c r="B89" s="396">
        <v>222</v>
      </c>
      <c r="C89" s="397">
        <f>B89/B93</f>
        <v>0.13066509711595056</v>
      </c>
      <c r="D89" s="396">
        <v>0</v>
      </c>
      <c r="E89" s="397">
        <f>D89/D93</f>
        <v>0</v>
      </c>
      <c r="F89" s="396">
        <v>51</v>
      </c>
      <c r="G89" s="397">
        <f>F89/F93</f>
        <v>6.6147859922178989E-2</v>
      </c>
      <c r="H89" s="396">
        <v>136</v>
      </c>
      <c r="I89" s="397">
        <f>H89/H93</f>
        <v>0.2197092084006462</v>
      </c>
      <c r="J89" s="396">
        <v>0</v>
      </c>
      <c r="K89" s="397">
        <f>J89/J93</f>
        <v>0</v>
      </c>
      <c r="L89" s="396">
        <v>9</v>
      </c>
      <c r="M89" s="397">
        <f>L89/L93</f>
        <v>0.16666666666666666</v>
      </c>
      <c r="N89" s="396">
        <v>0</v>
      </c>
      <c r="O89" s="397">
        <v>0</v>
      </c>
      <c r="P89" s="396">
        <v>0</v>
      </c>
      <c r="Q89" s="397">
        <f>P89/P93</f>
        <v>0</v>
      </c>
      <c r="R89" s="1595">
        <f t="shared" si="13"/>
        <v>418</v>
      </c>
    </row>
    <row r="90" spans="1:18" s="1262" customFormat="1" hidden="1" x14ac:dyDescent="0.25">
      <c r="A90" s="80" t="s">
        <v>280</v>
      </c>
      <c r="B90" s="396">
        <v>158</v>
      </c>
      <c r="C90" s="397">
        <f>B90/B93</f>
        <v>9.2995879929370223E-2</v>
      </c>
      <c r="D90" s="396">
        <v>5</v>
      </c>
      <c r="E90" s="397">
        <f>D90/D93</f>
        <v>0.35714285714285715</v>
      </c>
      <c r="F90" s="396">
        <v>38</v>
      </c>
      <c r="G90" s="397">
        <f>F90/F93</f>
        <v>4.9286640726329441E-2</v>
      </c>
      <c r="H90" s="396">
        <v>65</v>
      </c>
      <c r="I90" s="397">
        <f>H90/H93</f>
        <v>0.1050080775444265</v>
      </c>
      <c r="J90" s="396">
        <v>23</v>
      </c>
      <c r="K90" s="397">
        <f>J90/J93</f>
        <v>7.0336391437308868E-2</v>
      </c>
      <c r="L90" s="396">
        <v>8</v>
      </c>
      <c r="M90" s="397">
        <f>L90/L93</f>
        <v>0.14814814814814814</v>
      </c>
      <c r="N90" s="396">
        <v>0</v>
      </c>
      <c r="O90" s="397">
        <v>0</v>
      </c>
      <c r="P90" s="396">
        <v>3</v>
      </c>
      <c r="Q90" s="397">
        <f>P90/P93</f>
        <v>0.375</v>
      </c>
      <c r="R90" s="1595">
        <f t="shared" si="13"/>
        <v>300</v>
      </c>
    </row>
    <row r="91" spans="1:18" s="1262" customFormat="1" ht="15.75" hidden="1" thickBot="1" x14ac:dyDescent="0.3">
      <c r="A91" s="80" t="s">
        <v>397</v>
      </c>
      <c r="B91" s="396">
        <v>2</v>
      </c>
      <c r="C91" s="397">
        <f>B91/B93</f>
        <v>1.1771630370806356E-3</v>
      </c>
      <c r="D91" s="396">
        <v>0</v>
      </c>
      <c r="E91" s="397">
        <f>D91/D93</f>
        <v>0</v>
      </c>
      <c r="F91" s="396">
        <v>0</v>
      </c>
      <c r="G91" s="397">
        <f>F91/F93</f>
        <v>0</v>
      </c>
      <c r="H91" s="396">
        <v>1</v>
      </c>
      <c r="I91" s="397">
        <f>H91/H93</f>
        <v>1.6155088852988692E-3</v>
      </c>
      <c r="J91" s="396">
        <v>304</v>
      </c>
      <c r="K91" s="397">
        <f>J91/J93</f>
        <v>0.92966360856269115</v>
      </c>
      <c r="L91" s="396">
        <v>1</v>
      </c>
      <c r="M91" s="397">
        <f>L91/L93</f>
        <v>1.8518518518518517E-2</v>
      </c>
      <c r="N91" s="396">
        <v>0</v>
      </c>
      <c r="O91" s="397">
        <v>0</v>
      </c>
      <c r="P91" s="396">
        <v>0</v>
      </c>
      <c r="Q91" s="397">
        <f>P91/P93</f>
        <v>0</v>
      </c>
      <c r="R91" s="1596">
        <f>SUM(B91,D91,F91,H91,J91,L91,N91,P91)</f>
        <v>308</v>
      </c>
    </row>
    <row r="92" spans="1:18" s="1262" customFormat="1" ht="16.5" hidden="1" thickTop="1" thickBot="1" x14ac:dyDescent="0.3">
      <c r="A92" s="663" t="s">
        <v>1070</v>
      </c>
      <c r="B92" s="401">
        <v>1</v>
      </c>
      <c r="C92" s="402">
        <f>B92/B93</f>
        <v>5.885815185403178E-4</v>
      </c>
      <c r="D92" s="401">
        <v>0</v>
      </c>
      <c r="E92" s="402">
        <f>D92/D93</f>
        <v>0</v>
      </c>
      <c r="F92" s="401">
        <v>0</v>
      </c>
      <c r="G92" s="402">
        <f>F92/F93</f>
        <v>0</v>
      </c>
      <c r="H92" s="401">
        <v>0</v>
      </c>
      <c r="I92" s="402">
        <f>H92/H93</f>
        <v>0</v>
      </c>
      <c r="J92" s="401">
        <v>0</v>
      </c>
      <c r="K92" s="402">
        <f>J92/J93</f>
        <v>0</v>
      </c>
      <c r="L92" s="401">
        <v>0</v>
      </c>
      <c r="M92" s="402">
        <f>L92/L93</f>
        <v>0</v>
      </c>
      <c r="N92" s="401">
        <v>0</v>
      </c>
      <c r="O92" s="402">
        <v>0</v>
      </c>
      <c r="P92" s="401">
        <v>0</v>
      </c>
      <c r="Q92" s="402">
        <f>P92/P93</f>
        <v>0</v>
      </c>
      <c r="R92" s="1596">
        <f t="shared" si="13"/>
        <v>1</v>
      </c>
    </row>
    <row r="93" spans="1:18" s="1262" customFormat="1" ht="16.5" hidden="1" thickTop="1" thickBot="1" x14ac:dyDescent="0.3">
      <c r="A93" s="105" t="s">
        <v>398</v>
      </c>
      <c r="B93" s="99">
        <f t="shared" ref="B93:Q93" si="14">SUM(B84:B92)</f>
        <v>1699</v>
      </c>
      <c r="C93" s="225">
        <f t="shared" si="14"/>
        <v>0.99999999999999989</v>
      </c>
      <c r="D93" s="99">
        <f t="shared" si="14"/>
        <v>14</v>
      </c>
      <c r="E93" s="225">
        <f t="shared" si="14"/>
        <v>1</v>
      </c>
      <c r="F93" s="99">
        <f t="shared" si="14"/>
        <v>771</v>
      </c>
      <c r="G93" s="225">
        <f t="shared" si="14"/>
        <v>1</v>
      </c>
      <c r="H93" s="99">
        <f t="shared" si="14"/>
        <v>619</v>
      </c>
      <c r="I93" s="225">
        <f t="shared" si="14"/>
        <v>1</v>
      </c>
      <c r="J93" s="99">
        <f t="shared" si="14"/>
        <v>327</v>
      </c>
      <c r="K93" s="225">
        <f t="shared" si="14"/>
        <v>1</v>
      </c>
      <c r="L93" s="99">
        <f t="shared" si="14"/>
        <v>54</v>
      </c>
      <c r="M93" s="225">
        <f t="shared" si="14"/>
        <v>0.99999999999999989</v>
      </c>
      <c r="N93" s="99">
        <f t="shared" si="14"/>
        <v>0</v>
      </c>
      <c r="O93" s="225">
        <f t="shared" si="14"/>
        <v>0</v>
      </c>
      <c r="P93" s="99">
        <f t="shared" si="14"/>
        <v>8</v>
      </c>
      <c r="Q93" s="225">
        <f t="shared" si="14"/>
        <v>1</v>
      </c>
      <c r="R93" s="1597">
        <f>SUM(B93,D93,F93,H93,J93,L93,N93,P93)</f>
        <v>3492</v>
      </c>
    </row>
    <row r="94" spans="1:18" s="30" customFormat="1" ht="15.75" hidden="1" thickBot="1" x14ac:dyDescent="0.3">
      <c r="A94" s="2314" t="s">
        <v>399</v>
      </c>
      <c r="B94" s="2315"/>
      <c r="C94" s="2315"/>
      <c r="D94" s="2315"/>
      <c r="E94" s="2315"/>
      <c r="F94" s="2315"/>
      <c r="G94" s="2315"/>
      <c r="H94" s="2315"/>
      <c r="I94" s="2315"/>
      <c r="J94" s="2315"/>
      <c r="K94" s="2315"/>
      <c r="L94" s="2315"/>
      <c r="M94" s="2315"/>
      <c r="N94" s="2315"/>
      <c r="O94" s="2315"/>
      <c r="P94" s="2315"/>
      <c r="Q94" s="2315"/>
      <c r="R94" s="2316"/>
    </row>
    <row r="95" spans="1:18" s="1262" customFormat="1" hidden="1" x14ac:dyDescent="0.25">
      <c r="A95" s="82" t="s">
        <v>284</v>
      </c>
      <c r="B95" s="406">
        <v>328</v>
      </c>
      <c r="C95" s="407">
        <f>SUM(B95/B101)</f>
        <v>0.19305473808122425</v>
      </c>
      <c r="D95" s="406">
        <v>0</v>
      </c>
      <c r="E95" s="407">
        <f>SUM(D95/D101)</f>
        <v>0</v>
      </c>
      <c r="F95" s="406">
        <v>103</v>
      </c>
      <c r="G95" s="407">
        <f>SUM(F95/F101)</f>
        <v>0.13359273670557717</v>
      </c>
      <c r="H95" s="406">
        <v>108</v>
      </c>
      <c r="I95" s="407">
        <f>SUM(H95/H101)</f>
        <v>0.17447495961227788</v>
      </c>
      <c r="J95" s="406">
        <v>83</v>
      </c>
      <c r="K95" s="407">
        <f>SUM(J95/J101)</f>
        <v>0.25382262996941896</v>
      </c>
      <c r="L95" s="406">
        <v>7</v>
      </c>
      <c r="M95" s="407">
        <f>SUM(L95/L101)</f>
        <v>0.12962962962962962</v>
      </c>
      <c r="N95" s="391">
        <v>0</v>
      </c>
      <c r="O95" s="392">
        <v>0</v>
      </c>
      <c r="P95" s="406">
        <v>3</v>
      </c>
      <c r="Q95" s="407">
        <f>SUM(P95/P101)</f>
        <v>0.375</v>
      </c>
      <c r="R95" s="1594">
        <f t="shared" ref="R95:R100" si="15">SUM(B95,D95,F95,H95,J95,L95,N95,P95)</f>
        <v>632</v>
      </c>
    </row>
    <row r="96" spans="1:18" s="1262" customFormat="1" hidden="1" x14ac:dyDescent="0.25">
      <c r="A96" s="80" t="s">
        <v>285</v>
      </c>
      <c r="B96" s="410">
        <v>187</v>
      </c>
      <c r="C96" s="411">
        <f>SUM(B96/B101)</f>
        <v>0.11006474396703944</v>
      </c>
      <c r="D96" s="410">
        <v>3</v>
      </c>
      <c r="E96" s="411">
        <f>SUM(D96/D101)</f>
        <v>0.21428571428571427</v>
      </c>
      <c r="F96" s="410">
        <v>77</v>
      </c>
      <c r="G96" s="411">
        <f>SUM(F96/F101)</f>
        <v>9.9870298313878086E-2</v>
      </c>
      <c r="H96" s="410">
        <v>102</v>
      </c>
      <c r="I96" s="411">
        <f>SUM(H96/H101)</f>
        <v>0.16478190630048464</v>
      </c>
      <c r="J96" s="410">
        <v>33</v>
      </c>
      <c r="K96" s="411">
        <f>SUM(J96/J101)</f>
        <v>0.10091743119266056</v>
      </c>
      <c r="L96" s="410">
        <v>19</v>
      </c>
      <c r="M96" s="411">
        <f>SUM(L96/L101)</f>
        <v>0.35185185185185186</v>
      </c>
      <c r="N96" s="396">
        <v>0</v>
      </c>
      <c r="O96" s="397">
        <v>0</v>
      </c>
      <c r="P96" s="410">
        <v>1</v>
      </c>
      <c r="Q96" s="411">
        <f>SUM(P96/P101)</f>
        <v>0.125</v>
      </c>
      <c r="R96" s="1595">
        <f t="shared" si="15"/>
        <v>422</v>
      </c>
    </row>
    <row r="97" spans="1:18" s="1262" customFormat="1" hidden="1" x14ac:dyDescent="0.25">
      <c r="A97" s="80" t="s">
        <v>286</v>
      </c>
      <c r="B97" s="410">
        <v>22</v>
      </c>
      <c r="C97" s="411">
        <f>SUM(B97/B101)</f>
        <v>1.2948793407886992E-2</v>
      </c>
      <c r="D97" s="410">
        <v>0</v>
      </c>
      <c r="E97" s="411">
        <f>SUM(D97/D101)</f>
        <v>0</v>
      </c>
      <c r="F97" s="410">
        <v>3</v>
      </c>
      <c r="G97" s="411">
        <f>SUM(F97/F101)</f>
        <v>3.8910505836575876E-3</v>
      </c>
      <c r="H97" s="410">
        <v>7</v>
      </c>
      <c r="I97" s="411">
        <f>SUM(H97/H101)</f>
        <v>1.1308562197092083E-2</v>
      </c>
      <c r="J97" s="410">
        <v>5</v>
      </c>
      <c r="K97" s="411">
        <f>SUM(J97/J101)</f>
        <v>1.5290519877675841E-2</v>
      </c>
      <c r="L97" s="410">
        <v>0</v>
      </c>
      <c r="M97" s="411">
        <f>SUM(L97/L101)</f>
        <v>0</v>
      </c>
      <c r="N97" s="396">
        <v>0</v>
      </c>
      <c r="O97" s="397">
        <v>0</v>
      </c>
      <c r="P97" s="410">
        <v>0</v>
      </c>
      <c r="Q97" s="411">
        <f>SUM(P97/P101)</f>
        <v>0</v>
      </c>
      <c r="R97" s="1595">
        <f t="shared" si="15"/>
        <v>37</v>
      </c>
    </row>
    <row r="98" spans="1:18" s="1262" customFormat="1" hidden="1" x14ac:dyDescent="0.25">
      <c r="A98" s="80" t="s">
        <v>287</v>
      </c>
      <c r="B98" s="410">
        <v>533</v>
      </c>
      <c r="C98" s="411">
        <f>SUM(B98/B101)</f>
        <v>0.31371394938198943</v>
      </c>
      <c r="D98" s="410">
        <v>5</v>
      </c>
      <c r="E98" s="411">
        <f>SUM(D98/D101)</f>
        <v>0.35714285714285715</v>
      </c>
      <c r="F98" s="410">
        <v>317</v>
      </c>
      <c r="G98" s="411">
        <f>SUM(F98/F101)</f>
        <v>0.41115434500648507</v>
      </c>
      <c r="H98" s="410">
        <v>187</v>
      </c>
      <c r="I98" s="411">
        <f>SUM(H98/H101)</f>
        <v>0.30210016155088854</v>
      </c>
      <c r="J98" s="410">
        <v>100</v>
      </c>
      <c r="K98" s="411">
        <f>SUM(J98/J101)</f>
        <v>0.3058103975535168</v>
      </c>
      <c r="L98" s="410">
        <v>5</v>
      </c>
      <c r="M98" s="411">
        <f>SUM(L98/L101)</f>
        <v>9.2592592592592587E-2</v>
      </c>
      <c r="N98" s="396">
        <v>0</v>
      </c>
      <c r="O98" s="397">
        <v>0</v>
      </c>
      <c r="P98" s="410">
        <v>3</v>
      </c>
      <c r="Q98" s="411">
        <f>SUM(P98/P101)</f>
        <v>0.375</v>
      </c>
      <c r="R98" s="1595">
        <f t="shared" si="15"/>
        <v>1150</v>
      </c>
    </row>
    <row r="99" spans="1:18" s="1262" customFormat="1" hidden="1" x14ac:dyDescent="0.25">
      <c r="A99" s="80" t="s">
        <v>400</v>
      </c>
      <c r="B99" s="410">
        <v>571</v>
      </c>
      <c r="C99" s="411">
        <f>SUM(B99/B101)</f>
        <v>0.33608004708652151</v>
      </c>
      <c r="D99" s="410">
        <v>2</v>
      </c>
      <c r="E99" s="411">
        <f>SUM(D99/D101)</f>
        <v>0.14285714285714285</v>
      </c>
      <c r="F99" s="410">
        <v>270</v>
      </c>
      <c r="G99" s="411">
        <f>SUM(F99/F101)</f>
        <v>0.35019455252918286</v>
      </c>
      <c r="H99" s="410">
        <v>215</v>
      </c>
      <c r="I99" s="411">
        <f>SUM(H99/H101)</f>
        <v>0.34733441033925688</v>
      </c>
      <c r="J99" s="410">
        <v>106</v>
      </c>
      <c r="K99" s="411">
        <f>SUM(J99/J101)</f>
        <v>0.32415902140672781</v>
      </c>
      <c r="L99" s="410">
        <v>15</v>
      </c>
      <c r="M99" s="411">
        <f>SUM(L99/L101)</f>
        <v>0.27777777777777779</v>
      </c>
      <c r="N99" s="396">
        <v>0</v>
      </c>
      <c r="O99" s="397">
        <v>0</v>
      </c>
      <c r="P99" s="410">
        <v>1</v>
      </c>
      <c r="Q99" s="411">
        <f>SUM(P99/P101)</f>
        <v>0.125</v>
      </c>
      <c r="R99" s="1595">
        <f t="shared" si="15"/>
        <v>1180</v>
      </c>
    </row>
    <row r="100" spans="1:18" s="1262" customFormat="1" ht="15.75" hidden="1" thickBot="1" x14ac:dyDescent="0.3">
      <c r="A100" s="81" t="s">
        <v>289</v>
      </c>
      <c r="B100" s="414">
        <v>58</v>
      </c>
      <c r="C100" s="415">
        <f>SUM(B100/B101)</f>
        <v>3.4137728075338436E-2</v>
      </c>
      <c r="D100" s="414">
        <v>4</v>
      </c>
      <c r="E100" s="415">
        <f>SUM(D100/D101)</f>
        <v>0.2857142857142857</v>
      </c>
      <c r="F100" s="414">
        <v>1</v>
      </c>
      <c r="G100" s="415">
        <f>SUM(F100/F101)</f>
        <v>1.2970168612191958E-3</v>
      </c>
      <c r="H100" s="414">
        <v>0</v>
      </c>
      <c r="I100" s="415">
        <f>SUM(H100/H101)</f>
        <v>0</v>
      </c>
      <c r="J100" s="414">
        <v>0</v>
      </c>
      <c r="K100" s="415">
        <f>SUM(J100/J101)</f>
        <v>0</v>
      </c>
      <c r="L100" s="414">
        <v>8</v>
      </c>
      <c r="M100" s="415">
        <f>SUM(L100/L101)</f>
        <v>0.14814814814814814</v>
      </c>
      <c r="N100" s="414">
        <v>0</v>
      </c>
      <c r="O100" s="415">
        <v>0</v>
      </c>
      <c r="P100" s="414">
        <v>0</v>
      </c>
      <c r="Q100" s="415">
        <f>SUM(P100/P101)</f>
        <v>0</v>
      </c>
      <c r="R100" s="1596">
        <f t="shared" si="15"/>
        <v>71</v>
      </c>
    </row>
    <row r="101" spans="1:18" s="1262" customFormat="1" ht="16.5" hidden="1" thickTop="1" thickBot="1" x14ac:dyDescent="0.3">
      <c r="A101" s="105" t="s">
        <v>398</v>
      </c>
      <c r="B101" s="99">
        <f t="shared" ref="B101:Q101" si="16">SUM(B95:B100)</f>
        <v>1699</v>
      </c>
      <c r="C101" s="225">
        <f t="shared" si="16"/>
        <v>1</v>
      </c>
      <c r="D101" s="99">
        <f t="shared" si="16"/>
        <v>14</v>
      </c>
      <c r="E101" s="225">
        <f t="shared" si="16"/>
        <v>0.99999999999999989</v>
      </c>
      <c r="F101" s="99">
        <f t="shared" si="16"/>
        <v>771</v>
      </c>
      <c r="G101" s="225">
        <f t="shared" si="16"/>
        <v>0.99999999999999989</v>
      </c>
      <c r="H101" s="99">
        <f t="shared" si="16"/>
        <v>619</v>
      </c>
      <c r="I101" s="225">
        <f t="shared" si="16"/>
        <v>1</v>
      </c>
      <c r="J101" s="99">
        <f t="shared" si="16"/>
        <v>327</v>
      </c>
      <c r="K101" s="225">
        <f t="shared" si="16"/>
        <v>1</v>
      </c>
      <c r="L101" s="99">
        <f t="shared" si="16"/>
        <v>54</v>
      </c>
      <c r="M101" s="225">
        <f t="shared" si="16"/>
        <v>1</v>
      </c>
      <c r="N101" s="99">
        <f t="shared" si="16"/>
        <v>0</v>
      </c>
      <c r="O101" s="225">
        <f t="shared" si="16"/>
        <v>0</v>
      </c>
      <c r="P101" s="99">
        <f t="shared" si="16"/>
        <v>8</v>
      </c>
      <c r="Q101" s="225">
        <f t="shared" si="16"/>
        <v>1</v>
      </c>
      <c r="R101" s="1597">
        <f>SUM(B101,D101,F101,H101,J101,L101,N101,P101)</f>
        <v>3492</v>
      </c>
    </row>
    <row r="102" spans="1:18" s="1262" customFormat="1" ht="15.75" hidden="1" customHeight="1" thickBot="1" x14ac:dyDescent="0.3">
      <c r="A102" s="2314" t="s">
        <v>401</v>
      </c>
      <c r="B102" s="2315"/>
      <c r="C102" s="2315"/>
      <c r="D102" s="2315"/>
      <c r="E102" s="2315"/>
      <c r="F102" s="2315"/>
      <c r="G102" s="2315"/>
      <c r="H102" s="2315"/>
      <c r="I102" s="2315"/>
      <c r="J102" s="2315"/>
      <c r="K102" s="2315"/>
      <c r="L102" s="2315"/>
      <c r="M102" s="2315"/>
      <c r="N102" s="2315"/>
      <c r="O102" s="2315"/>
      <c r="P102" s="2315"/>
      <c r="Q102" s="2315"/>
      <c r="R102" s="2316"/>
    </row>
    <row r="103" spans="1:18" s="1262" customFormat="1" hidden="1" x14ac:dyDescent="0.25">
      <c r="A103" s="73" t="s">
        <v>402</v>
      </c>
      <c r="B103" s="406">
        <v>735</v>
      </c>
      <c r="C103" s="407">
        <f>SUM(B103/B109)</f>
        <v>0.4326074161271336</v>
      </c>
      <c r="D103" s="406">
        <v>11</v>
      </c>
      <c r="E103" s="407">
        <f>SUM(D103/D109)</f>
        <v>0.7857142857142857</v>
      </c>
      <c r="F103" s="406">
        <v>378</v>
      </c>
      <c r="G103" s="407">
        <f>SUM(F103/F109)</f>
        <v>0.49027237354085601</v>
      </c>
      <c r="H103" s="406">
        <v>339</v>
      </c>
      <c r="I103" s="407">
        <f>SUM(H103/H109)</f>
        <v>0.54765751211631664</v>
      </c>
      <c r="J103" s="406">
        <v>30</v>
      </c>
      <c r="K103" s="407">
        <f>SUM(J103/J109)</f>
        <v>9.1743119266055051E-2</v>
      </c>
      <c r="L103" s="406">
        <v>29</v>
      </c>
      <c r="M103" s="407">
        <f>SUM(L103/L109)</f>
        <v>0.53703703703703709</v>
      </c>
      <c r="N103" s="391">
        <v>0</v>
      </c>
      <c r="O103" s="392">
        <v>0</v>
      </c>
      <c r="P103" s="406">
        <v>2</v>
      </c>
      <c r="Q103" s="407">
        <f>SUM(P103/P109)</f>
        <v>0.25</v>
      </c>
      <c r="R103" s="1594">
        <f t="shared" ref="R103:R108" si="17">SUM(B103,D103,F103,H103,J103,L103,N103,P103)</f>
        <v>1524</v>
      </c>
    </row>
    <row r="104" spans="1:18" s="1262" customFormat="1" hidden="1" x14ac:dyDescent="0.25">
      <c r="A104" s="74" t="s">
        <v>403</v>
      </c>
      <c r="B104" s="410">
        <v>473</v>
      </c>
      <c r="C104" s="411">
        <f>SUM(B104/B109)</f>
        <v>0.27839905826957034</v>
      </c>
      <c r="D104" s="410">
        <v>3</v>
      </c>
      <c r="E104" s="411">
        <f>SUM(D104/D109)</f>
        <v>0.21428571428571427</v>
      </c>
      <c r="F104" s="410">
        <v>186</v>
      </c>
      <c r="G104" s="411">
        <f>SUM(F104/F109)</f>
        <v>0.24124513618677043</v>
      </c>
      <c r="H104" s="410">
        <v>110</v>
      </c>
      <c r="I104" s="411">
        <f>SUM(H104/H109)</f>
        <v>0.17770597738287561</v>
      </c>
      <c r="J104" s="410">
        <v>40</v>
      </c>
      <c r="K104" s="411">
        <f>SUM(J104/J109)</f>
        <v>0.12232415902140673</v>
      </c>
      <c r="L104" s="410">
        <v>12</v>
      </c>
      <c r="M104" s="411">
        <f>SUM(L104/L109)</f>
        <v>0.22222222222222221</v>
      </c>
      <c r="N104" s="396">
        <v>0</v>
      </c>
      <c r="O104" s="397">
        <v>0</v>
      </c>
      <c r="P104" s="410">
        <v>1</v>
      </c>
      <c r="Q104" s="411">
        <f>SUM(P104/P109)</f>
        <v>0.125</v>
      </c>
      <c r="R104" s="1595">
        <f t="shared" si="17"/>
        <v>825</v>
      </c>
    </row>
    <row r="105" spans="1:18" s="1262" customFormat="1" hidden="1" x14ac:dyDescent="0.25">
      <c r="A105" s="74" t="s">
        <v>404</v>
      </c>
      <c r="B105" s="410">
        <v>204</v>
      </c>
      <c r="C105" s="411">
        <f>SUM(B105/B109)</f>
        <v>0.12007062978222484</v>
      </c>
      <c r="D105" s="410">
        <v>0</v>
      </c>
      <c r="E105" s="411">
        <f>SUM(D105/D109)</f>
        <v>0</v>
      </c>
      <c r="F105" s="410">
        <v>96</v>
      </c>
      <c r="G105" s="411">
        <f>SUM(F105/F109)</f>
        <v>0.1245136186770428</v>
      </c>
      <c r="H105" s="410">
        <v>79</v>
      </c>
      <c r="I105" s="411">
        <f>SUM(H105/H109)</f>
        <v>0.12762520193861066</v>
      </c>
      <c r="J105" s="410">
        <v>48</v>
      </c>
      <c r="K105" s="411">
        <f>SUM(J105/J109)</f>
        <v>0.14678899082568808</v>
      </c>
      <c r="L105" s="410">
        <v>8</v>
      </c>
      <c r="M105" s="411">
        <f>SUM(L105/L109)</f>
        <v>0.14814814814814814</v>
      </c>
      <c r="N105" s="396">
        <v>0</v>
      </c>
      <c r="O105" s="397">
        <v>0</v>
      </c>
      <c r="P105" s="410">
        <v>2</v>
      </c>
      <c r="Q105" s="411">
        <f>SUM(P105/P109)</f>
        <v>0.25</v>
      </c>
      <c r="R105" s="1595">
        <f t="shared" si="17"/>
        <v>437</v>
      </c>
    </row>
    <row r="106" spans="1:18" s="1262" customFormat="1" hidden="1" x14ac:dyDescent="0.25">
      <c r="A106" s="74" t="s">
        <v>405</v>
      </c>
      <c r="B106" s="410">
        <v>123</v>
      </c>
      <c r="C106" s="411">
        <f>SUM(B106/B109)</f>
        <v>7.2395526780459088E-2</v>
      </c>
      <c r="D106" s="410">
        <v>0</v>
      </c>
      <c r="E106" s="411">
        <f>SUM(D106/D109)</f>
        <v>0</v>
      </c>
      <c r="F106" s="410">
        <v>44</v>
      </c>
      <c r="G106" s="411">
        <f>SUM(F106/F109)</f>
        <v>5.7068741893644616E-2</v>
      </c>
      <c r="H106" s="410">
        <v>47</v>
      </c>
      <c r="I106" s="411">
        <f>SUM(H106/H109)</f>
        <v>7.5928917609046853E-2</v>
      </c>
      <c r="J106" s="410">
        <v>39</v>
      </c>
      <c r="K106" s="411">
        <f>SUM(J106/J109)</f>
        <v>0.11926605504587157</v>
      </c>
      <c r="L106" s="410">
        <v>0</v>
      </c>
      <c r="M106" s="411">
        <f>SUM(L106/L109)</f>
        <v>0</v>
      </c>
      <c r="N106" s="396">
        <v>0</v>
      </c>
      <c r="O106" s="397">
        <v>0</v>
      </c>
      <c r="P106" s="410">
        <v>0</v>
      </c>
      <c r="Q106" s="411">
        <f>SUM(P106/P109)</f>
        <v>0</v>
      </c>
      <c r="R106" s="1595">
        <f t="shared" si="17"/>
        <v>253</v>
      </c>
    </row>
    <row r="107" spans="1:18" s="1262" customFormat="1" hidden="1" x14ac:dyDescent="0.25">
      <c r="A107" s="74" t="s">
        <v>406</v>
      </c>
      <c r="B107" s="410">
        <v>76</v>
      </c>
      <c r="C107" s="411">
        <f>SUM(B107/B109)</f>
        <v>4.4732195409064153E-2</v>
      </c>
      <c r="D107" s="410">
        <v>0</v>
      </c>
      <c r="E107" s="411">
        <f>SUM(D107/D109)</f>
        <v>0</v>
      </c>
      <c r="F107" s="410">
        <v>28</v>
      </c>
      <c r="G107" s="411">
        <f>SUM(F107/F109)</f>
        <v>3.6316472114137487E-2</v>
      </c>
      <c r="H107" s="410">
        <v>22</v>
      </c>
      <c r="I107" s="411">
        <f>SUM(H107/H109)</f>
        <v>3.5541195476575124E-2</v>
      </c>
      <c r="J107" s="410">
        <v>22</v>
      </c>
      <c r="K107" s="411">
        <f>SUM(J107/J109)</f>
        <v>6.7278287461773695E-2</v>
      </c>
      <c r="L107" s="410">
        <v>2</v>
      </c>
      <c r="M107" s="411">
        <f>SUM(L107/L109)</f>
        <v>3.7037037037037035E-2</v>
      </c>
      <c r="N107" s="396">
        <v>0</v>
      </c>
      <c r="O107" s="397">
        <v>0</v>
      </c>
      <c r="P107" s="410">
        <v>0</v>
      </c>
      <c r="Q107" s="411">
        <f>SUM(P107/P109)</f>
        <v>0</v>
      </c>
      <c r="R107" s="1595">
        <f t="shared" si="17"/>
        <v>150</v>
      </c>
    </row>
    <row r="108" spans="1:18" s="1262" customFormat="1" ht="15.75" hidden="1" thickBot="1" x14ac:dyDescent="0.3">
      <c r="A108" s="91" t="s">
        <v>407</v>
      </c>
      <c r="B108" s="414">
        <v>88</v>
      </c>
      <c r="C108" s="415">
        <f>SUM(B108/B109)</f>
        <v>5.1795173631547967E-2</v>
      </c>
      <c r="D108" s="414">
        <v>0</v>
      </c>
      <c r="E108" s="415">
        <f>SUM(D108/D109)</f>
        <v>0</v>
      </c>
      <c r="F108" s="414">
        <v>39</v>
      </c>
      <c r="G108" s="415">
        <f>SUM(F108/F109)</f>
        <v>5.0583657587548639E-2</v>
      </c>
      <c r="H108" s="414">
        <v>22</v>
      </c>
      <c r="I108" s="415">
        <f>SUM(H108/H109)</f>
        <v>3.5541195476575124E-2</v>
      </c>
      <c r="J108" s="414">
        <v>148</v>
      </c>
      <c r="K108" s="415">
        <f>SUM(J108/J109)</f>
        <v>0.45259938837920488</v>
      </c>
      <c r="L108" s="414">
        <v>3</v>
      </c>
      <c r="M108" s="415">
        <f>SUM(L108/L109)</f>
        <v>5.5555555555555552E-2</v>
      </c>
      <c r="N108" s="414">
        <v>0</v>
      </c>
      <c r="O108" s="415">
        <v>0</v>
      </c>
      <c r="P108" s="414">
        <v>3</v>
      </c>
      <c r="Q108" s="415">
        <f>SUM(P108/P109)</f>
        <v>0.375</v>
      </c>
      <c r="R108" s="1596">
        <f t="shared" si="17"/>
        <v>303</v>
      </c>
    </row>
    <row r="109" spans="1:18" s="1262" customFormat="1" ht="16.5" hidden="1" thickTop="1" thickBot="1" x14ac:dyDescent="0.3">
      <c r="A109" s="105" t="s">
        <v>398</v>
      </c>
      <c r="B109" s="99">
        <f t="shared" ref="B109:R109" si="18">SUM(B103:B108)</f>
        <v>1699</v>
      </c>
      <c r="C109" s="225">
        <f t="shared" si="18"/>
        <v>1</v>
      </c>
      <c r="D109" s="99">
        <f t="shared" si="18"/>
        <v>14</v>
      </c>
      <c r="E109" s="225">
        <f t="shared" si="18"/>
        <v>1</v>
      </c>
      <c r="F109" s="99">
        <f t="shared" si="18"/>
        <v>771</v>
      </c>
      <c r="G109" s="225">
        <f t="shared" si="18"/>
        <v>1</v>
      </c>
      <c r="H109" s="99">
        <f t="shared" si="18"/>
        <v>619</v>
      </c>
      <c r="I109" s="225">
        <f t="shared" si="18"/>
        <v>0.99999999999999989</v>
      </c>
      <c r="J109" s="99">
        <f t="shared" si="18"/>
        <v>327</v>
      </c>
      <c r="K109" s="225">
        <f t="shared" si="18"/>
        <v>1</v>
      </c>
      <c r="L109" s="99">
        <f t="shared" si="18"/>
        <v>54</v>
      </c>
      <c r="M109" s="225">
        <f t="shared" si="18"/>
        <v>1</v>
      </c>
      <c r="N109" s="99">
        <f t="shared" si="18"/>
        <v>0</v>
      </c>
      <c r="O109" s="225">
        <f t="shared" si="18"/>
        <v>0</v>
      </c>
      <c r="P109" s="99">
        <f t="shared" si="18"/>
        <v>8</v>
      </c>
      <c r="Q109" s="225">
        <f t="shared" si="18"/>
        <v>1</v>
      </c>
      <c r="R109" s="1597">
        <f t="shared" si="18"/>
        <v>3492</v>
      </c>
    </row>
    <row r="110" spans="1:18" s="1262" customFormat="1" ht="15.75" hidden="1" customHeight="1" thickBot="1" x14ac:dyDescent="0.3">
      <c r="A110" s="2490" t="s">
        <v>408</v>
      </c>
      <c r="B110" s="2491"/>
      <c r="C110" s="2491"/>
      <c r="D110" s="2491"/>
      <c r="E110" s="2491"/>
      <c r="F110" s="2491"/>
      <c r="G110" s="2491"/>
      <c r="H110" s="2491"/>
      <c r="I110" s="2491"/>
      <c r="J110" s="2491"/>
      <c r="K110" s="2491"/>
      <c r="L110" s="2491"/>
      <c r="M110" s="2491"/>
      <c r="N110" s="2491"/>
      <c r="O110" s="2491"/>
      <c r="P110" s="2491"/>
      <c r="Q110" s="2491"/>
      <c r="R110" s="2492"/>
    </row>
    <row r="111" spans="1:18" s="1262" customFormat="1" hidden="1" x14ac:dyDescent="0.25">
      <c r="A111" s="73" t="s">
        <v>300</v>
      </c>
      <c r="B111" s="410">
        <v>45</v>
      </c>
      <c r="C111" s="418">
        <f>SUM(B111/B115)</f>
        <v>2.6486168334314303E-2</v>
      </c>
      <c r="D111" s="410">
        <v>1</v>
      </c>
      <c r="E111" s="418">
        <f>SUM(D111/D115)</f>
        <v>7.1428571428571425E-2</v>
      </c>
      <c r="F111" s="410">
        <v>0</v>
      </c>
      <c r="G111" s="418">
        <f>SUM(F111/F115)</f>
        <v>0</v>
      </c>
      <c r="H111" s="410">
        <v>0</v>
      </c>
      <c r="I111" s="418">
        <f>SUM(H111/H115)</f>
        <v>0</v>
      </c>
      <c r="J111" s="410">
        <v>0</v>
      </c>
      <c r="K111" s="418">
        <f>SUM(J111/J115)</f>
        <v>0</v>
      </c>
      <c r="L111" s="410">
        <v>3</v>
      </c>
      <c r="M111" s="418">
        <f>SUM(L111/L115)</f>
        <v>5.5555555555555552E-2</v>
      </c>
      <c r="N111" s="410">
        <v>0</v>
      </c>
      <c r="O111" s="418">
        <v>0</v>
      </c>
      <c r="P111" s="410">
        <v>0</v>
      </c>
      <c r="Q111" s="418">
        <f>SUM(P111/P115)</f>
        <v>0</v>
      </c>
      <c r="R111" s="1598">
        <f>SUM(B111,D111,F111,H111,J111,L111,N111,P111)</f>
        <v>49</v>
      </c>
    </row>
    <row r="112" spans="1:18" s="1262" customFormat="1" hidden="1" x14ac:dyDescent="0.25">
      <c r="A112" s="74" t="s">
        <v>301</v>
      </c>
      <c r="B112" s="410">
        <v>897</v>
      </c>
      <c r="C112" s="422">
        <f>SUM(B112/B115)</f>
        <v>0.52795762213066511</v>
      </c>
      <c r="D112" s="410">
        <v>13</v>
      </c>
      <c r="E112" s="422">
        <f>SUM(D112/D115)</f>
        <v>0.9285714285714286</v>
      </c>
      <c r="F112" s="410">
        <v>15</v>
      </c>
      <c r="G112" s="422">
        <f>SUM(F112/F115)</f>
        <v>1.9455252918287938E-2</v>
      </c>
      <c r="H112" s="410">
        <v>152</v>
      </c>
      <c r="I112" s="422">
        <f>SUM(H112/H115)</f>
        <v>0.2455573505654281</v>
      </c>
      <c r="J112" s="410">
        <v>24</v>
      </c>
      <c r="K112" s="422">
        <f>SUM(J112/J115)</f>
        <v>7.3394495412844041E-2</v>
      </c>
      <c r="L112" s="410">
        <v>44</v>
      </c>
      <c r="M112" s="422">
        <f>SUM(L112/L115)</f>
        <v>0.81481481481481477</v>
      </c>
      <c r="N112" s="410">
        <v>0</v>
      </c>
      <c r="O112" s="422">
        <v>0</v>
      </c>
      <c r="P112" s="410">
        <v>2</v>
      </c>
      <c r="Q112" s="422">
        <f>SUM(P112/P115)</f>
        <v>0.25</v>
      </c>
      <c r="R112" s="1599">
        <f>SUM(B112,D112,F112,H112,J112,L112,N112,P112)</f>
        <v>1147</v>
      </c>
    </row>
    <row r="113" spans="1:18" s="1262" customFormat="1" hidden="1" x14ac:dyDescent="0.25">
      <c r="A113" s="74" t="s">
        <v>302</v>
      </c>
      <c r="B113" s="410">
        <v>498</v>
      </c>
      <c r="C113" s="422">
        <f>SUM(B113/B115)</f>
        <v>0.29311359623307826</v>
      </c>
      <c r="D113" s="410">
        <v>0</v>
      </c>
      <c r="E113" s="422">
        <f>SUM(D113/D115)</f>
        <v>0</v>
      </c>
      <c r="F113" s="410">
        <v>200</v>
      </c>
      <c r="G113" s="422">
        <f>SUM(F113/F115)</f>
        <v>0.25940337224383919</v>
      </c>
      <c r="H113" s="410">
        <v>253</v>
      </c>
      <c r="I113" s="422">
        <f>SUM(H113/H115)</f>
        <v>0.40872374798061389</v>
      </c>
      <c r="J113" s="410">
        <v>45</v>
      </c>
      <c r="K113" s="422">
        <f>SUM(J113/J115)</f>
        <v>0.13761467889908258</v>
      </c>
      <c r="L113" s="410">
        <v>5</v>
      </c>
      <c r="M113" s="422">
        <f>SUM(L113/L115)</f>
        <v>9.2592592592592587E-2</v>
      </c>
      <c r="N113" s="410">
        <v>0</v>
      </c>
      <c r="O113" s="422">
        <v>0</v>
      </c>
      <c r="P113" s="410">
        <v>2</v>
      </c>
      <c r="Q113" s="422">
        <f>SUM(P113/P115)</f>
        <v>0.25</v>
      </c>
      <c r="R113" s="1599">
        <f>SUM(B113,D113,F113,H113,J113,L113,N113,P113)</f>
        <v>1003</v>
      </c>
    </row>
    <row r="114" spans="1:18" s="1262" customFormat="1" ht="15.75" hidden="1" thickBot="1" x14ac:dyDescent="0.3">
      <c r="A114" s="91" t="s">
        <v>409</v>
      </c>
      <c r="B114" s="414">
        <v>259</v>
      </c>
      <c r="C114" s="425">
        <f>SUM(B114/B115)</f>
        <v>0.15244261330194231</v>
      </c>
      <c r="D114" s="414">
        <v>0</v>
      </c>
      <c r="E114" s="425">
        <f>SUM(D114/D115)</f>
        <v>0</v>
      </c>
      <c r="F114" s="414">
        <v>556</v>
      </c>
      <c r="G114" s="425">
        <f>SUM(F114/F115)</f>
        <v>0.72114137483787288</v>
      </c>
      <c r="H114" s="414">
        <v>214</v>
      </c>
      <c r="I114" s="425">
        <f>SUM(H114/H115)</f>
        <v>0.34571890145395801</v>
      </c>
      <c r="J114" s="414">
        <v>258</v>
      </c>
      <c r="K114" s="425">
        <f>SUM(J114/J115)</f>
        <v>0.78899082568807344</v>
      </c>
      <c r="L114" s="414">
        <v>2</v>
      </c>
      <c r="M114" s="425">
        <f>SUM(L114/L115)</f>
        <v>3.7037037037037035E-2</v>
      </c>
      <c r="N114" s="414">
        <v>0</v>
      </c>
      <c r="O114" s="425">
        <v>0</v>
      </c>
      <c r="P114" s="414">
        <v>4</v>
      </c>
      <c r="Q114" s="425">
        <f>SUM(P114/P115)</f>
        <v>0.5</v>
      </c>
      <c r="R114" s="1600">
        <f>SUM(B114,D114,F114,H114,J114,L114,N114,P114)</f>
        <v>1293</v>
      </c>
    </row>
    <row r="115" spans="1:18" s="1262" customFormat="1" ht="16.5" hidden="1" thickTop="1" thickBot="1" x14ac:dyDescent="0.3">
      <c r="A115" s="105" t="s">
        <v>398</v>
      </c>
      <c r="B115" s="99">
        <f>SUM(B111:B114)</f>
        <v>1699</v>
      </c>
      <c r="C115" s="225">
        <f>SUM(B115/B115)</f>
        <v>1</v>
      </c>
      <c r="D115" s="99">
        <f>SUM(D111:D114)</f>
        <v>14</v>
      </c>
      <c r="E115" s="225">
        <f>SUM(E111:E114)</f>
        <v>1</v>
      </c>
      <c r="F115" s="99">
        <f>SUM(F111:F114)</f>
        <v>771</v>
      </c>
      <c r="G115" s="225">
        <f>SUM(F115/F115)</f>
        <v>1</v>
      </c>
      <c r="H115" s="99">
        <f>SUM(H111:H114)</f>
        <v>619</v>
      </c>
      <c r="I115" s="225">
        <f>SUM(H115/H115)</f>
        <v>1</v>
      </c>
      <c r="J115" s="99">
        <f>SUM(J111:J114)</f>
        <v>327</v>
      </c>
      <c r="K115" s="225">
        <f>SUM(J115/J115)</f>
        <v>1</v>
      </c>
      <c r="L115" s="99">
        <f>SUM(L111:L114)</f>
        <v>54</v>
      </c>
      <c r="M115" s="225">
        <f>SUM(L115/L115)</f>
        <v>1</v>
      </c>
      <c r="N115" s="99">
        <f>SUM(N111:N114)</f>
        <v>0</v>
      </c>
      <c r="O115" s="225">
        <v>0</v>
      </c>
      <c r="P115" s="99">
        <f>SUM(P111:P114)</f>
        <v>8</v>
      </c>
      <c r="Q115" s="225">
        <f>SUM(P115/P115)</f>
        <v>1</v>
      </c>
      <c r="R115" s="1597">
        <f>SUM(R111:R114)</f>
        <v>3492</v>
      </c>
    </row>
    <row r="116" spans="1:18" s="1262" customFormat="1" ht="15.75" hidden="1" thickBot="1" x14ac:dyDescent="0.3">
      <c r="A116" s="2490" t="s">
        <v>410</v>
      </c>
      <c r="B116" s="2491"/>
      <c r="C116" s="2491"/>
      <c r="D116" s="2491"/>
      <c r="E116" s="2491"/>
      <c r="F116" s="2491"/>
      <c r="G116" s="2491"/>
      <c r="H116" s="2491"/>
      <c r="I116" s="2491"/>
      <c r="J116" s="2491"/>
      <c r="K116" s="2491"/>
      <c r="L116" s="2491"/>
      <c r="M116" s="2491"/>
      <c r="N116" s="2491"/>
      <c r="O116" s="2491"/>
      <c r="P116" s="2491"/>
      <c r="Q116" s="2491"/>
      <c r="R116" s="2492"/>
    </row>
    <row r="117" spans="1:18" s="1262" customFormat="1" hidden="1" x14ac:dyDescent="0.25">
      <c r="A117" s="90"/>
      <c r="B117" s="215" t="s">
        <v>411</v>
      </c>
      <c r="C117" s="216" t="s">
        <v>305</v>
      </c>
      <c r="D117" s="217" t="s">
        <v>411</v>
      </c>
      <c r="E117" s="218" t="s">
        <v>305</v>
      </c>
      <c r="F117" s="216" t="s">
        <v>411</v>
      </c>
      <c r="G117" s="216" t="s">
        <v>305</v>
      </c>
      <c r="H117" s="217" t="s">
        <v>411</v>
      </c>
      <c r="I117" s="218" t="s">
        <v>305</v>
      </c>
      <c r="J117" s="285" t="s">
        <v>411</v>
      </c>
      <c r="K117" s="217" t="s">
        <v>305</v>
      </c>
      <c r="L117" s="218" t="s">
        <v>411</v>
      </c>
      <c r="M117" s="216" t="s">
        <v>305</v>
      </c>
      <c r="N117" s="216" t="s">
        <v>411</v>
      </c>
      <c r="O117" s="216" t="s">
        <v>305</v>
      </c>
      <c r="P117" s="217" t="s">
        <v>411</v>
      </c>
      <c r="Q117" s="218" t="s">
        <v>305</v>
      </c>
      <c r="R117" s="1601" t="s">
        <v>411</v>
      </c>
    </row>
    <row r="118" spans="1:18" s="1262" customFormat="1" hidden="1" x14ac:dyDescent="0.25">
      <c r="A118" s="74" t="s">
        <v>412</v>
      </c>
      <c r="B118" s="429">
        <v>8.1999999999999993</v>
      </c>
      <c r="C118" s="430">
        <v>7</v>
      </c>
      <c r="D118" s="429">
        <v>10.4</v>
      </c>
      <c r="E118" s="431">
        <v>11</v>
      </c>
      <c r="F118" s="432">
        <v>6.5</v>
      </c>
      <c r="G118" s="430">
        <v>5</v>
      </c>
      <c r="H118" s="429">
        <v>9.6999999999999993</v>
      </c>
      <c r="I118" s="433">
        <v>10</v>
      </c>
      <c r="J118" s="432">
        <v>19.600000000000001</v>
      </c>
      <c r="K118" s="434">
        <v>19</v>
      </c>
      <c r="L118" s="435">
        <v>8.9</v>
      </c>
      <c r="M118" s="430">
        <v>8</v>
      </c>
      <c r="N118" s="432">
        <v>0</v>
      </c>
      <c r="O118" s="430">
        <v>0</v>
      </c>
      <c r="P118" s="429">
        <v>8.6</v>
      </c>
      <c r="Q118" s="433">
        <v>7</v>
      </c>
      <c r="R118" s="1991">
        <v>9.1999999999999993</v>
      </c>
    </row>
    <row r="119" spans="1:18" s="1262" customFormat="1" hidden="1" x14ac:dyDescent="0.25">
      <c r="A119" s="77" t="s">
        <v>413</v>
      </c>
      <c r="B119" s="429">
        <v>2.2999999999999998</v>
      </c>
      <c r="C119" s="430">
        <v>2</v>
      </c>
      <c r="D119" s="429">
        <v>1.2</v>
      </c>
      <c r="E119" s="431">
        <v>1</v>
      </c>
      <c r="F119" s="432">
        <v>2.2000000000000002</v>
      </c>
      <c r="G119" s="430">
        <v>2</v>
      </c>
      <c r="H119" s="429">
        <v>2</v>
      </c>
      <c r="I119" s="433">
        <v>1</v>
      </c>
      <c r="J119" s="432">
        <v>7.3</v>
      </c>
      <c r="K119" s="434">
        <v>5</v>
      </c>
      <c r="L119" s="435">
        <v>2.1</v>
      </c>
      <c r="M119" s="430">
        <v>1</v>
      </c>
      <c r="N119" s="432">
        <v>0</v>
      </c>
      <c r="O119" s="430">
        <v>0</v>
      </c>
      <c r="P119" s="429">
        <v>5.9</v>
      </c>
      <c r="Q119" s="433">
        <v>3</v>
      </c>
      <c r="R119" s="1991">
        <v>2.7</v>
      </c>
    </row>
    <row r="120" spans="1:18" s="1262" customFormat="1" ht="15.75" hidden="1" thickBot="1" x14ac:dyDescent="0.3">
      <c r="A120" s="76" t="s">
        <v>414</v>
      </c>
      <c r="B120" s="436">
        <v>13.3</v>
      </c>
      <c r="C120" s="437">
        <v>11</v>
      </c>
      <c r="D120" s="436">
        <v>3</v>
      </c>
      <c r="E120" s="438">
        <v>4</v>
      </c>
      <c r="F120" s="439">
        <v>32.799999999999997</v>
      </c>
      <c r="G120" s="437">
        <v>30</v>
      </c>
      <c r="H120" s="436">
        <v>20.399999999999999</v>
      </c>
      <c r="I120" s="440">
        <v>20</v>
      </c>
      <c r="J120" s="439">
        <v>50.1</v>
      </c>
      <c r="K120" s="441">
        <v>45</v>
      </c>
      <c r="L120" s="442">
        <v>7.6</v>
      </c>
      <c r="M120" s="437">
        <v>7</v>
      </c>
      <c r="N120" s="439">
        <v>0</v>
      </c>
      <c r="O120" s="437">
        <v>0</v>
      </c>
      <c r="P120" s="436">
        <v>29.5</v>
      </c>
      <c r="Q120" s="440">
        <v>23</v>
      </c>
      <c r="R120" s="1992">
        <v>22.2</v>
      </c>
    </row>
    <row r="121" spans="1:18" s="1262" customFormat="1" ht="15.75" hidden="1" customHeight="1" thickBot="1" x14ac:dyDescent="0.3">
      <c r="A121" s="2493" t="s">
        <v>1031</v>
      </c>
      <c r="B121" s="2494"/>
      <c r="C121" s="2494"/>
      <c r="D121" s="2494"/>
      <c r="E121" s="2494"/>
      <c r="F121" s="2494"/>
      <c r="G121" s="2494"/>
      <c r="H121" s="2494"/>
      <c r="I121" s="2494"/>
      <c r="J121" s="2494"/>
      <c r="K121" s="2494"/>
      <c r="L121" s="2494"/>
      <c r="M121" s="2494"/>
      <c r="N121" s="2494"/>
      <c r="O121" s="2494"/>
      <c r="P121" s="2494"/>
      <c r="Q121" s="2494"/>
      <c r="R121" s="2495"/>
    </row>
    <row r="122" spans="1:18" s="1262" customFormat="1" ht="40.5" hidden="1" customHeight="1" thickBot="1" x14ac:dyDescent="0.3">
      <c r="A122" s="87"/>
      <c r="B122" s="2488" t="s">
        <v>389</v>
      </c>
      <c r="C122" s="2489"/>
      <c r="D122" s="2488" t="s">
        <v>390</v>
      </c>
      <c r="E122" s="2489"/>
      <c r="F122" s="2488" t="s">
        <v>292</v>
      </c>
      <c r="G122" s="2489"/>
      <c r="H122" s="2488" t="s">
        <v>295</v>
      </c>
      <c r="I122" s="2489"/>
      <c r="J122" s="2488" t="s">
        <v>391</v>
      </c>
      <c r="K122" s="2489"/>
      <c r="L122" s="2488" t="s">
        <v>392</v>
      </c>
      <c r="M122" s="2489"/>
      <c r="N122" s="2488" t="s">
        <v>393</v>
      </c>
      <c r="O122" s="2489"/>
      <c r="P122" s="2488" t="s">
        <v>394</v>
      </c>
      <c r="Q122" s="2489"/>
      <c r="R122" s="1593" t="s">
        <v>395</v>
      </c>
    </row>
    <row r="123" spans="1:18" s="1262" customFormat="1" ht="15.75" hidden="1" thickBot="1" x14ac:dyDescent="0.3">
      <c r="A123" s="2314" t="s">
        <v>396</v>
      </c>
      <c r="B123" s="2315"/>
      <c r="C123" s="2315"/>
      <c r="D123" s="2315"/>
      <c r="E123" s="2315"/>
      <c r="F123" s="2315"/>
      <c r="G123" s="2315"/>
      <c r="H123" s="2315"/>
      <c r="I123" s="2315"/>
      <c r="J123" s="2315"/>
      <c r="K123" s="2315"/>
      <c r="L123" s="2315"/>
      <c r="M123" s="2315"/>
      <c r="N123" s="2315"/>
      <c r="O123" s="2315"/>
      <c r="P123" s="2315"/>
      <c r="Q123" s="2315"/>
      <c r="R123" s="2316"/>
    </row>
    <row r="124" spans="1:18" s="1262" customFormat="1" hidden="1" x14ac:dyDescent="0.25">
      <c r="A124" s="82" t="s">
        <v>274</v>
      </c>
      <c r="B124" s="391">
        <v>133</v>
      </c>
      <c r="C124" s="392">
        <f>B124/B132</f>
        <v>7.5783475783475787E-2</v>
      </c>
      <c r="D124" s="391">
        <v>0</v>
      </c>
      <c r="E124" s="392">
        <f>D124/D132</f>
        <v>0</v>
      </c>
      <c r="F124" s="391">
        <v>24</v>
      </c>
      <c r="G124" s="392">
        <f>F124/F132</f>
        <v>2.3460410557184751E-2</v>
      </c>
      <c r="H124" s="391">
        <v>9</v>
      </c>
      <c r="I124" s="392">
        <f>H124/H132</f>
        <v>1.5985790408525755E-2</v>
      </c>
      <c r="J124" s="391">
        <v>0</v>
      </c>
      <c r="K124" s="392">
        <f>J124/J132</f>
        <v>0</v>
      </c>
      <c r="L124" s="391">
        <v>5</v>
      </c>
      <c r="M124" s="392">
        <f>L124/L132</f>
        <v>0.15151515151515152</v>
      </c>
      <c r="N124" s="391">
        <v>0</v>
      </c>
      <c r="O124" s="392">
        <f>N124/N132</f>
        <v>0</v>
      </c>
      <c r="P124" s="391">
        <v>1</v>
      </c>
      <c r="Q124" s="392">
        <f>P124/P132</f>
        <v>0.1</v>
      </c>
      <c r="R124" s="1594">
        <f>SUM(B124,D124,F124,H124,J124,L124,N124,P124)</f>
        <v>172</v>
      </c>
    </row>
    <row r="125" spans="1:18" s="1262" customFormat="1" hidden="1" x14ac:dyDescent="0.25">
      <c r="A125" s="80" t="s">
        <v>275</v>
      </c>
      <c r="B125" s="396">
        <v>267</v>
      </c>
      <c r="C125" s="397">
        <f>B125/B132</f>
        <v>0.15213675213675212</v>
      </c>
      <c r="D125" s="396">
        <v>1</v>
      </c>
      <c r="E125" s="397">
        <f>D125/D132</f>
        <v>0.125</v>
      </c>
      <c r="F125" s="396">
        <v>335</v>
      </c>
      <c r="G125" s="397">
        <f>F125/F132</f>
        <v>0.32746823069403713</v>
      </c>
      <c r="H125" s="396">
        <v>81</v>
      </c>
      <c r="I125" s="397">
        <f>H125/H132</f>
        <v>0.14387211367673181</v>
      </c>
      <c r="J125" s="396">
        <v>0</v>
      </c>
      <c r="K125" s="397">
        <f>J125/J132</f>
        <v>0</v>
      </c>
      <c r="L125" s="396">
        <v>4</v>
      </c>
      <c r="M125" s="397">
        <f>L125/L132</f>
        <v>0.12121212121212122</v>
      </c>
      <c r="N125" s="396">
        <v>1</v>
      </c>
      <c r="O125" s="397">
        <f>N125/N132</f>
        <v>0.1</v>
      </c>
      <c r="P125" s="396">
        <v>1</v>
      </c>
      <c r="Q125" s="397">
        <f>P125/P132</f>
        <v>0.1</v>
      </c>
      <c r="R125" s="1595">
        <f>SUM(B125,D125,F125,H125,J125,L125,N125,P125)</f>
        <v>690</v>
      </c>
    </row>
    <row r="126" spans="1:18" s="1262" customFormat="1" hidden="1" x14ac:dyDescent="0.25">
      <c r="A126" s="80" t="s">
        <v>276</v>
      </c>
      <c r="B126" s="396">
        <v>356</v>
      </c>
      <c r="C126" s="397">
        <f>B126/B132</f>
        <v>0.20284900284900284</v>
      </c>
      <c r="D126" s="396">
        <v>0</v>
      </c>
      <c r="E126" s="397">
        <f>D126/D132</f>
        <v>0</v>
      </c>
      <c r="F126" s="396">
        <v>202</v>
      </c>
      <c r="G126" s="397">
        <f>F126/F132</f>
        <v>0.19745845552297164</v>
      </c>
      <c r="H126" s="396">
        <v>94</v>
      </c>
      <c r="I126" s="397">
        <f>H126/H132</f>
        <v>0.1669626998223801</v>
      </c>
      <c r="J126" s="396">
        <v>0</v>
      </c>
      <c r="K126" s="397">
        <f>J126/J132</f>
        <v>0</v>
      </c>
      <c r="L126" s="396">
        <v>5</v>
      </c>
      <c r="M126" s="397">
        <f>L126/L132</f>
        <v>0.15151515151515152</v>
      </c>
      <c r="N126" s="396">
        <v>0</v>
      </c>
      <c r="O126" s="397">
        <f>N126/N132</f>
        <v>0</v>
      </c>
      <c r="P126" s="396">
        <v>0</v>
      </c>
      <c r="Q126" s="397">
        <f>P126/P132</f>
        <v>0</v>
      </c>
      <c r="R126" s="1595">
        <f t="shared" ref="R126:R131" si="19">SUM(B126,D126,F126,H126,J126,L126,N126,P126)</f>
        <v>657</v>
      </c>
    </row>
    <row r="127" spans="1:18" s="1262" customFormat="1" hidden="1" x14ac:dyDescent="0.25">
      <c r="A127" s="80" t="s">
        <v>277</v>
      </c>
      <c r="B127" s="396">
        <v>374</v>
      </c>
      <c r="C127" s="397">
        <f>B127/B132</f>
        <v>0.21310541310541312</v>
      </c>
      <c r="D127" s="396">
        <v>0</v>
      </c>
      <c r="E127" s="397">
        <f>D127/D132</f>
        <v>0</v>
      </c>
      <c r="F127" s="396">
        <v>228</v>
      </c>
      <c r="G127" s="397">
        <f>F127/F132</f>
        <v>0.22287390029325513</v>
      </c>
      <c r="H127" s="396">
        <v>114</v>
      </c>
      <c r="I127" s="397">
        <f>H127/H132</f>
        <v>0.2024866785079929</v>
      </c>
      <c r="J127" s="396">
        <v>0</v>
      </c>
      <c r="K127" s="397">
        <f>J127/J132</f>
        <v>0</v>
      </c>
      <c r="L127" s="396">
        <v>7</v>
      </c>
      <c r="M127" s="397">
        <f>L127/L132</f>
        <v>0.21212121212121213</v>
      </c>
      <c r="N127" s="396">
        <v>0</v>
      </c>
      <c r="O127" s="397">
        <f>N127/N132</f>
        <v>0</v>
      </c>
      <c r="P127" s="396">
        <v>0</v>
      </c>
      <c r="Q127" s="397">
        <f>P127/P132</f>
        <v>0</v>
      </c>
      <c r="R127" s="1595">
        <f t="shared" si="19"/>
        <v>723</v>
      </c>
    </row>
    <row r="128" spans="1:18" s="1262" customFormat="1" hidden="1" x14ac:dyDescent="0.25">
      <c r="A128" s="80" t="s">
        <v>278</v>
      </c>
      <c r="B128" s="396">
        <v>227</v>
      </c>
      <c r="C128" s="397">
        <f>B128/B132</f>
        <v>0.12934472934472935</v>
      </c>
      <c r="D128" s="396">
        <v>1</v>
      </c>
      <c r="E128" s="397">
        <f>D128/D132</f>
        <v>0.125</v>
      </c>
      <c r="F128" s="396">
        <v>111</v>
      </c>
      <c r="G128" s="397">
        <f>F128/F132</f>
        <v>0.10850439882697947</v>
      </c>
      <c r="H128" s="396">
        <v>82</v>
      </c>
      <c r="I128" s="397">
        <f>H128/H132</f>
        <v>0.14564831261101244</v>
      </c>
      <c r="J128" s="396">
        <v>0</v>
      </c>
      <c r="K128" s="397">
        <f>J128/J132</f>
        <v>0</v>
      </c>
      <c r="L128" s="396">
        <v>6</v>
      </c>
      <c r="M128" s="397">
        <f>L128/L132</f>
        <v>0.18181818181818182</v>
      </c>
      <c r="N128" s="396">
        <v>0</v>
      </c>
      <c r="O128" s="397">
        <f>N128/N132</f>
        <v>0</v>
      </c>
      <c r="P128" s="396">
        <v>0</v>
      </c>
      <c r="Q128" s="397">
        <f>P128/P132</f>
        <v>0</v>
      </c>
      <c r="R128" s="1595">
        <f t="shared" si="19"/>
        <v>427</v>
      </c>
    </row>
    <row r="129" spans="1:18" s="1262" customFormat="1" hidden="1" x14ac:dyDescent="0.25">
      <c r="A129" s="80" t="s">
        <v>279</v>
      </c>
      <c r="B129" s="396">
        <v>244</v>
      </c>
      <c r="C129" s="397">
        <f>B129/B132</f>
        <v>0.13903133903133902</v>
      </c>
      <c r="D129" s="396">
        <v>5</v>
      </c>
      <c r="E129" s="397">
        <f>D129/D132</f>
        <v>0.625</v>
      </c>
      <c r="F129" s="396">
        <v>82</v>
      </c>
      <c r="G129" s="397">
        <f>F129/F132</f>
        <v>8.0156402737047897E-2</v>
      </c>
      <c r="H129" s="396">
        <v>107</v>
      </c>
      <c r="I129" s="397">
        <f>H129/H132</f>
        <v>0.19005328596802842</v>
      </c>
      <c r="J129" s="396">
        <v>0</v>
      </c>
      <c r="K129" s="397">
        <f>J129/J132</f>
        <v>0</v>
      </c>
      <c r="L129" s="396">
        <v>2</v>
      </c>
      <c r="M129" s="397">
        <f>L129/L132</f>
        <v>6.0606060606060608E-2</v>
      </c>
      <c r="N129" s="396">
        <v>1</v>
      </c>
      <c r="O129" s="397">
        <f>N129/N132</f>
        <v>0.1</v>
      </c>
      <c r="P129" s="396">
        <v>3</v>
      </c>
      <c r="Q129" s="397">
        <f>P129/P132</f>
        <v>0.3</v>
      </c>
      <c r="R129" s="1595">
        <f t="shared" si="19"/>
        <v>444</v>
      </c>
    </row>
    <row r="130" spans="1:18" s="1262" customFormat="1" hidden="1" x14ac:dyDescent="0.25">
      <c r="A130" s="80" t="s">
        <v>280</v>
      </c>
      <c r="B130" s="396">
        <v>150</v>
      </c>
      <c r="C130" s="397">
        <f>B130/B132</f>
        <v>8.5470085470085472E-2</v>
      </c>
      <c r="D130" s="396">
        <v>1</v>
      </c>
      <c r="E130" s="397">
        <f>D130/D132</f>
        <v>0.125</v>
      </c>
      <c r="F130" s="396">
        <v>41</v>
      </c>
      <c r="G130" s="397">
        <f>F130/F132</f>
        <v>4.0078201368523948E-2</v>
      </c>
      <c r="H130" s="396">
        <v>75</v>
      </c>
      <c r="I130" s="397">
        <f>H130/H132</f>
        <v>0.13321492007104796</v>
      </c>
      <c r="J130" s="396">
        <v>82</v>
      </c>
      <c r="K130" s="397">
        <f>J130/J132</f>
        <v>0.24924012158054712</v>
      </c>
      <c r="L130" s="396">
        <v>4</v>
      </c>
      <c r="M130" s="397">
        <f>L130/L132</f>
        <v>0.12121212121212122</v>
      </c>
      <c r="N130" s="396">
        <v>8</v>
      </c>
      <c r="O130" s="397">
        <f>N130/N132</f>
        <v>0.8</v>
      </c>
      <c r="P130" s="396">
        <v>4</v>
      </c>
      <c r="Q130" s="397">
        <f>P130/P132</f>
        <v>0.4</v>
      </c>
      <c r="R130" s="1595">
        <f t="shared" si="19"/>
        <v>365</v>
      </c>
    </row>
    <row r="131" spans="1:18" s="1262" customFormat="1" ht="15.75" hidden="1" thickBot="1" x14ac:dyDescent="0.3">
      <c r="A131" s="663" t="s">
        <v>397</v>
      </c>
      <c r="B131" s="401">
        <v>4</v>
      </c>
      <c r="C131" s="402">
        <f>B131/B132</f>
        <v>2.2792022792022791E-3</v>
      </c>
      <c r="D131" s="401">
        <v>0</v>
      </c>
      <c r="E131" s="402">
        <f>D131/D132</f>
        <v>0</v>
      </c>
      <c r="F131" s="401">
        <v>0</v>
      </c>
      <c r="G131" s="402">
        <f>F131/F132</f>
        <v>0</v>
      </c>
      <c r="H131" s="401">
        <v>1</v>
      </c>
      <c r="I131" s="402">
        <f>H131/H132</f>
        <v>1.7761989342806395E-3</v>
      </c>
      <c r="J131" s="401">
        <v>247</v>
      </c>
      <c r="K131" s="402">
        <f>J131/J132</f>
        <v>0.75075987841945291</v>
      </c>
      <c r="L131" s="401">
        <v>0</v>
      </c>
      <c r="M131" s="402">
        <f>L131/L132</f>
        <v>0</v>
      </c>
      <c r="N131" s="401">
        <v>0</v>
      </c>
      <c r="O131" s="402">
        <f>N131/N132</f>
        <v>0</v>
      </c>
      <c r="P131" s="401">
        <v>1</v>
      </c>
      <c r="Q131" s="402">
        <f>P131/P132</f>
        <v>0.1</v>
      </c>
      <c r="R131" s="1596">
        <f t="shared" si="19"/>
        <v>253</v>
      </c>
    </row>
    <row r="132" spans="1:18" s="1262" customFormat="1" ht="16.5" hidden="1" thickTop="1" thickBot="1" x14ac:dyDescent="0.3">
      <c r="A132" s="105" t="s">
        <v>398</v>
      </c>
      <c r="B132" s="99">
        <f t="shared" ref="B132:Q132" si="20">SUM(B124:B131)</f>
        <v>1755</v>
      </c>
      <c r="C132" s="225">
        <f t="shared" si="20"/>
        <v>1</v>
      </c>
      <c r="D132" s="99">
        <f t="shared" si="20"/>
        <v>8</v>
      </c>
      <c r="E132" s="225">
        <f t="shared" si="20"/>
        <v>1</v>
      </c>
      <c r="F132" s="99">
        <f t="shared" si="20"/>
        <v>1023</v>
      </c>
      <c r="G132" s="225">
        <f t="shared" si="20"/>
        <v>1</v>
      </c>
      <c r="H132" s="99">
        <f t="shared" si="20"/>
        <v>563</v>
      </c>
      <c r="I132" s="225">
        <f t="shared" si="20"/>
        <v>1</v>
      </c>
      <c r="J132" s="99">
        <f t="shared" si="20"/>
        <v>329</v>
      </c>
      <c r="K132" s="225">
        <f t="shared" si="20"/>
        <v>1</v>
      </c>
      <c r="L132" s="99">
        <f t="shared" si="20"/>
        <v>33</v>
      </c>
      <c r="M132" s="225">
        <f t="shared" si="20"/>
        <v>0.99999999999999989</v>
      </c>
      <c r="N132" s="99">
        <f t="shared" si="20"/>
        <v>10</v>
      </c>
      <c r="O132" s="225">
        <f t="shared" si="20"/>
        <v>1</v>
      </c>
      <c r="P132" s="99">
        <f t="shared" si="20"/>
        <v>10</v>
      </c>
      <c r="Q132" s="225">
        <f t="shared" si="20"/>
        <v>1</v>
      </c>
      <c r="R132" s="1597">
        <f>SUM(B132,D132,F132,H132,J132,L132,N132,P132)</f>
        <v>3731</v>
      </c>
    </row>
    <row r="133" spans="1:18" s="30" customFormat="1" ht="15.75" hidden="1" thickBot="1" x14ac:dyDescent="0.3">
      <c r="A133" s="2314" t="s">
        <v>399</v>
      </c>
      <c r="B133" s="2315"/>
      <c r="C133" s="2315"/>
      <c r="D133" s="2315"/>
      <c r="E133" s="2315"/>
      <c r="F133" s="2315"/>
      <c r="G133" s="2315"/>
      <c r="H133" s="2315"/>
      <c r="I133" s="2315"/>
      <c r="J133" s="2315"/>
      <c r="K133" s="2315"/>
      <c r="L133" s="2315"/>
      <c r="M133" s="2315"/>
      <c r="N133" s="2315"/>
      <c r="O133" s="2315"/>
      <c r="P133" s="2315"/>
      <c r="Q133" s="2315"/>
      <c r="R133" s="2316"/>
    </row>
    <row r="134" spans="1:18" s="1262" customFormat="1" hidden="1" x14ac:dyDescent="0.25">
      <c r="A134" s="82" t="s">
        <v>284</v>
      </c>
      <c r="B134" s="406">
        <v>352</v>
      </c>
      <c r="C134" s="407">
        <f>SUM(B134/B140)</f>
        <v>0.20056980056980056</v>
      </c>
      <c r="D134" s="406">
        <v>1</v>
      </c>
      <c r="E134" s="407">
        <f>SUM(D134/D140)</f>
        <v>0.125</v>
      </c>
      <c r="F134" s="406">
        <v>143</v>
      </c>
      <c r="G134" s="407">
        <f>SUM(F134/F140)</f>
        <v>0.13978494623655913</v>
      </c>
      <c r="H134" s="406">
        <v>96</v>
      </c>
      <c r="I134" s="407">
        <f>SUM(H134/H140)</f>
        <v>0.17051509769094139</v>
      </c>
      <c r="J134" s="406">
        <v>70</v>
      </c>
      <c r="K134" s="407">
        <f>SUM(J134/J140)</f>
        <v>0.21276595744680851</v>
      </c>
      <c r="L134" s="406">
        <v>2</v>
      </c>
      <c r="M134" s="407">
        <f>SUM(L134/L140)</f>
        <v>6.0606060606060608E-2</v>
      </c>
      <c r="N134" s="406">
        <v>1</v>
      </c>
      <c r="O134" s="407">
        <f>SUM(N134/N140)</f>
        <v>0.1</v>
      </c>
      <c r="P134" s="406">
        <v>1</v>
      </c>
      <c r="Q134" s="407">
        <f>SUM(P134/P140)</f>
        <v>0.1</v>
      </c>
      <c r="R134" s="1594">
        <f t="shared" ref="R134:R139" si="21">SUM(B134,D134,F134,H134,J134,L134,N134,P134)</f>
        <v>666</v>
      </c>
    </row>
    <row r="135" spans="1:18" s="1262" customFormat="1" hidden="1" x14ac:dyDescent="0.25">
      <c r="A135" s="80" t="s">
        <v>285</v>
      </c>
      <c r="B135" s="410">
        <v>185</v>
      </c>
      <c r="C135" s="411">
        <f>SUM(B135/B140)</f>
        <v>0.10541310541310542</v>
      </c>
      <c r="D135" s="410">
        <v>0</v>
      </c>
      <c r="E135" s="411">
        <f>SUM(D135/D140)</f>
        <v>0</v>
      </c>
      <c r="F135" s="410">
        <v>83</v>
      </c>
      <c r="G135" s="411">
        <f>SUM(F135/F140)</f>
        <v>8.113391984359726E-2</v>
      </c>
      <c r="H135" s="410">
        <v>80</v>
      </c>
      <c r="I135" s="411">
        <f>SUM(H135/H140)</f>
        <v>0.14209591474245115</v>
      </c>
      <c r="J135" s="410">
        <v>23</v>
      </c>
      <c r="K135" s="411">
        <f>SUM(J135/J140)</f>
        <v>6.9908814589665649E-2</v>
      </c>
      <c r="L135" s="410">
        <v>12</v>
      </c>
      <c r="M135" s="411">
        <f>SUM(L135/L140)</f>
        <v>0.36363636363636365</v>
      </c>
      <c r="N135" s="410">
        <v>0</v>
      </c>
      <c r="O135" s="411">
        <f>SUM(N135/N140)</f>
        <v>0</v>
      </c>
      <c r="P135" s="410">
        <v>1</v>
      </c>
      <c r="Q135" s="411">
        <f>SUM(P135/P140)</f>
        <v>0.1</v>
      </c>
      <c r="R135" s="1595">
        <f t="shared" si="21"/>
        <v>384</v>
      </c>
    </row>
    <row r="136" spans="1:18" s="1262" customFormat="1" hidden="1" x14ac:dyDescent="0.25">
      <c r="A136" s="80" t="s">
        <v>286</v>
      </c>
      <c r="B136" s="410">
        <v>17</v>
      </c>
      <c r="C136" s="411">
        <f>SUM(B136/B140)</f>
        <v>9.6866096866096863E-3</v>
      </c>
      <c r="D136" s="410">
        <v>0</v>
      </c>
      <c r="E136" s="411">
        <f>SUM(D136/D140)</f>
        <v>0</v>
      </c>
      <c r="F136" s="410">
        <v>5</v>
      </c>
      <c r="G136" s="411">
        <f>SUM(F136/F140)</f>
        <v>4.8875855327468231E-3</v>
      </c>
      <c r="H136" s="410">
        <v>6</v>
      </c>
      <c r="I136" s="411">
        <f>SUM(H136/H140)</f>
        <v>1.0657193605683837E-2</v>
      </c>
      <c r="J136" s="410">
        <v>9</v>
      </c>
      <c r="K136" s="411">
        <f>SUM(J136/J140)</f>
        <v>2.7355623100303952E-2</v>
      </c>
      <c r="L136" s="410">
        <v>0</v>
      </c>
      <c r="M136" s="411">
        <f>SUM(L136/L140)</f>
        <v>0</v>
      </c>
      <c r="N136" s="410">
        <v>0</v>
      </c>
      <c r="O136" s="411">
        <f>SUM(N136/N140)</f>
        <v>0</v>
      </c>
      <c r="P136" s="410">
        <v>0</v>
      </c>
      <c r="Q136" s="411">
        <f>SUM(P136/P140)</f>
        <v>0</v>
      </c>
      <c r="R136" s="1595">
        <f t="shared" si="21"/>
        <v>37</v>
      </c>
    </row>
    <row r="137" spans="1:18" s="1262" customFormat="1" hidden="1" x14ac:dyDescent="0.25">
      <c r="A137" s="80" t="s">
        <v>287</v>
      </c>
      <c r="B137" s="410">
        <v>576</v>
      </c>
      <c r="C137" s="411">
        <f>SUM(B137/B140)</f>
        <v>0.3282051282051282</v>
      </c>
      <c r="D137" s="410">
        <v>2</v>
      </c>
      <c r="E137" s="411">
        <f>SUM(D137/D140)</f>
        <v>0.25</v>
      </c>
      <c r="F137" s="410">
        <v>421</v>
      </c>
      <c r="G137" s="411">
        <f>SUM(F137/F140)</f>
        <v>0.41153470185728253</v>
      </c>
      <c r="H137" s="410">
        <v>155</v>
      </c>
      <c r="I137" s="411">
        <f>SUM(H137/H140)</f>
        <v>0.27531083481349911</v>
      </c>
      <c r="J137" s="410">
        <v>110</v>
      </c>
      <c r="K137" s="411">
        <f>SUM(J137/J140)</f>
        <v>0.33434650455927051</v>
      </c>
      <c r="L137" s="410">
        <v>8</v>
      </c>
      <c r="M137" s="411">
        <f>SUM(L137/L140)</f>
        <v>0.24242424242424243</v>
      </c>
      <c r="N137" s="410">
        <v>4</v>
      </c>
      <c r="O137" s="411">
        <f>SUM(N137/N140)</f>
        <v>0.4</v>
      </c>
      <c r="P137" s="410">
        <v>5</v>
      </c>
      <c r="Q137" s="411">
        <f>SUM(P137/P140)</f>
        <v>0.5</v>
      </c>
      <c r="R137" s="1595">
        <f t="shared" si="21"/>
        <v>1281</v>
      </c>
    </row>
    <row r="138" spans="1:18" s="1262" customFormat="1" hidden="1" x14ac:dyDescent="0.25">
      <c r="A138" s="80" t="s">
        <v>400</v>
      </c>
      <c r="B138" s="410">
        <v>603</v>
      </c>
      <c r="C138" s="411">
        <f>SUM(B138/B140)</f>
        <v>0.34358974358974359</v>
      </c>
      <c r="D138" s="410">
        <v>5</v>
      </c>
      <c r="E138" s="411">
        <f>SUM(D138/D140)</f>
        <v>0.625</v>
      </c>
      <c r="F138" s="410">
        <v>371</v>
      </c>
      <c r="G138" s="411">
        <f>SUM(F138/F140)</f>
        <v>0.36265884652981428</v>
      </c>
      <c r="H138" s="410">
        <v>224</v>
      </c>
      <c r="I138" s="411">
        <f>SUM(H138/H140)</f>
        <v>0.39786856127886322</v>
      </c>
      <c r="J138" s="410">
        <v>116</v>
      </c>
      <c r="K138" s="411">
        <f>SUM(J138/J140)</f>
        <v>0.35258358662613981</v>
      </c>
      <c r="L138" s="410">
        <v>5</v>
      </c>
      <c r="M138" s="411">
        <f>SUM(L138/L140)</f>
        <v>0.15151515151515152</v>
      </c>
      <c r="N138" s="410">
        <v>5</v>
      </c>
      <c r="O138" s="411">
        <f>SUM(N138/N140)</f>
        <v>0.5</v>
      </c>
      <c r="P138" s="410">
        <v>3</v>
      </c>
      <c r="Q138" s="411">
        <f>SUM(P138/P140)</f>
        <v>0.3</v>
      </c>
      <c r="R138" s="1595">
        <f t="shared" si="21"/>
        <v>1332</v>
      </c>
    </row>
    <row r="139" spans="1:18" s="1262" customFormat="1" ht="15.75" hidden="1" thickBot="1" x14ac:dyDescent="0.3">
      <c r="A139" s="81" t="s">
        <v>289</v>
      </c>
      <c r="B139" s="414">
        <v>22</v>
      </c>
      <c r="C139" s="415">
        <f>SUM(B139/B140)</f>
        <v>1.2535612535612535E-2</v>
      </c>
      <c r="D139" s="414">
        <v>0</v>
      </c>
      <c r="E139" s="415">
        <f>SUM(D139/D140)</f>
        <v>0</v>
      </c>
      <c r="F139" s="414">
        <v>0</v>
      </c>
      <c r="G139" s="415">
        <f>SUM(F139/F140)</f>
        <v>0</v>
      </c>
      <c r="H139" s="414">
        <v>2</v>
      </c>
      <c r="I139" s="415">
        <f>SUM(H139/H140)</f>
        <v>3.552397868561279E-3</v>
      </c>
      <c r="J139" s="414">
        <v>1</v>
      </c>
      <c r="K139" s="415">
        <f>SUM(J139/J140)</f>
        <v>3.0395136778115501E-3</v>
      </c>
      <c r="L139" s="414">
        <v>6</v>
      </c>
      <c r="M139" s="415">
        <f>SUM(L139/L140)</f>
        <v>0.18181818181818182</v>
      </c>
      <c r="N139" s="414">
        <v>0</v>
      </c>
      <c r="O139" s="415">
        <f>SUM(N139/N140)</f>
        <v>0</v>
      </c>
      <c r="P139" s="414">
        <v>0</v>
      </c>
      <c r="Q139" s="415">
        <f>SUM(P139/P140)</f>
        <v>0</v>
      </c>
      <c r="R139" s="1596">
        <f t="shared" si="21"/>
        <v>31</v>
      </c>
    </row>
    <row r="140" spans="1:18" s="1262" customFormat="1" ht="16.5" hidden="1" thickTop="1" thickBot="1" x14ac:dyDescent="0.3">
      <c r="A140" s="105" t="s">
        <v>398</v>
      </c>
      <c r="B140" s="99">
        <f t="shared" ref="B140:Q140" si="22">SUM(B134:B139)</f>
        <v>1755</v>
      </c>
      <c r="C140" s="225">
        <f t="shared" si="22"/>
        <v>1</v>
      </c>
      <c r="D140" s="99">
        <f t="shared" si="22"/>
        <v>8</v>
      </c>
      <c r="E140" s="225">
        <f t="shared" si="22"/>
        <v>1</v>
      </c>
      <c r="F140" s="99">
        <f t="shared" si="22"/>
        <v>1023</v>
      </c>
      <c r="G140" s="225">
        <f t="shared" si="22"/>
        <v>1</v>
      </c>
      <c r="H140" s="99">
        <f t="shared" si="22"/>
        <v>563</v>
      </c>
      <c r="I140" s="225">
        <f t="shared" si="22"/>
        <v>1</v>
      </c>
      <c r="J140" s="99">
        <f t="shared" si="22"/>
        <v>329</v>
      </c>
      <c r="K140" s="225">
        <f t="shared" si="22"/>
        <v>0.99999999999999989</v>
      </c>
      <c r="L140" s="99">
        <f t="shared" si="22"/>
        <v>33</v>
      </c>
      <c r="M140" s="225">
        <f t="shared" si="22"/>
        <v>1</v>
      </c>
      <c r="N140" s="99">
        <f t="shared" si="22"/>
        <v>10</v>
      </c>
      <c r="O140" s="225">
        <f t="shared" si="22"/>
        <v>1</v>
      </c>
      <c r="P140" s="99">
        <f t="shared" si="22"/>
        <v>10</v>
      </c>
      <c r="Q140" s="225">
        <f t="shared" si="22"/>
        <v>1</v>
      </c>
      <c r="R140" s="1597">
        <f>SUM(B140,D140,F140,H140,J140,L140,N140,P140)</f>
        <v>3731</v>
      </c>
    </row>
    <row r="141" spans="1:18" s="1262" customFormat="1" ht="15.75" hidden="1" customHeight="1" thickBot="1" x14ac:dyDescent="0.3">
      <c r="A141" s="2314" t="s">
        <v>401</v>
      </c>
      <c r="B141" s="2315"/>
      <c r="C141" s="2315"/>
      <c r="D141" s="2315"/>
      <c r="E141" s="2315"/>
      <c r="F141" s="2315"/>
      <c r="G141" s="2315"/>
      <c r="H141" s="2315"/>
      <c r="I141" s="2315"/>
      <c r="J141" s="2315"/>
      <c r="K141" s="2315"/>
      <c r="L141" s="2315"/>
      <c r="M141" s="2315"/>
      <c r="N141" s="2315"/>
      <c r="O141" s="2315"/>
      <c r="P141" s="2315"/>
      <c r="Q141" s="2315"/>
      <c r="R141" s="2316"/>
    </row>
    <row r="142" spans="1:18" s="1262" customFormat="1" hidden="1" x14ac:dyDescent="0.25">
      <c r="A142" s="73" t="s">
        <v>402</v>
      </c>
      <c r="B142" s="406">
        <v>819</v>
      </c>
      <c r="C142" s="407">
        <f>SUM(B142/B148)</f>
        <v>0.46666666666666667</v>
      </c>
      <c r="D142" s="406">
        <v>8</v>
      </c>
      <c r="E142" s="407">
        <f>SUM(D142/D148)</f>
        <v>1</v>
      </c>
      <c r="F142" s="406">
        <v>485</v>
      </c>
      <c r="G142" s="407">
        <f>SUM(F142/F148)</f>
        <v>0.47409579667644186</v>
      </c>
      <c r="H142" s="406">
        <v>316</v>
      </c>
      <c r="I142" s="407">
        <f>SUM(H142/H148)</f>
        <v>0.56127886323268206</v>
      </c>
      <c r="J142" s="406">
        <v>30</v>
      </c>
      <c r="K142" s="407">
        <f>SUM(J142/J148)</f>
        <v>9.1185410334346503E-2</v>
      </c>
      <c r="L142" s="406">
        <v>24</v>
      </c>
      <c r="M142" s="407">
        <f>SUM(L142/L148)</f>
        <v>0.72727272727272729</v>
      </c>
      <c r="N142" s="406">
        <v>2</v>
      </c>
      <c r="O142" s="407">
        <f>SUM(N142/N148)</f>
        <v>0.2</v>
      </c>
      <c r="P142" s="406">
        <v>3</v>
      </c>
      <c r="Q142" s="407">
        <f>SUM(P142/P148)</f>
        <v>0.3</v>
      </c>
      <c r="R142" s="1594">
        <f t="shared" ref="R142:R147" si="23">SUM(B142,D142,F142,H142,J142,L142,N142,P142)</f>
        <v>1687</v>
      </c>
    </row>
    <row r="143" spans="1:18" s="1262" customFormat="1" hidden="1" x14ac:dyDescent="0.25">
      <c r="A143" s="74" t="s">
        <v>403</v>
      </c>
      <c r="B143" s="410">
        <v>453</v>
      </c>
      <c r="C143" s="411">
        <f>SUM(B143/B148)</f>
        <v>0.25811965811965815</v>
      </c>
      <c r="D143" s="410">
        <v>0</v>
      </c>
      <c r="E143" s="411">
        <f>SUM(D143/D148)</f>
        <v>0</v>
      </c>
      <c r="F143" s="410">
        <v>246</v>
      </c>
      <c r="G143" s="411">
        <f>SUM(F143/F148)</f>
        <v>0.2404692082111437</v>
      </c>
      <c r="H143" s="410">
        <v>127</v>
      </c>
      <c r="I143" s="411">
        <f>SUM(H143/H148)</f>
        <v>0.2255772646536412</v>
      </c>
      <c r="J143" s="410">
        <v>39</v>
      </c>
      <c r="K143" s="411">
        <f>SUM(J143/J148)</f>
        <v>0.11854103343465046</v>
      </c>
      <c r="L143" s="410">
        <v>4</v>
      </c>
      <c r="M143" s="411">
        <f>SUM(L143/L148)</f>
        <v>0.12121212121212122</v>
      </c>
      <c r="N143" s="410">
        <v>1</v>
      </c>
      <c r="O143" s="411">
        <f>SUM(N143/N148)</f>
        <v>0.1</v>
      </c>
      <c r="P143" s="410">
        <v>0</v>
      </c>
      <c r="Q143" s="411">
        <f>SUM(P143/P148)</f>
        <v>0</v>
      </c>
      <c r="R143" s="1595">
        <f t="shared" si="23"/>
        <v>870</v>
      </c>
    </row>
    <row r="144" spans="1:18" s="1262" customFormat="1" hidden="1" x14ac:dyDescent="0.25">
      <c r="A144" s="74" t="s">
        <v>404</v>
      </c>
      <c r="B144" s="410">
        <v>229</v>
      </c>
      <c r="C144" s="411">
        <f>SUM(B144/B148)</f>
        <v>0.13048433048433047</v>
      </c>
      <c r="D144" s="410">
        <v>0</v>
      </c>
      <c r="E144" s="411">
        <f>SUM(D144/D148)</f>
        <v>0</v>
      </c>
      <c r="F144" s="410">
        <v>152</v>
      </c>
      <c r="G144" s="411">
        <f>SUM(F144/F148)</f>
        <v>0.14858260019550343</v>
      </c>
      <c r="H144" s="410">
        <v>71</v>
      </c>
      <c r="I144" s="411">
        <f>SUM(H144/H148)</f>
        <v>0.12611012433392541</v>
      </c>
      <c r="J144" s="410">
        <v>38</v>
      </c>
      <c r="K144" s="411">
        <f>SUM(J144/J148)</f>
        <v>0.11550151975683891</v>
      </c>
      <c r="L144" s="410">
        <v>3</v>
      </c>
      <c r="M144" s="411">
        <f>SUM(L144/L148)</f>
        <v>9.0909090909090912E-2</v>
      </c>
      <c r="N144" s="410">
        <v>1</v>
      </c>
      <c r="O144" s="411">
        <f>SUM(N144/N148)</f>
        <v>0.1</v>
      </c>
      <c r="P144" s="410">
        <v>0</v>
      </c>
      <c r="Q144" s="411">
        <f>SUM(P144/P148)</f>
        <v>0</v>
      </c>
      <c r="R144" s="1595">
        <f t="shared" si="23"/>
        <v>494</v>
      </c>
    </row>
    <row r="145" spans="1:18" s="1262" customFormat="1" hidden="1" x14ac:dyDescent="0.25">
      <c r="A145" s="74" t="s">
        <v>405</v>
      </c>
      <c r="B145" s="410">
        <v>102</v>
      </c>
      <c r="C145" s="411">
        <f>SUM(B145/B148)</f>
        <v>5.8119658119658121E-2</v>
      </c>
      <c r="D145" s="410">
        <v>0</v>
      </c>
      <c r="E145" s="411">
        <f>SUM(D145/D148)</f>
        <v>0</v>
      </c>
      <c r="F145" s="410">
        <v>57</v>
      </c>
      <c r="G145" s="411">
        <f>SUM(F145/F148)</f>
        <v>5.5718475073313782E-2</v>
      </c>
      <c r="H145" s="410">
        <v>19</v>
      </c>
      <c r="I145" s="411">
        <f>SUM(H145/H148)</f>
        <v>3.3747779751332148E-2</v>
      </c>
      <c r="J145" s="410">
        <v>38</v>
      </c>
      <c r="K145" s="411">
        <f>SUM(J145/J148)</f>
        <v>0.11550151975683891</v>
      </c>
      <c r="L145" s="410">
        <v>1</v>
      </c>
      <c r="M145" s="411">
        <f>SUM(L145/L148)</f>
        <v>3.0303030303030304E-2</v>
      </c>
      <c r="N145" s="410">
        <v>1</v>
      </c>
      <c r="O145" s="411">
        <f>SUM(N145/N148)</f>
        <v>0.1</v>
      </c>
      <c r="P145" s="410">
        <v>0</v>
      </c>
      <c r="Q145" s="411">
        <f>SUM(P145/P148)</f>
        <v>0</v>
      </c>
      <c r="R145" s="1595">
        <f t="shared" si="23"/>
        <v>218</v>
      </c>
    </row>
    <row r="146" spans="1:18" s="1262" customFormat="1" hidden="1" x14ac:dyDescent="0.25">
      <c r="A146" s="74" t="s">
        <v>406</v>
      </c>
      <c r="B146" s="410">
        <v>67</v>
      </c>
      <c r="C146" s="411">
        <f>SUM(B146/B148)</f>
        <v>3.8176638176638175E-2</v>
      </c>
      <c r="D146" s="410">
        <v>0</v>
      </c>
      <c r="E146" s="411">
        <f>SUM(D146/D148)</f>
        <v>0</v>
      </c>
      <c r="F146" s="410">
        <v>29</v>
      </c>
      <c r="G146" s="411">
        <f>SUM(F146/F148)</f>
        <v>2.8347996089931573E-2</v>
      </c>
      <c r="H146" s="410">
        <v>13</v>
      </c>
      <c r="I146" s="411">
        <f>SUM(H146/H148)</f>
        <v>2.3090586145648313E-2</v>
      </c>
      <c r="J146" s="410">
        <v>30</v>
      </c>
      <c r="K146" s="411">
        <f>SUM(J146/J148)</f>
        <v>9.1185410334346503E-2</v>
      </c>
      <c r="L146" s="410">
        <v>0</v>
      </c>
      <c r="M146" s="411">
        <f>SUM(L146/L148)</f>
        <v>0</v>
      </c>
      <c r="N146" s="410">
        <v>2</v>
      </c>
      <c r="O146" s="411">
        <f>SUM(N146/N148)</f>
        <v>0.2</v>
      </c>
      <c r="P146" s="410">
        <v>0</v>
      </c>
      <c r="Q146" s="411">
        <f>SUM(P146/P148)</f>
        <v>0</v>
      </c>
      <c r="R146" s="1595">
        <f t="shared" si="23"/>
        <v>141</v>
      </c>
    </row>
    <row r="147" spans="1:18" s="1262" customFormat="1" ht="15.75" hidden="1" thickBot="1" x14ac:dyDescent="0.3">
      <c r="A147" s="91" t="s">
        <v>407</v>
      </c>
      <c r="B147" s="414">
        <v>85</v>
      </c>
      <c r="C147" s="415">
        <f>SUM(B147/B148)</f>
        <v>4.843304843304843E-2</v>
      </c>
      <c r="D147" s="414">
        <v>0</v>
      </c>
      <c r="E147" s="415">
        <f>SUM(D147/D148)</f>
        <v>0</v>
      </c>
      <c r="F147" s="414">
        <v>54</v>
      </c>
      <c r="G147" s="415">
        <f>SUM(F147/F148)</f>
        <v>5.2785923753665691E-2</v>
      </c>
      <c r="H147" s="414">
        <v>17</v>
      </c>
      <c r="I147" s="415">
        <f>SUM(H147/H148)</f>
        <v>3.0195381882770871E-2</v>
      </c>
      <c r="J147" s="414">
        <v>154</v>
      </c>
      <c r="K147" s="415">
        <f>SUM(J147/J148)</f>
        <v>0.46808510638297873</v>
      </c>
      <c r="L147" s="414">
        <v>1</v>
      </c>
      <c r="M147" s="415">
        <f>SUM(L147/L148)</f>
        <v>3.0303030303030304E-2</v>
      </c>
      <c r="N147" s="414">
        <v>3</v>
      </c>
      <c r="O147" s="415">
        <f>SUM(N147/N148)</f>
        <v>0.3</v>
      </c>
      <c r="P147" s="414">
        <v>7</v>
      </c>
      <c r="Q147" s="415">
        <f>SUM(P147/P148)</f>
        <v>0.7</v>
      </c>
      <c r="R147" s="1596">
        <f t="shared" si="23"/>
        <v>321</v>
      </c>
    </row>
    <row r="148" spans="1:18" s="1262" customFormat="1" ht="16.5" hidden="1" thickTop="1" thickBot="1" x14ac:dyDescent="0.3">
      <c r="A148" s="105" t="s">
        <v>398</v>
      </c>
      <c r="B148" s="99">
        <f t="shared" ref="B148:R148" si="24">SUM(B142:B147)</f>
        <v>1755</v>
      </c>
      <c r="C148" s="225">
        <f t="shared" si="24"/>
        <v>1.0000000000000002</v>
      </c>
      <c r="D148" s="99">
        <f t="shared" si="24"/>
        <v>8</v>
      </c>
      <c r="E148" s="225">
        <f t="shared" si="24"/>
        <v>1</v>
      </c>
      <c r="F148" s="99">
        <f t="shared" si="24"/>
        <v>1023</v>
      </c>
      <c r="G148" s="225">
        <f t="shared" si="24"/>
        <v>0.99999999999999989</v>
      </c>
      <c r="H148" s="99">
        <f t="shared" si="24"/>
        <v>563</v>
      </c>
      <c r="I148" s="225">
        <f t="shared" si="24"/>
        <v>1</v>
      </c>
      <c r="J148" s="99">
        <f t="shared" si="24"/>
        <v>329</v>
      </c>
      <c r="K148" s="225">
        <f t="shared" si="24"/>
        <v>1</v>
      </c>
      <c r="L148" s="99">
        <f t="shared" si="24"/>
        <v>33</v>
      </c>
      <c r="M148" s="225">
        <f t="shared" si="24"/>
        <v>1</v>
      </c>
      <c r="N148" s="99">
        <f t="shared" si="24"/>
        <v>10</v>
      </c>
      <c r="O148" s="225">
        <f t="shared" si="24"/>
        <v>1</v>
      </c>
      <c r="P148" s="99">
        <f t="shared" si="24"/>
        <v>10</v>
      </c>
      <c r="Q148" s="225">
        <f t="shared" si="24"/>
        <v>1</v>
      </c>
      <c r="R148" s="1597">
        <f t="shared" si="24"/>
        <v>3731</v>
      </c>
    </row>
    <row r="149" spans="1:18" s="1262" customFormat="1" ht="15.75" hidden="1" customHeight="1" thickBot="1" x14ac:dyDescent="0.3">
      <c r="A149" s="2490" t="s">
        <v>408</v>
      </c>
      <c r="B149" s="2491"/>
      <c r="C149" s="2491"/>
      <c r="D149" s="2491"/>
      <c r="E149" s="2491"/>
      <c r="F149" s="2491"/>
      <c r="G149" s="2491"/>
      <c r="H149" s="2491"/>
      <c r="I149" s="2491"/>
      <c r="J149" s="2491"/>
      <c r="K149" s="2491"/>
      <c r="L149" s="2491"/>
      <c r="M149" s="2491"/>
      <c r="N149" s="2491"/>
      <c r="O149" s="2491"/>
      <c r="P149" s="2491"/>
      <c r="Q149" s="2491"/>
      <c r="R149" s="2492"/>
    </row>
    <row r="150" spans="1:18" s="1262" customFormat="1" hidden="1" x14ac:dyDescent="0.25">
      <c r="A150" s="73" t="s">
        <v>300</v>
      </c>
      <c r="B150" s="410">
        <v>59</v>
      </c>
      <c r="C150" s="418">
        <f>SUM(B150/B154)</f>
        <v>3.3618233618233621E-2</v>
      </c>
      <c r="D150" s="410">
        <v>0</v>
      </c>
      <c r="E150" s="418">
        <f>SUM(D150/D154)</f>
        <v>0</v>
      </c>
      <c r="F150" s="410">
        <v>0</v>
      </c>
      <c r="G150" s="418">
        <f>SUM(F150/F154)</f>
        <v>0</v>
      </c>
      <c r="H150" s="410">
        <v>0</v>
      </c>
      <c r="I150" s="418">
        <f>SUM(H150/H154)</f>
        <v>0</v>
      </c>
      <c r="J150" s="410">
        <v>0</v>
      </c>
      <c r="K150" s="418">
        <f>SUM(J150/J154)</f>
        <v>0</v>
      </c>
      <c r="L150" s="410">
        <v>3</v>
      </c>
      <c r="M150" s="418">
        <f>SUM(L150/L154)</f>
        <v>9.0909090909090912E-2</v>
      </c>
      <c r="N150" s="410">
        <v>0</v>
      </c>
      <c r="O150" s="418">
        <f>SUM(N150/N154)</f>
        <v>0</v>
      </c>
      <c r="P150" s="410">
        <v>0</v>
      </c>
      <c r="Q150" s="418">
        <f>SUM(P150/P154)</f>
        <v>0</v>
      </c>
      <c r="R150" s="1598">
        <f>SUM(B150,D150,F150,H150,J150,L150,N150,P150)</f>
        <v>62</v>
      </c>
    </row>
    <row r="151" spans="1:18" s="1262" customFormat="1" hidden="1" x14ac:dyDescent="0.25">
      <c r="A151" s="74" t="s">
        <v>301</v>
      </c>
      <c r="B151" s="410">
        <v>920</v>
      </c>
      <c r="C151" s="422">
        <f>SUM(B151/B154)</f>
        <v>0.5242165242165242</v>
      </c>
      <c r="D151" s="410">
        <v>8</v>
      </c>
      <c r="E151" s="422">
        <f>SUM(D151/D154)</f>
        <v>1</v>
      </c>
      <c r="F151" s="410">
        <v>31</v>
      </c>
      <c r="G151" s="422">
        <f>SUM(F151/F154)</f>
        <v>3.0303030303030304E-2</v>
      </c>
      <c r="H151" s="410">
        <v>140</v>
      </c>
      <c r="I151" s="422">
        <f>SUM(H151/H154)</f>
        <v>0.24866785079928952</v>
      </c>
      <c r="J151" s="410">
        <v>35</v>
      </c>
      <c r="K151" s="422">
        <f>SUM(J151/J154)</f>
        <v>0.10638297872340426</v>
      </c>
      <c r="L151" s="410">
        <v>29</v>
      </c>
      <c r="M151" s="422">
        <f>SUM(L151/L154)</f>
        <v>0.87878787878787878</v>
      </c>
      <c r="N151" s="410">
        <v>3</v>
      </c>
      <c r="O151" s="422">
        <f>SUM(N151/N154)</f>
        <v>0.3</v>
      </c>
      <c r="P151" s="410">
        <v>3</v>
      </c>
      <c r="Q151" s="422">
        <f>SUM(P151/P154)</f>
        <v>0.3</v>
      </c>
      <c r="R151" s="1599">
        <f>SUM(B151,D151,F151,H151,J151,L151,N151,P151)</f>
        <v>1169</v>
      </c>
    </row>
    <row r="152" spans="1:18" s="1262" customFormat="1" hidden="1" x14ac:dyDescent="0.25">
      <c r="A152" s="74" t="s">
        <v>302</v>
      </c>
      <c r="B152" s="410">
        <v>489</v>
      </c>
      <c r="C152" s="422">
        <f>SUM(B152/B154)</f>
        <v>0.27863247863247864</v>
      </c>
      <c r="D152" s="410">
        <v>0</v>
      </c>
      <c r="E152" s="422">
        <f>SUM(D152/D154)</f>
        <v>0</v>
      </c>
      <c r="F152" s="410">
        <v>252</v>
      </c>
      <c r="G152" s="422">
        <f>SUM(F152/F154)</f>
        <v>0.24633431085043989</v>
      </c>
      <c r="H152" s="410">
        <v>230</v>
      </c>
      <c r="I152" s="422">
        <f>SUM(H152/H154)</f>
        <v>0.40852575488454707</v>
      </c>
      <c r="J152" s="410">
        <v>36</v>
      </c>
      <c r="K152" s="422">
        <f>SUM(J152/J154)</f>
        <v>0.10942249240121581</v>
      </c>
      <c r="L152" s="410">
        <v>0</v>
      </c>
      <c r="M152" s="422">
        <f>SUM(L152/L154)</f>
        <v>0</v>
      </c>
      <c r="N152" s="410">
        <v>2</v>
      </c>
      <c r="O152" s="422">
        <f>SUM(N152/N154)</f>
        <v>0.2</v>
      </c>
      <c r="P152" s="410">
        <v>1</v>
      </c>
      <c r="Q152" s="422">
        <f>SUM(P152/P154)</f>
        <v>0.1</v>
      </c>
      <c r="R152" s="1599">
        <f>SUM(B152,D152,F152,H152,J152,L152,N152,P152)</f>
        <v>1010</v>
      </c>
    </row>
    <row r="153" spans="1:18" s="1262" customFormat="1" ht="15.75" hidden="1" thickBot="1" x14ac:dyDescent="0.3">
      <c r="A153" s="91" t="s">
        <v>409</v>
      </c>
      <c r="B153" s="414">
        <v>287</v>
      </c>
      <c r="C153" s="425">
        <f>SUM(B153/B154)</f>
        <v>0.16353276353276353</v>
      </c>
      <c r="D153" s="414">
        <v>0</v>
      </c>
      <c r="E153" s="425">
        <f>SUM(D153/D154)</f>
        <v>0</v>
      </c>
      <c r="F153" s="414">
        <v>740</v>
      </c>
      <c r="G153" s="425">
        <f>SUM(F153/F154)</f>
        <v>0.72336265884652984</v>
      </c>
      <c r="H153" s="414">
        <v>193</v>
      </c>
      <c r="I153" s="425">
        <f>SUM(H153/H154)</f>
        <v>0.34280639431616339</v>
      </c>
      <c r="J153" s="414">
        <v>258</v>
      </c>
      <c r="K153" s="425">
        <f>SUM(J153/J154)</f>
        <v>0.78419452887537999</v>
      </c>
      <c r="L153" s="414">
        <v>1</v>
      </c>
      <c r="M153" s="425">
        <f>SUM(L153/L154)</f>
        <v>3.0303030303030304E-2</v>
      </c>
      <c r="N153" s="414">
        <v>5</v>
      </c>
      <c r="O153" s="425">
        <f>SUM(N153/N154)</f>
        <v>0.5</v>
      </c>
      <c r="P153" s="414">
        <v>6</v>
      </c>
      <c r="Q153" s="425">
        <f>SUM(P153/P154)</f>
        <v>0.6</v>
      </c>
      <c r="R153" s="1600">
        <f>SUM(B153,D153,F153,H153,J153,L153,N153,P153)</f>
        <v>1490</v>
      </c>
    </row>
    <row r="154" spans="1:18" s="1262" customFormat="1" ht="16.5" hidden="1" thickTop="1" thickBot="1" x14ac:dyDescent="0.3">
      <c r="A154" s="105" t="s">
        <v>398</v>
      </c>
      <c r="B154" s="99">
        <f>SUM(B150:B153)</f>
        <v>1755</v>
      </c>
      <c r="C154" s="225">
        <f>SUM(B154/B154)</f>
        <v>1</v>
      </c>
      <c r="D154" s="99">
        <f>SUM(D150:D153)</f>
        <v>8</v>
      </c>
      <c r="E154" s="225">
        <f>SUM(E150:E153)</f>
        <v>1</v>
      </c>
      <c r="F154" s="99">
        <f>SUM(F150:F153)</f>
        <v>1023</v>
      </c>
      <c r="G154" s="225">
        <f>SUM(F154/F154)</f>
        <v>1</v>
      </c>
      <c r="H154" s="99">
        <f>SUM(H150:H153)</f>
        <v>563</v>
      </c>
      <c r="I154" s="225">
        <f>SUM(H154/H154)</f>
        <v>1</v>
      </c>
      <c r="J154" s="99">
        <f>SUM(J150:J153)</f>
        <v>329</v>
      </c>
      <c r="K154" s="225">
        <f>SUM(J154/J154)</f>
        <v>1</v>
      </c>
      <c r="L154" s="99">
        <f>SUM(L150:L153)</f>
        <v>33</v>
      </c>
      <c r="M154" s="225">
        <f>SUM(L154/L154)</f>
        <v>1</v>
      </c>
      <c r="N154" s="99">
        <f>SUM(N150:N153)</f>
        <v>10</v>
      </c>
      <c r="O154" s="225">
        <f>SUM(N154/N154)</f>
        <v>1</v>
      </c>
      <c r="P154" s="99">
        <f>SUM(P150:P153)</f>
        <v>10</v>
      </c>
      <c r="Q154" s="225">
        <f>SUM(P154/P154)</f>
        <v>1</v>
      </c>
      <c r="R154" s="1597">
        <f>SUM(R150:R153)</f>
        <v>3731</v>
      </c>
    </row>
    <row r="155" spans="1:18" s="1262" customFormat="1" ht="15.75" hidden="1" thickBot="1" x14ac:dyDescent="0.3">
      <c r="A155" s="2490" t="s">
        <v>410</v>
      </c>
      <c r="B155" s="2491"/>
      <c r="C155" s="2491"/>
      <c r="D155" s="2491"/>
      <c r="E155" s="2491"/>
      <c r="F155" s="2491"/>
      <c r="G155" s="2491"/>
      <c r="H155" s="2491"/>
      <c r="I155" s="2491"/>
      <c r="J155" s="2491"/>
      <c r="K155" s="2491"/>
      <c r="L155" s="2491"/>
      <c r="M155" s="2491"/>
      <c r="N155" s="2491"/>
      <c r="O155" s="2491"/>
      <c r="P155" s="2491"/>
      <c r="Q155" s="2491"/>
      <c r="R155" s="2492"/>
    </row>
    <row r="156" spans="1:18" s="1262" customFormat="1" hidden="1" x14ac:dyDescent="0.25">
      <c r="A156" s="90"/>
      <c r="B156" s="215" t="s">
        <v>411</v>
      </c>
      <c r="C156" s="216" t="s">
        <v>305</v>
      </c>
      <c r="D156" s="217" t="s">
        <v>411</v>
      </c>
      <c r="E156" s="218" t="s">
        <v>305</v>
      </c>
      <c r="F156" s="216" t="s">
        <v>411</v>
      </c>
      <c r="G156" s="216" t="s">
        <v>305</v>
      </c>
      <c r="H156" s="217" t="s">
        <v>411</v>
      </c>
      <c r="I156" s="218" t="s">
        <v>305</v>
      </c>
      <c r="J156" s="285" t="s">
        <v>411</v>
      </c>
      <c r="K156" s="217" t="s">
        <v>305</v>
      </c>
      <c r="L156" s="218" t="s">
        <v>411</v>
      </c>
      <c r="M156" s="216" t="s">
        <v>305</v>
      </c>
      <c r="N156" s="216" t="s">
        <v>411</v>
      </c>
      <c r="O156" s="216" t="s">
        <v>305</v>
      </c>
      <c r="P156" s="217" t="s">
        <v>411</v>
      </c>
      <c r="Q156" s="218" t="s">
        <v>305</v>
      </c>
      <c r="R156" s="1601" t="s">
        <v>411</v>
      </c>
    </row>
    <row r="157" spans="1:18" s="1262" customFormat="1" hidden="1" x14ac:dyDescent="0.25">
      <c r="A157" s="74" t="s">
        <v>412</v>
      </c>
      <c r="B157" s="429">
        <v>7.7</v>
      </c>
      <c r="C157" s="430">
        <v>7</v>
      </c>
      <c r="D157" s="429">
        <v>13</v>
      </c>
      <c r="E157" s="431">
        <v>14</v>
      </c>
      <c r="F157" s="432">
        <v>6.1</v>
      </c>
      <c r="G157" s="430">
        <v>5</v>
      </c>
      <c r="H157" s="429">
        <v>9.1999999999999993</v>
      </c>
      <c r="I157" s="433">
        <v>9</v>
      </c>
      <c r="J157" s="432">
        <v>19.3</v>
      </c>
      <c r="K157" s="434">
        <v>19</v>
      </c>
      <c r="L157" s="435">
        <v>7.4</v>
      </c>
      <c r="M157" s="430">
        <v>7</v>
      </c>
      <c r="N157" s="432">
        <v>15.7</v>
      </c>
      <c r="O157" s="430">
        <v>18</v>
      </c>
      <c r="P157" s="429">
        <v>13.5</v>
      </c>
      <c r="Q157" s="433">
        <v>7</v>
      </c>
      <c r="R157" s="1604">
        <v>8.6</v>
      </c>
    </row>
    <row r="158" spans="1:18" s="1262" customFormat="1" hidden="1" x14ac:dyDescent="0.25">
      <c r="A158" s="77" t="s">
        <v>413</v>
      </c>
      <c r="B158" s="429">
        <v>2.2000000000000002</v>
      </c>
      <c r="C158" s="430">
        <v>2</v>
      </c>
      <c r="D158" s="429">
        <v>2.2000000000000002</v>
      </c>
      <c r="E158" s="431">
        <v>1</v>
      </c>
      <c r="F158" s="432">
        <v>1</v>
      </c>
      <c r="G158" s="430">
        <v>2</v>
      </c>
      <c r="H158" s="429">
        <v>1.9</v>
      </c>
      <c r="I158" s="433">
        <v>1</v>
      </c>
      <c r="J158" s="432">
        <v>7.5</v>
      </c>
      <c r="K158" s="434">
        <v>5</v>
      </c>
      <c r="L158" s="435">
        <v>1.7</v>
      </c>
      <c r="M158" s="430">
        <v>1</v>
      </c>
      <c r="N158" s="432">
        <v>5</v>
      </c>
      <c r="O158" s="430">
        <v>5</v>
      </c>
      <c r="P158" s="429">
        <v>11.7</v>
      </c>
      <c r="Q158" s="433">
        <v>9</v>
      </c>
      <c r="R158" s="1604">
        <v>2.6</v>
      </c>
    </row>
    <row r="159" spans="1:18" s="1262" customFormat="1" ht="15.75" hidden="1" thickBot="1" x14ac:dyDescent="0.3">
      <c r="A159" s="76" t="s">
        <v>414</v>
      </c>
      <c r="B159" s="436">
        <v>13.4</v>
      </c>
      <c r="C159" s="437">
        <v>11</v>
      </c>
      <c r="D159" s="436">
        <v>4.0999999999999996</v>
      </c>
      <c r="E159" s="438">
        <v>4</v>
      </c>
      <c r="F159" s="439">
        <v>32.5</v>
      </c>
      <c r="G159" s="437">
        <v>29</v>
      </c>
      <c r="H159" s="436">
        <v>21</v>
      </c>
      <c r="I159" s="440">
        <v>19</v>
      </c>
      <c r="J159" s="439">
        <v>52.9</v>
      </c>
      <c r="K159" s="441">
        <v>48</v>
      </c>
      <c r="L159" s="442">
        <v>5.8</v>
      </c>
      <c r="M159" s="437">
        <v>5</v>
      </c>
      <c r="N159" s="439">
        <v>26.2</v>
      </c>
      <c r="O159" s="437">
        <v>25</v>
      </c>
      <c r="P159" s="436">
        <v>36.200000000000003</v>
      </c>
      <c r="Q159" s="440">
        <v>28</v>
      </c>
      <c r="R159" s="1605">
        <v>23.3</v>
      </c>
    </row>
    <row r="160" spans="1:18" s="1262" customFormat="1" ht="15.75" hidden="1" customHeight="1" thickBot="1" x14ac:dyDescent="0.3">
      <c r="A160" s="2493" t="s">
        <v>981</v>
      </c>
      <c r="B160" s="2494"/>
      <c r="C160" s="2494"/>
      <c r="D160" s="2494"/>
      <c r="E160" s="2494"/>
      <c r="F160" s="2494"/>
      <c r="G160" s="2494"/>
      <c r="H160" s="2494"/>
      <c r="I160" s="2494"/>
      <c r="J160" s="2494"/>
      <c r="K160" s="2494"/>
      <c r="L160" s="2494"/>
      <c r="M160" s="2494"/>
      <c r="N160" s="2494"/>
      <c r="O160" s="2494"/>
      <c r="P160" s="2494"/>
      <c r="Q160" s="2494"/>
      <c r="R160" s="2495"/>
    </row>
    <row r="161" spans="1:18" s="1262" customFormat="1" ht="40.5" hidden="1" customHeight="1" thickBot="1" x14ac:dyDescent="0.3">
      <c r="A161" s="87"/>
      <c r="B161" s="2488" t="s">
        <v>389</v>
      </c>
      <c r="C161" s="2489"/>
      <c r="D161" s="2488" t="s">
        <v>390</v>
      </c>
      <c r="E161" s="2489"/>
      <c r="F161" s="2488" t="s">
        <v>292</v>
      </c>
      <c r="G161" s="2489"/>
      <c r="H161" s="2488" t="s">
        <v>295</v>
      </c>
      <c r="I161" s="2489"/>
      <c r="J161" s="2488" t="s">
        <v>391</v>
      </c>
      <c r="K161" s="2489"/>
      <c r="L161" s="2488" t="s">
        <v>392</v>
      </c>
      <c r="M161" s="2489"/>
      <c r="N161" s="2488" t="s">
        <v>393</v>
      </c>
      <c r="O161" s="2489"/>
      <c r="P161" s="2488" t="s">
        <v>394</v>
      </c>
      <c r="Q161" s="2489"/>
      <c r="R161" s="1593" t="s">
        <v>395</v>
      </c>
    </row>
    <row r="162" spans="1:18" s="1262" customFormat="1" ht="15.75" hidden="1" thickBot="1" x14ac:dyDescent="0.3">
      <c r="A162" s="2314" t="s">
        <v>396</v>
      </c>
      <c r="B162" s="2315"/>
      <c r="C162" s="2315"/>
      <c r="D162" s="2315"/>
      <c r="E162" s="2315"/>
      <c r="F162" s="2315"/>
      <c r="G162" s="2315"/>
      <c r="H162" s="2315"/>
      <c r="I162" s="2315"/>
      <c r="J162" s="2315"/>
      <c r="K162" s="2315"/>
      <c r="L162" s="2315"/>
      <c r="M162" s="2315"/>
      <c r="N162" s="2315"/>
      <c r="O162" s="2315"/>
      <c r="P162" s="2315"/>
      <c r="Q162" s="2315"/>
      <c r="R162" s="2316"/>
    </row>
    <row r="163" spans="1:18" s="1262" customFormat="1" hidden="1" x14ac:dyDescent="0.25">
      <c r="A163" s="82" t="s">
        <v>274</v>
      </c>
      <c r="B163" s="391">
        <v>115</v>
      </c>
      <c r="C163" s="392">
        <f>B163/B171</f>
        <v>6.5229722064662501E-2</v>
      </c>
      <c r="D163" s="391">
        <v>3</v>
      </c>
      <c r="E163" s="392">
        <f>D163/D171</f>
        <v>0.12</v>
      </c>
      <c r="F163" s="391">
        <v>22</v>
      </c>
      <c r="G163" s="392">
        <f>F163/F171</f>
        <v>2.0833333333333332E-2</v>
      </c>
      <c r="H163" s="391">
        <v>11</v>
      </c>
      <c r="I163" s="392">
        <f>H163/H171</f>
        <v>2.0146520146520148E-2</v>
      </c>
      <c r="J163" s="391">
        <v>0</v>
      </c>
      <c r="K163" s="392">
        <f>J163/J171</f>
        <v>0</v>
      </c>
      <c r="L163" s="391">
        <v>9</v>
      </c>
      <c r="M163" s="392">
        <f>L163/L171</f>
        <v>0.15</v>
      </c>
      <c r="N163" s="391">
        <v>0</v>
      </c>
      <c r="O163" s="392">
        <f>N163/N171</f>
        <v>0</v>
      </c>
      <c r="P163" s="391">
        <v>0</v>
      </c>
      <c r="Q163" s="392">
        <f>P163/P171</f>
        <v>0</v>
      </c>
      <c r="R163" s="1594">
        <f t="shared" ref="R163:R171" si="25">SUM(B163,D163,F163,H163,J163,L163,N163,P163)</f>
        <v>160</v>
      </c>
    </row>
    <row r="164" spans="1:18" s="1262" customFormat="1" hidden="1" x14ac:dyDescent="0.25">
      <c r="A164" s="80" t="s">
        <v>275</v>
      </c>
      <c r="B164" s="396">
        <v>296</v>
      </c>
      <c r="C164" s="397">
        <f>B164/B171</f>
        <v>0.16789563244469655</v>
      </c>
      <c r="D164" s="396">
        <v>4</v>
      </c>
      <c r="E164" s="397">
        <f>D164/D171</f>
        <v>0.16</v>
      </c>
      <c r="F164" s="396">
        <v>332</v>
      </c>
      <c r="G164" s="397">
        <f>F164/F171</f>
        <v>0.31439393939393939</v>
      </c>
      <c r="H164" s="396">
        <v>68</v>
      </c>
      <c r="I164" s="397">
        <f>H164/H171</f>
        <v>0.12454212454212454</v>
      </c>
      <c r="J164" s="396">
        <v>0</v>
      </c>
      <c r="K164" s="397">
        <f>J164/J171</f>
        <v>0</v>
      </c>
      <c r="L164" s="396">
        <v>5</v>
      </c>
      <c r="M164" s="397">
        <f>L164/L171</f>
        <v>8.3333333333333329E-2</v>
      </c>
      <c r="N164" s="396">
        <v>0</v>
      </c>
      <c r="O164" s="397">
        <f>N164/N171</f>
        <v>0</v>
      </c>
      <c r="P164" s="396">
        <v>1</v>
      </c>
      <c r="Q164" s="397">
        <f>P164/P171</f>
        <v>0.1111111111111111</v>
      </c>
      <c r="R164" s="1595">
        <f t="shared" si="25"/>
        <v>706</v>
      </c>
    </row>
    <row r="165" spans="1:18" s="1262" customFormat="1" hidden="1" x14ac:dyDescent="0.25">
      <c r="A165" s="80" t="s">
        <v>276</v>
      </c>
      <c r="B165" s="396">
        <v>374</v>
      </c>
      <c r="C165" s="397">
        <f>B165/B171</f>
        <v>0.21213840045377197</v>
      </c>
      <c r="D165" s="396">
        <v>2</v>
      </c>
      <c r="E165" s="397">
        <f>D165/D171</f>
        <v>0.08</v>
      </c>
      <c r="F165" s="396">
        <v>240</v>
      </c>
      <c r="G165" s="397">
        <f>F165/F171</f>
        <v>0.22727272727272727</v>
      </c>
      <c r="H165" s="396">
        <v>81</v>
      </c>
      <c r="I165" s="397">
        <f>H165/H171</f>
        <v>0.14835164835164835</v>
      </c>
      <c r="J165" s="396">
        <v>0</v>
      </c>
      <c r="K165" s="397">
        <f>J165/J171</f>
        <v>0</v>
      </c>
      <c r="L165" s="396">
        <v>13</v>
      </c>
      <c r="M165" s="397">
        <f>L165/L171</f>
        <v>0.21666666666666667</v>
      </c>
      <c r="N165" s="396">
        <v>0</v>
      </c>
      <c r="O165" s="397">
        <f>N165/N171</f>
        <v>0</v>
      </c>
      <c r="P165" s="396">
        <v>0</v>
      </c>
      <c r="Q165" s="397">
        <f>P165/P171</f>
        <v>0</v>
      </c>
      <c r="R165" s="1595">
        <f t="shared" si="25"/>
        <v>710</v>
      </c>
    </row>
    <row r="166" spans="1:18" s="1262" customFormat="1" hidden="1" x14ac:dyDescent="0.25">
      <c r="A166" s="80" t="s">
        <v>277</v>
      </c>
      <c r="B166" s="396">
        <v>384</v>
      </c>
      <c r="C166" s="397">
        <f>B166/B171</f>
        <v>0.21781055019852524</v>
      </c>
      <c r="D166" s="396">
        <v>3</v>
      </c>
      <c r="E166" s="397">
        <f>D166/D171</f>
        <v>0.12</v>
      </c>
      <c r="F166" s="396">
        <v>213</v>
      </c>
      <c r="G166" s="397">
        <f>F166/F171</f>
        <v>0.20170454545454544</v>
      </c>
      <c r="H166" s="396">
        <v>106</v>
      </c>
      <c r="I166" s="397">
        <f>H166/H171</f>
        <v>0.19413919413919414</v>
      </c>
      <c r="J166" s="396">
        <v>0</v>
      </c>
      <c r="K166" s="397">
        <f>J166/J171</f>
        <v>0</v>
      </c>
      <c r="L166" s="396">
        <v>13</v>
      </c>
      <c r="M166" s="397">
        <f>L166/L171</f>
        <v>0.21666666666666667</v>
      </c>
      <c r="N166" s="396">
        <v>0</v>
      </c>
      <c r="O166" s="397">
        <f>N166/N171</f>
        <v>0</v>
      </c>
      <c r="P166" s="396">
        <v>0</v>
      </c>
      <c r="Q166" s="397">
        <f>P166/P171</f>
        <v>0</v>
      </c>
      <c r="R166" s="1595">
        <f t="shared" si="25"/>
        <v>719</v>
      </c>
    </row>
    <row r="167" spans="1:18" s="1262" customFormat="1" hidden="1" x14ac:dyDescent="0.25">
      <c r="A167" s="80" t="s">
        <v>278</v>
      </c>
      <c r="B167" s="396">
        <v>229</v>
      </c>
      <c r="C167" s="397">
        <f>B167/B171</f>
        <v>0.12989222915484969</v>
      </c>
      <c r="D167" s="396">
        <v>2</v>
      </c>
      <c r="E167" s="397">
        <f>D167/D171</f>
        <v>0.08</v>
      </c>
      <c r="F167" s="396">
        <v>98</v>
      </c>
      <c r="G167" s="397">
        <f>F167/F171</f>
        <v>9.2803030303030304E-2</v>
      </c>
      <c r="H167" s="396">
        <v>79</v>
      </c>
      <c r="I167" s="397">
        <f>H167/H171</f>
        <v>0.1446886446886447</v>
      </c>
      <c r="J167" s="396">
        <v>0</v>
      </c>
      <c r="K167" s="397">
        <f>J167/J171</f>
        <v>0</v>
      </c>
      <c r="L167" s="396">
        <v>7</v>
      </c>
      <c r="M167" s="397">
        <f>L167/L171</f>
        <v>0.11666666666666667</v>
      </c>
      <c r="N167" s="396">
        <v>0</v>
      </c>
      <c r="O167" s="397">
        <f>N167/N171</f>
        <v>0</v>
      </c>
      <c r="P167" s="396">
        <v>0</v>
      </c>
      <c r="Q167" s="397">
        <f>P167/P171</f>
        <v>0</v>
      </c>
      <c r="R167" s="1595">
        <f t="shared" si="25"/>
        <v>415</v>
      </c>
    </row>
    <row r="168" spans="1:18" s="1262" customFormat="1" hidden="1" x14ac:dyDescent="0.25">
      <c r="A168" s="80" t="s">
        <v>279</v>
      </c>
      <c r="B168" s="396">
        <v>223</v>
      </c>
      <c r="C168" s="397">
        <f>B168/B171</f>
        <v>0.12648893930799773</v>
      </c>
      <c r="D168" s="396">
        <v>4</v>
      </c>
      <c r="E168" s="397">
        <f>D168/D171</f>
        <v>0.16</v>
      </c>
      <c r="F168" s="396">
        <v>93</v>
      </c>
      <c r="G168" s="397">
        <f>F168/F171</f>
        <v>8.8068181818181823E-2</v>
      </c>
      <c r="H168" s="396">
        <v>126</v>
      </c>
      <c r="I168" s="397">
        <f>H168/H171</f>
        <v>0.23076923076923078</v>
      </c>
      <c r="J168" s="396">
        <v>0</v>
      </c>
      <c r="K168" s="397">
        <f>J168/J171</f>
        <v>0</v>
      </c>
      <c r="L168" s="396">
        <v>8</v>
      </c>
      <c r="M168" s="397">
        <f>L168/L171</f>
        <v>0.13333333333333333</v>
      </c>
      <c r="N168" s="396">
        <v>0</v>
      </c>
      <c r="O168" s="397">
        <f>N168/N171</f>
        <v>0</v>
      </c>
      <c r="P168" s="396">
        <v>3</v>
      </c>
      <c r="Q168" s="397">
        <f>P168/P171</f>
        <v>0.33333333333333331</v>
      </c>
      <c r="R168" s="1595">
        <f t="shared" si="25"/>
        <v>457</v>
      </c>
    </row>
    <row r="169" spans="1:18" s="1262" customFormat="1" hidden="1" x14ac:dyDescent="0.25">
      <c r="A169" s="80" t="s">
        <v>280</v>
      </c>
      <c r="B169" s="396">
        <v>138</v>
      </c>
      <c r="C169" s="397">
        <f>B169/B171</f>
        <v>7.8275666477595013E-2</v>
      </c>
      <c r="D169" s="396">
        <v>7</v>
      </c>
      <c r="E169" s="397">
        <f>D169/D171</f>
        <v>0.28000000000000003</v>
      </c>
      <c r="F169" s="396">
        <v>55</v>
      </c>
      <c r="G169" s="397">
        <f>F169/F171</f>
        <v>5.2083333333333336E-2</v>
      </c>
      <c r="H169" s="396">
        <v>75</v>
      </c>
      <c r="I169" s="397">
        <f>H169/H171</f>
        <v>0.13736263736263737</v>
      </c>
      <c r="J169" s="396">
        <v>102</v>
      </c>
      <c r="K169" s="397">
        <f>J169/J171</f>
        <v>0.28099173553719009</v>
      </c>
      <c r="L169" s="396">
        <v>5</v>
      </c>
      <c r="M169" s="397">
        <f>L169/L171</f>
        <v>8.3333333333333329E-2</v>
      </c>
      <c r="N169" s="396">
        <v>5</v>
      </c>
      <c r="O169" s="397">
        <f>N169/N171</f>
        <v>1</v>
      </c>
      <c r="P169" s="396">
        <v>4</v>
      </c>
      <c r="Q169" s="397">
        <f>P169/P171</f>
        <v>0.44444444444444442</v>
      </c>
      <c r="R169" s="1595">
        <f t="shared" si="25"/>
        <v>391</v>
      </c>
    </row>
    <row r="170" spans="1:18" s="1262" customFormat="1" ht="15.75" hidden="1" thickBot="1" x14ac:dyDescent="0.3">
      <c r="A170" s="663" t="s">
        <v>397</v>
      </c>
      <c r="B170" s="401">
        <v>4</v>
      </c>
      <c r="C170" s="402">
        <f>B170/B171</f>
        <v>2.2688598979013048E-3</v>
      </c>
      <c r="D170" s="401">
        <v>0</v>
      </c>
      <c r="E170" s="402">
        <f>D170/D171</f>
        <v>0</v>
      </c>
      <c r="F170" s="401">
        <v>3</v>
      </c>
      <c r="G170" s="402">
        <f>F170/F171</f>
        <v>2.840909090909091E-3</v>
      </c>
      <c r="H170" s="401">
        <v>0</v>
      </c>
      <c r="I170" s="402">
        <f>H170/H171</f>
        <v>0</v>
      </c>
      <c r="J170" s="401">
        <v>261</v>
      </c>
      <c r="K170" s="402">
        <f>J170/J171</f>
        <v>0.71900826446280997</v>
      </c>
      <c r="L170" s="401">
        <v>0</v>
      </c>
      <c r="M170" s="402">
        <f>L170/L171</f>
        <v>0</v>
      </c>
      <c r="N170" s="401">
        <v>0</v>
      </c>
      <c r="O170" s="402">
        <f>N170/N171</f>
        <v>0</v>
      </c>
      <c r="P170" s="401">
        <v>1</v>
      </c>
      <c r="Q170" s="402">
        <f>P170/P171</f>
        <v>0.1111111111111111</v>
      </c>
      <c r="R170" s="1596">
        <f t="shared" si="25"/>
        <v>269</v>
      </c>
    </row>
    <row r="171" spans="1:18" s="1262" customFormat="1" ht="16.5" hidden="1" thickTop="1" thickBot="1" x14ac:dyDescent="0.3">
      <c r="A171" s="105" t="s">
        <v>398</v>
      </c>
      <c r="B171" s="99">
        <f t="shared" ref="B171:Q171" si="26">SUM(B163:B170)</f>
        <v>1763</v>
      </c>
      <c r="C171" s="225">
        <f t="shared" si="26"/>
        <v>1</v>
      </c>
      <c r="D171" s="99">
        <f>SUM(D163:D170)</f>
        <v>25</v>
      </c>
      <c r="E171" s="225">
        <f t="shared" si="26"/>
        <v>1</v>
      </c>
      <c r="F171" s="99">
        <f t="shared" si="26"/>
        <v>1056</v>
      </c>
      <c r="G171" s="225">
        <f t="shared" si="26"/>
        <v>1</v>
      </c>
      <c r="H171" s="99">
        <f t="shared" si="26"/>
        <v>546</v>
      </c>
      <c r="I171" s="225">
        <f t="shared" si="26"/>
        <v>1</v>
      </c>
      <c r="J171" s="99">
        <f t="shared" si="26"/>
        <v>363</v>
      </c>
      <c r="K171" s="225">
        <f t="shared" si="26"/>
        <v>1</v>
      </c>
      <c r="L171" s="99">
        <f t="shared" si="26"/>
        <v>60</v>
      </c>
      <c r="M171" s="225">
        <f t="shared" si="26"/>
        <v>1</v>
      </c>
      <c r="N171" s="99">
        <f t="shared" si="26"/>
        <v>5</v>
      </c>
      <c r="O171" s="225">
        <f t="shared" si="26"/>
        <v>1</v>
      </c>
      <c r="P171" s="99">
        <f t="shared" si="26"/>
        <v>9</v>
      </c>
      <c r="Q171" s="225">
        <f t="shared" si="26"/>
        <v>1</v>
      </c>
      <c r="R171" s="1597">
        <f t="shared" si="25"/>
        <v>3827</v>
      </c>
    </row>
    <row r="172" spans="1:18" s="30" customFormat="1" ht="15.75" hidden="1" thickBot="1" x14ac:dyDescent="0.3">
      <c r="A172" s="2314" t="s">
        <v>399</v>
      </c>
      <c r="B172" s="2315"/>
      <c r="C172" s="2315"/>
      <c r="D172" s="2315"/>
      <c r="E172" s="2315"/>
      <c r="F172" s="2315"/>
      <c r="G172" s="2315"/>
      <c r="H172" s="2315"/>
      <c r="I172" s="2315"/>
      <c r="J172" s="2315"/>
      <c r="K172" s="2315"/>
      <c r="L172" s="2315"/>
      <c r="M172" s="2315"/>
      <c r="N172" s="2315"/>
      <c r="O172" s="2315"/>
      <c r="P172" s="2315"/>
      <c r="Q172" s="2315"/>
      <c r="R172" s="2316"/>
    </row>
    <row r="173" spans="1:18" s="1262" customFormat="1" hidden="1" x14ac:dyDescent="0.25">
      <c r="A173" s="82" t="s">
        <v>284</v>
      </c>
      <c r="B173" s="406">
        <v>298</v>
      </c>
      <c r="C173" s="407">
        <f>SUM(B173/B179)</f>
        <v>0.16903006239364718</v>
      </c>
      <c r="D173" s="406">
        <v>3</v>
      </c>
      <c r="E173" s="407">
        <f>SUM(D173/D179)</f>
        <v>0.12</v>
      </c>
      <c r="F173" s="406">
        <v>167</v>
      </c>
      <c r="G173" s="407">
        <f>SUM(F173/F179)</f>
        <v>0.15814393939393939</v>
      </c>
      <c r="H173" s="406">
        <v>86</v>
      </c>
      <c r="I173" s="407">
        <f>SUM(H173/H179)</f>
        <v>0.1575091575091575</v>
      </c>
      <c r="J173" s="406">
        <v>76</v>
      </c>
      <c r="K173" s="407">
        <f>SUM(J173/J179)</f>
        <v>0.20936639118457301</v>
      </c>
      <c r="L173" s="406">
        <v>2</v>
      </c>
      <c r="M173" s="407">
        <f>SUM(L173/L179)</f>
        <v>3.3333333333333333E-2</v>
      </c>
      <c r="N173" s="406">
        <v>0</v>
      </c>
      <c r="O173" s="407">
        <f>SUM(N173/N179)</f>
        <v>0</v>
      </c>
      <c r="P173" s="406">
        <v>2</v>
      </c>
      <c r="Q173" s="407">
        <f>SUM(P173/P179)</f>
        <v>0.22222222222222221</v>
      </c>
      <c r="R173" s="1594">
        <f t="shared" ref="R173:R178" si="27">SUM(B173,D173,F173,H173,J173,L173,N173,P173)</f>
        <v>634</v>
      </c>
    </row>
    <row r="174" spans="1:18" s="1262" customFormat="1" hidden="1" x14ac:dyDescent="0.25">
      <c r="A174" s="80" t="s">
        <v>285</v>
      </c>
      <c r="B174" s="410">
        <v>155</v>
      </c>
      <c r="C174" s="411">
        <f>SUM(B174/B179)</f>
        <v>8.7918321043675557E-2</v>
      </c>
      <c r="D174" s="410">
        <v>1</v>
      </c>
      <c r="E174" s="411">
        <f>SUM(D174/D179)</f>
        <v>0.04</v>
      </c>
      <c r="F174" s="410">
        <v>76</v>
      </c>
      <c r="G174" s="411">
        <f>SUM(F174/F179)</f>
        <v>7.1969696969696975E-2</v>
      </c>
      <c r="H174" s="410">
        <v>62</v>
      </c>
      <c r="I174" s="411">
        <f>SUM(H174/H179)</f>
        <v>0.11355311355311355</v>
      </c>
      <c r="J174" s="410">
        <v>25</v>
      </c>
      <c r="K174" s="411">
        <f>SUM(J174/J179)</f>
        <v>6.8870523415977963E-2</v>
      </c>
      <c r="L174" s="410">
        <v>38</v>
      </c>
      <c r="M174" s="411">
        <f>SUM(L174/L179)</f>
        <v>0.6333333333333333</v>
      </c>
      <c r="N174" s="410">
        <v>0</v>
      </c>
      <c r="O174" s="411">
        <f>SUM(N174/N179)</f>
        <v>0</v>
      </c>
      <c r="P174" s="410">
        <v>0</v>
      </c>
      <c r="Q174" s="411">
        <f>SUM(P174/P179)</f>
        <v>0</v>
      </c>
      <c r="R174" s="1595">
        <f t="shared" si="27"/>
        <v>357</v>
      </c>
    </row>
    <row r="175" spans="1:18" s="1262" customFormat="1" hidden="1" x14ac:dyDescent="0.25">
      <c r="A175" s="80" t="s">
        <v>286</v>
      </c>
      <c r="B175" s="410">
        <v>34</v>
      </c>
      <c r="C175" s="411">
        <f>SUM(B175/B179)</f>
        <v>1.9285309132161088E-2</v>
      </c>
      <c r="D175" s="410">
        <v>1</v>
      </c>
      <c r="E175" s="411">
        <f>SUM(D175/D179)</f>
        <v>0.04</v>
      </c>
      <c r="F175" s="410">
        <v>13</v>
      </c>
      <c r="G175" s="411">
        <f>SUM(F175/F179)</f>
        <v>1.231060606060606E-2</v>
      </c>
      <c r="H175" s="410">
        <v>9</v>
      </c>
      <c r="I175" s="411">
        <f>SUM(H175/H179)</f>
        <v>1.6483516483516484E-2</v>
      </c>
      <c r="J175" s="410">
        <v>5</v>
      </c>
      <c r="K175" s="411">
        <f>SUM(J175/J179)</f>
        <v>1.3774104683195593E-2</v>
      </c>
      <c r="L175" s="410">
        <v>0</v>
      </c>
      <c r="M175" s="411">
        <f>SUM(L175/L179)</f>
        <v>0</v>
      </c>
      <c r="N175" s="410">
        <v>0</v>
      </c>
      <c r="O175" s="411">
        <f>SUM(N175/N179)</f>
        <v>0</v>
      </c>
      <c r="P175" s="410">
        <v>0</v>
      </c>
      <c r="Q175" s="411">
        <f>SUM(P175/P179)</f>
        <v>0</v>
      </c>
      <c r="R175" s="1595">
        <f t="shared" si="27"/>
        <v>62</v>
      </c>
    </row>
    <row r="176" spans="1:18" s="1262" customFormat="1" hidden="1" x14ac:dyDescent="0.25">
      <c r="A176" s="80" t="s">
        <v>287</v>
      </c>
      <c r="B176" s="410">
        <v>525</v>
      </c>
      <c r="C176" s="411">
        <f>SUM(B176/B179)</f>
        <v>0.29778786159954623</v>
      </c>
      <c r="D176" s="410">
        <v>5</v>
      </c>
      <c r="E176" s="411">
        <f>SUM(D176/D179)</f>
        <v>0.2</v>
      </c>
      <c r="F176" s="410">
        <v>355</v>
      </c>
      <c r="G176" s="411">
        <f>SUM(F176/F179)</f>
        <v>0.33617424242424243</v>
      </c>
      <c r="H176" s="410">
        <v>160</v>
      </c>
      <c r="I176" s="411">
        <f>SUM(H176/H179)</f>
        <v>0.29304029304029305</v>
      </c>
      <c r="J176" s="410">
        <v>115</v>
      </c>
      <c r="K176" s="411">
        <f>SUM(J176/J179)</f>
        <v>0.3168044077134986</v>
      </c>
      <c r="L176" s="410">
        <v>6</v>
      </c>
      <c r="M176" s="411">
        <f>SUM(L176/L179)</f>
        <v>0.1</v>
      </c>
      <c r="N176" s="410">
        <v>2</v>
      </c>
      <c r="O176" s="411">
        <f>SUM(N176/N179)</f>
        <v>0.4</v>
      </c>
      <c r="P176" s="410">
        <v>4</v>
      </c>
      <c r="Q176" s="411">
        <f>SUM(P176/P179)</f>
        <v>0.44444444444444442</v>
      </c>
      <c r="R176" s="1595">
        <f t="shared" si="27"/>
        <v>1172</v>
      </c>
    </row>
    <row r="177" spans="1:18" s="1262" customFormat="1" hidden="1" x14ac:dyDescent="0.25">
      <c r="A177" s="80" t="s">
        <v>400</v>
      </c>
      <c r="B177" s="410">
        <v>626</v>
      </c>
      <c r="C177" s="411">
        <f>SUM(B177/B179)</f>
        <v>0.35507657402155418</v>
      </c>
      <c r="D177" s="410">
        <v>10</v>
      </c>
      <c r="E177" s="411">
        <f>SUM(D177/D179)</f>
        <v>0.4</v>
      </c>
      <c r="F177" s="410">
        <v>371</v>
      </c>
      <c r="G177" s="411">
        <f>SUM(F177/F179)</f>
        <v>0.35132575757575757</v>
      </c>
      <c r="H177" s="410">
        <v>199</v>
      </c>
      <c r="I177" s="411">
        <f>SUM(H177/H179)</f>
        <v>0.36446886446886445</v>
      </c>
      <c r="J177" s="410">
        <v>134</v>
      </c>
      <c r="K177" s="411">
        <f>SUM(J177/J179)</f>
        <v>0.36914600550964188</v>
      </c>
      <c r="L177" s="410">
        <v>7</v>
      </c>
      <c r="M177" s="411">
        <f>SUM(L177/L179)</f>
        <v>0.11666666666666667</v>
      </c>
      <c r="N177" s="410">
        <v>2</v>
      </c>
      <c r="O177" s="411">
        <f>SUM(N177/N179)</f>
        <v>0.4</v>
      </c>
      <c r="P177" s="410">
        <v>3</v>
      </c>
      <c r="Q177" s="411">
        <f>SUM(P177/P179)</f>
        <v>0.33333333333333331</v>
      </c>
      <c r="R177" s="1595">
        <f t="shared" si="27"/>
        <v>1352</v>
      </c>
    </row>
    <row r="178" spans="1:18" s="1262" customFormat="1" ht="15.75" hidden="1" thickBot="1" x14ac:dyDescent="0.3">
      <c r="A178" s="81" t="s">
        <v>289</v>
      </c>
      <c r="B178" s="414">
        <v>125</v>
      </c>
      <c r="C178" s="415">
        <f>SUM(B178/B179)</f>
        <v>7.0901871809415762E-2</v>
      </c>
      <c r="D178" s="414">
        <v>5</v>
      </c>
      <c r="E178" s="415">
        <f>SUM(D178/D179)</f>
        <v>0.2</v>
      </c>
      <c r="F178" s="414">
        <v>74</v>
      </c>
      <c r="G178" s="415">
        <f>SUM(F178/F179)</f>
        <v>7.0075757575757569E-2</v>
      </c>
      <c r="H178" s="414">
        <v>30</v>
      </c>
      <c r="I178" s="415">
        <f>SUM(H178/H179)</f>
        <v>5.4945054945054944E-2</v>
      </c>
      <c r="J178" s="414">
        <v>8</v>
      </c>
      <c r="K178" s="415">
        <f>SUM(J178/J179)</f>
        <v>2.2038567493112948E-2</v>
      </c>
      <c r="L178" s="414">
        <v>7</v>
      </c>
      <c r="M178" s="415">
        <f>SUM(L178/L179)</f>
        <v>0.11666666666666667</v>
      </c>
      <c r="N178" s="414">
        <v>1</v>
      </c>
      <c r="O178" s="415">
        <f>SUM(N178/N179)</f>
        <v>0.2</v>
      </c>
      <c r="P178" s="414">
        <v>0</v>
      </c>
      <c r="Q178" s="415">
        <f>SUM(P178/P179)</f>
        <v>0</v>
      </c>
      <c r="R178" s="1596">
        <f t="shared" si="27"/>
        <v>250</v>
      </c>
    </row>
    <row r="179" spans="1:18" s="1262" customFormat="1" ht="16.5" hidden="1" thickTop="1" thickBot="1" x14ac:dyDescent="0.3">
      <c r="A179" s="105" t="s">
        <v>398</v>
      </c>
      <c r="B179" s="99">
        <f t="shared" ref="B179:Q179" si="28">SUM(B173:B178)</f>
        <v>1763</v>
      </c>
      <c r="C179" s="225">
        <f t="shared" si="28"/>
        <v>1</v>
      </c>
      <c r="D179" s="99">
        <f t="shared" si="28"/>
        <v>25</v>
      </c>
      <c r="E179" s="225">
        <f t="shared" si="28"/>
        <v>1</v>
      </c>
      <c r="F179" s="99">
        <f t="shared" si="28"/>
        <v>1056</v>
      </c>
      <c r="G179" s="225">
        <f t="shared" si="28"/>
        <v>1</v>
      </c>
      <c r="H179" s="99">
        <f t="shared" si="28"/>
        <v>546</v>
      </c>
      <c r="I179" s="225">
        <f t="shared" si="28"/>
        <v>1</v>
      </c>
      <c r="J179" s="99">
        <f t="shared" si="28"/>
        <v>363</v>
      </c>
      <c r="K179" s="225">
        <f t="shared" si="28"/>
        <v>1</v>
      </c>
      <c r="L179" s="99">
        <f t="shared" si="28"/>
        <v>60</v>
      </c>
      <c r="M179" s="225">
        <f t="shared" si="28"/>
        <v>1</v>
      </c>
      <c r="N179" s="99">
        <f t="shared" si="28"/>
        <v>5</v>
      </c>
      <c r="O179" s="225">
        <f t="shared" si="28"/>
        <v>1</v>
      </c>
      <c r="P179" s="99">
        <f t="shared" si="28"/>
        <v>9</v>
      </c>
      <c r="Q179" s="225">
        <f t="shared" si="28"/>
        <v>1</v>
      </c>
      <c r="R179" s="1597">
        <f>SUM(B179,D179,F179,H179,J179,L179,N179,P179)</f>
        <v>3827</v>
      </c>
    </row>
    <row r="180" spans="1:18" s="1262" customFormat="1" ht="15.75" hidden="1" customHeight="1" thickBot="1" x14ac:dyDescent="0.3">
      <c r="A180" s="2314" t="s">
        <v>401</v>
      </c>
      <c r="B180" s="2315"/>
      <c r="C180" s="2315"/>
      <c r="D180" s="2315"/>
      <c r="E180" s="2315"/>
      <c r="F180" s="2315"/>
      <c r="G180" s="2315"/>
      <c r="H180" s="2315"/>
      <c r="I180" s="2315"/>
      <c r="J180" s="2315"/>
      <c r="K180" s="2315"/>
      <c r="L180" s="2315"/>
      <c r="M180" s="2315"/>
      <c r="N180" s="2315"/>
      <c r="O180" s="2315"/>
      <c r="P180" s="2315"/>
      <c r="Q180" s="2315"/>
      <c r="R180" s="2316"/>
    </row>
    <row r="181" spans="1:18" s="1262" customFormat="1" hidden="1" x14ac:dyDescent="0.25">
      <c r="A181" s="73" t="s">
        <v>402</v>
      </c>
      <c r="B181" s="406">
        <v>800</v>
      </c>
      <c r="C181" s="407">
        <f>SUM(B181/B187)</f>
        <v>0.45377197958026094</v>
      </c>
      <c r="D181" s="406">
        <v>16</v>
      </c>
      <c r="E181" s="407">
        <f>SUM(D181/D187)</f>
        <v>0.64</v>
      </c>
      <c r="F181" s="406">
        <v>439</v>
      </c>
      <c r="G181" s="407">
        <f>SUM(F181/F187)</f>
        <v>0.41571969696969696</v>
      </c>
      <c r="H181" s="406">
        <v>308</v>
      </c>
      <c r="I181" s="407">
        <f>SUM(H181/H187)</f>
        <v>0.5641025641025641</v>
      </c>
      <c r="J181" s="406">
        <v>46</v>
      </c>
      <c r="K181" s="407">
        <f>SUM(J181/J187)</f>
        <v>0.12672176308539945</v>
      </c>
      <c r="L181" s="406">
        <v>36</v>
      </c>
      <c r="M181" s="407">
        <f>SUM(L181/L187)</f>
        <v>0.6</v>
      </c>
      <c r="N181" s="406">
        <v>2</v>
      </c>
      <c r="O181" s="407">
        <f>SUM(N181/N187)</f>
        <v>0.4</v>
      </c>
      <c r="P181" s="406">
        <v>0</v>
      </c>
      <c r="Q181" s="407">
        <f>SUM(P181/P187)</f>
        <v>0</v>
      </c>
      <c r="R181" s="1594">
        <f t="shared" ref="R181:R186" si="29">SUM(B181,D181,F181,H181,J181,L181,N181,P181)</f>
        <v>1647</v>
      </c>
    </row>
    <row r="182" spans="1:18" s="1262" customFormat="1" hidden="1" x14ac:dyDescent="0.25">
      <c r="A182" s="74" t="s">
        <v>403</v>
      </c>
      <c r="B182" s="410">
        <v>459</v>
      </c>
      <c r="C182" s="411">
        <f>SUM(B182/B187)</f>
        <v>0.26035167328417469</v>
      </c>
      <c r="D182" s="410">
        <v>9</v>
      </c>
      <c r="E182" s="411">
        <f>SUM(D182/D187)</f>
        <v>0.36</v>
      </c>
      <c r="F182" s="410">
        <v>264</v>
      </c>
      <c r="G182" s="411">
        <f>SUM(F182/F187)</f>
        <v>0.25</v>
      </c>
      <c r="H182" s="410">
        <v>108</v>
      </c>
      <c r="I182" s="411">
        <f>SUM(H182/H187)</f>
        <v>0.19780219780219779</v>
      </c>
      <c r="J182" s="410">
        <v>36</v>
      </c>
      <c r="K182" s="411">
        <f>SUM(J182/J187)</f>
        <v>9.9173553719008267E-2</v>
      </c>
      <c r="L182" s="410">
        <v>17</v>
      </c>
      <c r="M182" s="411">
        <f>SUM(L182/L187)</f>
        <v>0.28333333333333333</v>
      </c>
      <c r="N182" s="410">
        <v>1</v>
      </c>
      <c r="O182" s="411">
        <f>SUM(N182/N187)</f>
        <v>0.2</v>
      </c>
      <c r="P182" s="410">
        <v>1</v>
      </c>
      <c r="Q182" s="411">
        <f>SUM(P182/P187)</f>
        <v>0.1111111111111111</v>
      </c>
      <c r="R182" s="1595">
        <f t="shared" si="29"/>
        <v>895</v>
      </c>
    </row>
    <row r="183" spans="1:18" s="1262" customFormat="1" hidden="1" x14ac:dyDescent="0.25">
      <c r="A183" s="74" t="s">
        <v>404</v>
      </c>
      <c r="B183" s="410">
        <v>250</v>
      </c>
      <c r="C183" s="411">
        <f>SUM(B183/B187)</f>
        <v>0.14180374361883152</v>
      </c>
      <c r="D183" s="410">
        <v>0</v>
      </c>
      <c r="E183" s="411">
        <f>SUM(D183/D187)</f>
        <v>0</v>
      </c>
      <c r="F183" s="410">
        <v>156</v>
      </c>
      <c r="G183" s="411">
        <f>SUM(F183/F187)</f>
        <v>0.14772727272727273</v>
      </c>
      <c r="H183" s="410">
        <v>59</v>
      </c>
      <c r="I183" s="411">
        <f>SUM(H183/H187)</f>
        <v>0.10805860805860806</v>
      </c>
      <c r="J183" s="410">
        <v>42</v>
      </c>
      <c r="K183" s="411">
        <f>SUM(J183/J187)</f>
        <v>0.11570247933884298</v>
      </c>
      <c r="L183" s="410">
        <v>6</v>
      </c>
      <c r="M183" s="411">
        <f>SUM(L183/L187)</f>
        <v>0.1</v>
      </c>
      <c r="N183" s="410">
        <v>0</v>
      </c>
      <c r="O183" s="411">
        <f>SUM(N183/N187)</f>
        <v>0</v>
      </c>
      <c r="P183" s="410">
        <v>1</v>
      </c>
      <c r="Q183" s="411">
        <f>SUM(P183/P187)</f>
        <v>0.1111111111111111</v>
      </c>
      <c r="R183" s="1595">
        <f t="shared" si="29"/>
        <v>514</v>
      </c>
    </row>
    <row r="184" spans="1:18" s="1262" customFormat="1" hidden="1" x14ac:dyDescent="0.25">
      <c r="A184" s="74" t="s">
        <v>405</v>
      </c>
      <c r="B184" s="410">
        <v>137</v>
      </c>
      <c r="C184" s="411">
        <f>SUM(B184/B187)</f>
        <v>7.7708451503119683E-2</v>
      </c>
      <c r="D184" s="410">
        <v>0</v>
      </c>
      <c r="E184" s="411">
        <f>SUM(D184/D187)</f>
        <v>0</v>
      </c>
      <c r="F184" s="410">
        <v>80</v>
      </c>
      <c r="G184" s="411">
        <f>SUM(F184/F187)</f>
        <v>7.575757575757576E-2</v>
      </c>
      <c r="H184" s="410">
        <v>34</v>
      </c>
      <c r="I184" s="411">
        <f>SUM(H184/H187)</f>
        <v>6.2271062271062272E-2</v>
      </c>
      <c r="J184" s="410">
        <v>41</v>
      </c>
      <c r="K184" s="411">
        <f>SUM(J184/J187)</f>
        <v>0.11294765840220386</v>
      </c>
      <c r="L184" s="410">
        <v>1</v>
      </c>
      <c r="M184" s="411">
        <f>SUM(L184/L187)</f>
        <v>1.6666666666666666E-2</v>
      </c>
      <c r="N184" s="410">
        <v>0</v>
      </c>
      <c r="O184" s="411">
        <f>SUM(N184/N187)</f>
        <v>0</v>
      </c>
      <c r="P184" s="410">
        <v>2</v>
      </c>
      <c r="Q184" s="411">
        <f>SUM(P184/P187)</f>
        <v>0.22222222222222221</v>
      </c>
      <c r="R184" s="1595">
        <f t="shared" si="29"/>
        <v>295</v>
      </c>
    </row>
    <row r="185" spans="1:18" s="1262" customFormat="1" hidden="1" x14ac:dyDescent="0.25">
      <c r="A185" s="74" t="s">
        <v>406</v>
      </c>
      <c r="B185" s="410">
        <v>56</v>
      </c>
      <c r="C185" s="411">
        <f>SUM(B185/B187)</f>
        <v>3.1764038570618262E-2</v>
      </c>
      <c r="D185" s="410">
        <v>0</v>
      </c>
      <c r="E185" s="411">
        <f>SUM(D185/D187)</f>
        <v>0</v>
      </c>
      <c r="F185" s="410">
        <v>52</v>
      </c>
      <c r="G185" s="411">
        <f>SUM(F185/F187)</f>
        <v>4.924242424242424E-2</v>
      </c>
      <c r="H185" s="410">
        <v>13</v>
      </c>
      <c r="I185" s="411">
        <f>SUM(H185/H187)</f>
        <v>2.3809523809523808E-2</v>
      </c>
      <c r="J185" s="410">
        <v>33</v>
      </c>
      <c r="K185" s="411">
        <f>SUM(J185/J187)</f>
        <v>9.0909090909090912E-2</v>
      </c>
      <c r="L185" s="410">
        <v>0</v>
      </c>
      <c r="M185" s="411">
        <f>SUM(L185/L187)</f>
        <v>0</v>
      </c>
      <c r="N185" s="410">
        <v>0</v>
      </c>
      <c r="O185" s="411">
        <f>SUM(N185/N187)</f>
        <v>0</v>
      </c>
      <c r="P185" s="410">
        <v>1</v>
      </c>
      <c r="Q185" s="411">
        <f>SUM(P185/P187)</f>
        <v>0.1111111111111111</v>
      </c>
      <c r="R185" s="1595">
        <f t="shared" si="29"/>
        <v>155</v>
      </c>
    </row>
    <row r="186" spans="1:18" s="1262" customFormat="1" ht="15.75" hidden="1" thickBot="1" x14ac:dyDescent="0.3">
      <c r="A186" s="91" t="s">
        <v>407</v>
      </c>
      <c r="B186" s="414">
        <v>61</v>
      </c>
      <c r="C186" s="415">
        <f>SUM(B186/B187)</f>
        <v>3.4600113442994893E-2</v>
      </c>
      <c r="D186" s="414">
        <v>0</v>
      </c>
      <c r="E186" s="415">
        <f>SUM(D186/D187)</f>
        <v>0</v>
      </c>
      <c r="F186" s="414">
        <v>65</v>
      </c>
      <c r="G186" s="415">
        <f>SUM(F186/F187)</f>
        <v>6.1553030303030304E-2</v>
      </c>
      <c r="H186" s="414">
        <v>24</v>
      </c>
      <c r="I186" s="415">
        <f>SUM(H186/H187)</f>
        <v>4.3956043956043959E-2</v>
      </c>
      <c r="J186" s="414">
        <v>165</v>
      </c>
      <c r="K186" s="415">
        <f>SUM(J186/J187)</f>
        <v>0.45454545454545453</v>
      </c>
      <c r="L186" s="414">
        <v>0</v>
      </c>
      <c r="M186" s="415">
        <f>SUM(L186/L187)</f>
        <v>0</v>
      </c>
      <c r="N186" s="414">
        <v>2</v>
      </c>
      <c r="O186" s="415">
        <f>SUM(N186/N187)</f>
        <v>0.4</v>
      </c>
      <c r="P186" s="414">
        <v>4</v>
      </c>
      <c r="Q186" s="415">
        <f>SUM(P186/P187)</f>
        <v>0.44444444444444442</v>
      </c>
      <c r="R186" s="1596">
        <f t="shared" si="29"/>
        <v>321</v>
      </c>
    </row>
    <row r="187" spans="1:18" s="1262" customFormat="1" ht="16.5" hidden="1" thickTop="1" thickBot="1" x14ac:dyDescent="0.3">
      <c r="A187" s="105" t="s">
        <v>398</v>
      </c>
      <c r="B187" s="99">
        <f t="shared" ref="B187:R187" si="30">SUM(B181:B186)</f>
        <v>1763</v>
      </c>
      <c r="C187" s="225">
        <f t="shared" si="30"/>
        <v>1</v>
      </c>
      <c r="D187" s="99">
        <f t="shared" si="30"/>
        <v>25</v>
      </c>
      <c r="E187" s="225">
        <f t="shared" si="30"/>
        <v>1</v>
      </c>
      <c r="F187" s="99">
        <f t="shared" si="30"/>
        <v>1056</v>
      </c>
      <c r="G187" s="225">
        <f t="shared" si="30"/>
        <v>1</v>
      </c>
      <c r="H187" s="99">
        <f t="shared" si="30"/>
        <v>546</v>
      </c>
      <c r="I187" s="225">
        <f t="shared" si="30"/>
        <v>1</v>
      </c>
      <c r="J187" s="99">
        <f t="shared" si="30"/>
        <v>363</v>
      </c>
      <c r="K187" s="225">
        <f t="shared" si="30"/>
        <v>1</v>
      </c>
      <c r="L187" s="99">
        <f t="shared" si="30"/>
        <v>60</v>
      </c>
      <c r="M187" s="225">
        <f t="shared" si="30"/>
        <v>1</v>
      </c>
      <c r="N187" s="99">
        <f t="shared" si="30"/>
        <v>5</v>
      </c>
      <c r="O187" s="225">
        <f t="shared" si="30"/>
        <v>1</v>
      </c>
      <c r="P187" s="99">
        <f t="shared" si="30"/>
        <v>9</v>
      </c>
      <c r="Q187" s="225">
        <f t="shared" si="30"/>
        <v>1</v>
      </c>
      <c r="R187" s="1597">
        <f t="shared" si="30"/>
        <v>3827</v>
      </c>
    </row>
    <row r="188" spans="1:18" s="1262" customFormat="1" ht="15.75" hidden="1" customHeight="1" thickBot="1" x14ac:dyDescent="0.3">
      <c r="A188" s="2314" t="s">
        <v>408</v>
      </c>
      <c r="B188" s="2315"/>
      <c r="C188" s="2315"/>
      <c r="D188" s="2315"/>
      <c r="E188" s="2315"/>
      <c r="F188" s="2315"/>
      <c r="G188" s="2315"/>
      <c r="H188" s="2315"/>
      <c r="I188" s="2315"/>
      <c r="J188" s="2315"/>
      <c r="K188" s="2315"/>
      <c r="L188" s="2315"/>
      <c r="M188" s="2315"/>
      <c r="N188" s="2315"/>
      <c r="O188" s="2315"/>
      <c r="P188" s="2315"/>
      <c r="Q188" s="2315"/>
      <c r="R188" s="2316"/>
    </row>
    <row r="189" spans="1:18" s="1262" customFormat="1" hidden="1" x14ac:dyDescent="0.25">
      <c r="A189" s="73" t="s">
        <v>300</v>
      </c>
      <c r="B189" s="410">
        <v>42</v>
      </c>
      <c r="C189" s="418">
        <f>SUM(B189/B193)</f>
        <v>2.3823028927963699E-2</v>
      </c>
      <c r="D189" s="410">
        <v>5</v>
      </c>
      <c r="E189" s="418">
        <f>SUM(D189/D193)</f>
        <v>0.2</v>
      </c>
      <c r="F189" s="410">
        <v>0</v>
      </c>
      <c r="G189" s="418">
        <f>SUM(F189/F193)</f>
        <v>0</v>
      </c>
      <c r="H189" s="410">
        <v>1</v>
      </c>
      <c r="I189" s="418">
        <f>SUM(H189/H193)</f>
        <v>1.8315018315018315E-3</v>
      </c>
      <c r="J189" s="410">
        <v>0</v>
      </c>
      <c r="K189" s="418">
        <f>SUM(J189/J193)</f>
        <v>0</v>
      </c>
      <c r="L189" s="410">
        <v>3</v>
      </c>
      <c r="M189" s="418">
        <f>SUM(L189/L193)</f>
        <v>0.05</v>
      </c>
      <c r="N189" s="410">
        <v>0</v>
      </c>
      <c r="O189" s="418">
        <f>SUM(N189/N193)</f>
        <v>0</v>
      </c>
      <c r="P189" s="410">
        <v>0</v>
      </c>
      <c r="Q189" s="418">
        <f>SUM(P189/P193)</f>
        <v>0</v>
      </c>
      <c r="R189" s="1598">
        <f>SUM(B189,D189,F189,H189,J189,L189,N189,P189)</f>
        <v>51</v>
      </c>
    </row>
    <row r="190" spans="1:18" s="1262" customFormat="1" hidden="1" x14ac:dyDescent="0.25">
      <c r="A190" s="74" t="s">
        <v>301</v>
      </c>
      <c r="B190" s="410">
        <v>936</v>
      </c>
      <c r="C190" s="422">
        <f>SUM(B190/B193)</f>
        <v>0.53091321610890529</v>
      </c>
      <c r="D190" s="410">
        <v>19</v>
      </c>
      <c r="E190" s="422">
        <f>SUM(D190/D193)</f>
        <v>0.76</v>
      </c>
      <c r="F190" s="410">
        <v>28</v>
      </c>
      <c r="G190" s="422">
        <f>SUM(F190/F193)</f>
        <v>2.6515151515151516E-2</v>
      </c>
      <c r="H190" s="410">
        <v>126</v>
      </c>
      <c r="I190" s="422">
        <f>SUM(H190/H193)</f>
        <v>0.23076923076923078</v>
      </c>
      <c r="J190" s="410">
        <v>43</v>
      </c>
      <c r="K190" s="422">
        <f>SUM(J190/J193)</f>
        <v>0.1184573002754821</v>
      </c>
      <c r="L190" s="410">
        <v>50</v>
      </c>
      <c r="M190" s="422">
        <f>SUM(L190/L193)</f>
        <v>0.83333333333333337</v>
      </c>
      <c r="N190" s="410">
        <v>2</v>
      </c>
      <c r="O190" s="422">
        <f>SUM(N190/N193)</f>
        <v>0.4</v>
      </c>
      <c r="P190" s="410">
        <v>2</v>
      </c>
      <c r="Q190" s="422">
        <f>SUM(P190/P193)</f>
        <v>0.22222222222222221</v>
      </c>
      <c r="R190" s="1599">
        <f>SUM(B190,D190,F190,H190,J190,L190,N190,P190)</f>
        <v>1206</v>
      </c>
    </row>
    <row r="191" spans="1:18" s="1262" customFormat="1" hidden="1" x14ac:dyDescent="0.25">
      <c r="A191" s="74" t="s">
        <v>302</v>
      </c>
      <c r="B191" s="410">
        <v>486</v>
      </c>
      <c r="C191" s="422">
        <f>SUM(B191/B193)</f>
        <v>0.27566647759500851</v>
      </c>
      <c r="D191" s="410">
        <v>0</v>
      </c>
      <c r="E191" s="422">
        <f>SUM(D191/D193)</f>
        <v>0</v>
      </c>
      <c r="F191" s="410">
        <v>302</v>
      </c>
      <c r="G191" s="422">
        <f>SUM(F191/F193)</f>
        <v>0.28598484848484851</v>
      </c>
      <c r="H191" s="410">
        <v>244</v>
      </c>
      <c r="I191" s="422">
        <f>SUM(H191/H193)</f>
        <v>0.44688644688644691</v>
      </c>
      <c r="J191" s="410">
        <v>54</v>
      </c>
      <c r="K191" s="422">
        <f>SUM(J191/J193)</f>
        <v>0.1487603305785124</v>
      </c>
      <c r="L191" s="410">
        <v>7</v>
      </c>
      <c r="M191" s="422">
        <f>SUM(L191/L193)</f>
        <v>0.11666666666666667</v>
      </c>
      <c r="N191" s="410">
        <v>1</v>
      </c>
      <c r="O191" s="422">
        <f>SUM(N191/N193)</f>
        <v>0.2</v>
      </c>
      <c r="P191" s="410">
        <v>2</v>
      </c>
      <c r="Q191" s="422">
        <f>SUM(P191/P193)</f>
        <v>0.22222222222222221</v>
      </c>
      <c r="R191" s="1599">
        <f>SUM(B191,D191,F191,H191,J191,L191,N191,P191)</f>
        <v>1096</v>
      </c>
    </row>
    <row r="192" spans="1:18" s="1262" customFormat="1" ht="15.75" hidden="1" thickBot="1" x14ac:dyDescent="0.3">
      <c r="A192" s="91" t="s">
        <v>409</v>
      </c>
      <c r="B192" s="414">
        <v>299</v>
      </c>
      <c r="C192" s="425">
        <f>SUM(B192/B193)</f>
        <v>0.16959727736812252</v>
      </c>
      <c r="D192" s="414">
        <v>1</v>
      </c>
      <c r="E192" s="425">
        <f>SUM(D192/D193)</f>
        <v>0.04</v>
      </c>
      <c r="F192" s="414">
        <v>726</v>
      </c>
      <c r="G192" s="425">
        <f>SUM(F192/F193)</f>
        <v>0.6875</v>
      </c>
      <c r="H192" s="414">
        <v>175</v>
      </c>
      <c r="I192" s="425">
        <f>SUM(H192/H193)</f>
        <v>0.32051282051282054</v>
      </c>
      <c r="J192" s="414">
        <v>266</v>
      </c>
      <c r="K192" s="425">
        <f>SUM(J192/J193)</f>
        <v>0.73278236914600547</v>
      </c>
      <c r="L192" s="414">
        <v>0</v>
      </c>
      <c r="M192" s="425">
        <f>SUM(L192/L193)</f>
        <v>0</v>
      </c>
      <c r="N192" s="414">
        <v>2</v>
      </c>
      <c r="O192" s="425">
        <f>SUM(N192/N193)</f>
        <v>0.4</v>
      </c>
      <c r="P192" s="414">
        <v>5</v>
      </c>
      <c r="Q192" s="425">
        <f>SUM(P192/P193)</f>
        <v>0.55555555555555558</v>
      </c>
      <c r="R192" s="1600">
        <f>SUM(B192,D192,F192,H192,J192,L192,N192,P192)</f>
        <v>1474</v>
      </c>
    </row>
    <row r="193" spans="1:19" s="1262" customFormat="1" ht="16.5" hidden="1" thickTop="1" thickBot="1" x14ac:dyDescent="0.3">
      <c r="A193" s="105" t="s">
        <v>398</v>
      </c>
      <c r="B193" s="99">
        <f>SUM(B189:B192)</f>
        <v>1763</v>
      </c>
      <c r="C193" s="225">
        <f>SUM(B193/B193)</f>
        <v>1</v>
      </c>
      <c r="D193" s="99">
        <f t="shared" ref="D193:R193" si="31">SUM(D189:D192)</f>
        <v>25</v>
      </c>
      <c r="E193" s="225">
        <f t="shared" si="31"/>
        <v>1</v>
      </c>
      <c r="F193" s="99">
        <f t="shared" si="31"/>
        <v>1056</v>
      </c>
      <c r="G193" s="225">
        <f t="shared" si="31"/>
        <v>1</v>
      </c>
      <c r="H193" s="99">
        <f t="shared" si="31"/>
        <v>546</v>
      </c>
      <c r="I193" s="225">
        <f t="shared" si="31"/>
        <v>1</v>
      </c>
      <c r="J193" s="99">
        <f t="shared" si="31"/>
        <v>363</v>
      </c>
      <c r="K193" s="225">
        <f t="shared" si="31"/>
        <v>1</v>
      </c>
      <c r="L193" s="99">
        <f t="shared" si="31"/>
        <v>60</v>
      </c>
      <c r="M193" s="225">
        <f t="shared" si="31"/>
        <v>1</v>
      </c>
      <c r="N193" s="99">
        <f t="shared" si="31"/>
        <v>5</v>
      </c>
      <c r="O193" s="225">
        <f t="shared" si="31"/>
        <v>1</v>
      </c>
      <c r="P193" s="99">
        <f t="shared" si="31"/>
        <v>9</v>
      </c>
      <c r="Q193" s="225">
        <f t="shared" si="31"/>
        <v>1</v>
      </c>
      <c r="R193" s="1597">
        <f t="shared" si="31"/>
        <v>3827</v>
      </c>
    </row>
    <row r="194" spans="1:19" s="1262" customFormat="1" ht="15.75" hidden="1" thickBot="1" x14ac:dyDescent="0.3">
      <c r="A194" s="2314" t="s">
        <v>410</v>
      </c>
      <c r="B194" s="2315"/>
      <c r="C194" s="2315"/>
      <c r="D194" s="2315"/>
      <c r="E194" s="2315"/>
      <c r="F194" s="2315"/>
      <c r="G194" s="2315"/>
      <c r="H194" s="2315"/>
      <c r="I194" s="2315"/>
      <c r="J194" s="2315"/>
      <c r="K194" s="2315"/>
      <c r="L194" s="2315"/>
      <c r="M194" s="2315"/>
      <c r="N194" s="2315"/>
      <c r="O194" s="2315"/>
      <c r="P194" s="2315"/>
      <c r="Q194" s="2315"/>
      <c r="R194" s="2316"/>
    </row>
    <row r="195" spans="1:19" s="1262" customFormat="1" hidden="1" x14ac:dyDescent="0.25">
      <c r="A195" s="90"/>
      <c r="B195" s="217" t="s">
        <v>411</v>
      </c>
      <c r="C195" s="1838" t="s">
        <v>305</v>
      </c>
      <c r="D195" s="217" t="s">
        <v>411</v>
      </c>
      <c r="E195" s="218" t="s">
        <v>305</v>
      </c>
      <c r="F195" s="1838" t="s">
        <v>411</v>
      </c>
      <c r="G195" s="1838" t="s">
        <v>305</v>
      </c>
      <c r="H195" s="217" t="s">
        <v>411</v>
      </c>
      <c r="I195" s="218" t="s">
        <v>305</v>
      </c>
      <c r="J195" s="1839" t="s">
        <v>411</v>
      </c>
      <c r="K195" s="218" t="s">
        <v>305</v>
      </c>
      <c r="L195" s="217" t="s">
        <v>411</v>
      </c>
      <c r="M195" s="218" t="s">
        <v>305</v>
      </c>
      <c r="N195" s="1840" t="s">
        <v>411</v>
      </c>
      <c r="O195" s="1838" t="s">
        <v>305</v>
      </c>
      <c r="P195" s="217" t="s">
        <v>411</v>
      </c>
      <c r="Q195" s="218" t="s">
        <v>305</v>
      </c>
      <c r="R195" s="1601" t="s">
        <v>411</v>
      </c>
    </row>
    <row r="196" spans="1:19" s="1262" customFormat="1" hidden="1" x14ac:dyDescent="0.25">
      <c r="A196" s="74" t="s">
        <v>412</v>
      </c>
      <c r="B196" s="429">
        <v>7.9790130459444129</v>
      </c>
      <c r="C196" s="430">
        <v>7</v>
      </c>
      <c r="D196" s="429">
        <v>9.84</v>
      </c>
      <c r="E196" s="431">
        <v>11</v>
      </c>
      <c r="F196" s="432">
        <v>6.6846590909090908</v>
      </c>
      <c r="G196" s="430">
        <v>5</v>
      </c>
      <c r="H196" s="429">
        <v>10.1007326007326</v>
      </c>
      <c r="I196" s="433">
        <v>11</v>
      </c>
      <c r="J196" s="429">
        <v>19.369146005509641</v>
      </c>
      <c r="K196" s="433">
        <v>19</v>
      </c>
      <c r="L196" s="429">
        <v>7.833333333333333</v>
      </c>
      <c r="M196" s="433">
        <v>7</v>
      </c>
      <c r="N196" s="1841">
        <v>17.600000000000001</v>
      </c>
      <c r="O196" s="430">
        <v>18</v>
      </c>
      <c r="P196" s="429">
        <v>15.555555555555555</v>
      </c>
      <c r="Q196" s="433">
        <v>17</v>
      </c>
      <c r="R196" s="1604">
        <v>9</v>
      </c>
      <c r="S196" s="1772"/>
    </row>
    <row r="197" spans="1:19" s="1262" customFormat="1" hidden="1" x14ac:dyDescent="0.25">
      <c r="A197" s="77" t="s">
        <v>413</v>
      </c>
      <c r="B197" s="429">
        <v>2.1514463981849121</v>
      </c>
      <c r="C197" s="430">
        <v>2</v>
      </c>
      <c r="D197" s="429">
        <v>1.36</v>
      </c>
      <c r="E197" s="431">
        <v>1</v>
      </c>
      <c r="F197" s="432">
        <v>2.46875</v>
      </c>
      <c r="G197" s="430">
        <v>2</v>
      </c>
      <c r="H197" s="429">
        <v>2.0714285714285716</v>
      </c>
      <c r="I197" s="433">
        <v>1</v>
      </c>
      <c r="J197" s="429">
        <v>7.3911845730027546</v>
      </c>
      <c r="K197" s="433">
        <v>5</v>
      </c>
      <c r="L197" s="429">
        <v>1.5333333333333334</v>
      </c>
      <c r="M197" s="433">
        <v>1</v>
      </c>
      <c r="N197" s="1841">
        <v>6.8</v>
      </c>
      <c r="O197" s="430">
        <v>2</v>
      </c>
      <c r="P197" s="429">
        <v>11.555555555555555</v>
      </c>
      <c r="Q197" s="433">
        <v>5</v>
      </c>
      <c r="R197" s="1837">
        <v>2</v>
      </c>
    </row>
    <row r="198" spans="1:19" s="1262" customFormat="1" ht="15.75" hidden="1" thickBot="1" x14ac:dyDescent="0.3">
      <c r="A198" s="76" t="s">
        <v>414</v>
      </c>
      <c r="B198" s="436">
        <v>13.737946681792399</v>
      </c>
      <c r="C198" s="437">
        <v>11</v>
      </c>
      <c r="D198" s="436">
        <v>3.88</v>
      </c>
      <c r="E198" s="438">
        <v>3</v>
      </c>
      <c r="F198" s="439">
        <v>31.859848484848484</v>
      </c>
      <c r="G198" s="437">
        <v>28</v>
      </c>
      <c r="H198" s="436">
        <v>20.791208791208792</v>
      </c>
      <c r="I198" s="440">
        <v>19</v>
      </c>
      <c r="J198" s="436">
        <v>45.752066115702476</v>
      </c>
      <c r="K198" s="440">
        <v>41</v>
      </c>
      <c r="L198" s="436">
        <v>5.916666666666667</v>
      </c>
      <c r="M198" s="440">
        <v>5</v>
      </c>
      <c r="N198" s="1842">
        <v>29.8</v>
      </c>
      <c r="O198" s="437">
        <v>19</v>
      </c>
      <c r="P198" s="436">
        <v>45.666666666666664</v>
      </c>
      <c r="Q198" s="440">
        <v>33</v>
      </c>
      <c r="R198" s="1605">
        <v>19</v>
      </c>
    </row>
    <row r="199" spans="1:19" s="1262" customFormat="1" ht="15.75" hidden="1" customHeight="1" thickBot="1" x14ac:dyDescent="0.3">
      <c r="A199" s="2493" t="s">
        <v>112</v>
      </c>
      <c r="B199" s="2494"/>
      <c r="C199" s="2494"/>
      <c r="D199" s="2494"/>
      <c r="E199" s="2494"/>
      <c r="F199" s="2494"/>
      <c r="G199" s="2494"/>
      <c r="H199" s="2494"/>
      <c r="I199" s="2494"/>
      <c r="J199" s="2494"/>
      <c r="K199" s="2494"/>
      <c r="L199" s="2494"/>
      <c r="M199" s="2494"/>
      <c r="N199" s="2494"/>
      <c r="O199" s="2494"/>
      <c r="P199" s="2494"/>
      <c r="Q199" s="2494"/>
      <c r="R199" s="2495"/>
    </row>
    <row r="200" spans="1:19" s="1262" customFormat="1" ht="40.5" hidden="1" customHeight="1" thickBot="1" x14ac:dyDescent="0.3">
      <c r="A200" s="87"/>
      <c r="B200" s="2497" t="s">
        <v>389</v>
      </c>
      <c r="C200" s="2498"/>
      <c r="D200" s="2497" t="s">
        <v>390</v>
      </c>
      <c r="E200" s="2498"/>
      <c r="F200" s="2497" t="s">
        <v>292</v>
      </c>
      <c r="G200" s="2498"/>
      <c r="H200" s="2497" t="s">
        <v>295</v>
      </c>
      <c r="I200" s="2498"/>
      <c r="J200" s="2497" t="s">
        <v>391</v>
      </c>
      <c r="K200" s="2498"/>
      <c r="L200" s="2497" t="s">
        <v>392</v>
      </c>
      <c r="M200" s="2498"/>
      <c r="N200" s="2497" t="s">
        <v>393</v>
      </c>
      <c r="O200" s="2498"/>
      <c r="P200" s="2497" t="s">
        <v>394</v>
      </c>
      <c r="Q200" s="2498"/>
      <c r="R200" s="1593" t="s">
        <v>395</v>
      </c>
    </row>
    <row r="201" spans="1:19" s="1262" customFormat="1" ht="15.75" hidden="1" thickBot="1" x14ac:dyDescent="0.3">
      <c r="A201" s="2314" t="s">
        <v>396</v>
      </c>
      <c r="B201" s="2315"/>
      <c r="C201" s="2315"/>
      <c r="D201" s="2496"/>
      <c r="E201" s="2496"/>
      <c r="F201" s="2315"/>
      <c r="G201" s="2315"/>
      <c r="H201" s="2496"/>
      <c r="I201" s="2496"/>
      <c r="J201" s="2315"/>
      <c r="K201" s="2315"/>
      <c r="L201" s="2496"/>
      <c r="M201" s="2496"/>
      <c r="N201" s="2315"/>
      <c r="O201" s="2315"/>
      <c r="P201" s="2496"/>
      <c r="Q201" s="2496"/>
      <c r="R201" s="2325"/>
    </row>
    <row r="202" spans="1:19" s="1262" customFormat="1" hidden="1" x14ac:dyDescent="0.25">
      <c r="A202" s="82" t="s">
        <v>274</v>
      </c>
      <c r="B202" s="391">
        <v>122</v>
      </c>
      <c r="C202" s="392">
        <f>B202/B210</f>
        <v>6.3707571801566582E-2</v>
      </c>
      <c r="D202" s="391">
        <v>5</v>
      </c>
      <c r="E202" s="392">
        <f>D202/D210</f>
        <v>0.19230769230769232</v>
      </c>
      <c r="F202" s="391">
        <v>14</v>
      </c>
      <c r="G202" s="392">
        <f>F202/F210</f>
        <v>1.0378057820607857E-2</v>
      </c>
      <c r="H202" s="391">
        <v>8</v>
      </c>
      <c r="I202" s="392">
        <f>H202/H210</f>
        <v>1.8957345971563982E-2</v>
      </c>
      <c r="J202" s="391">
        <v>0</v>
      </c>
      <c r="K202" s="392">
        <f>J202/J210</f>
        <v>0</v>
      </c>
      <c r="L202" s="391">
        <v>15</v>
      </c>
      <c r="M202" s="392">
        <f>L202/L210</f>
        <v>0.20833333333333334</v>
      </c>
      <c r="N202" s="391">
        <v>0</v>
      </c>
      <c r="O202" s="392">
        <f>N202/N210</f>
        <v>0</v>
      </c>
      <c r="P202" s="391">
        <v>3</v>
      </c>
      <c r="Q202" s="392">
        <f>P202/P210</f>
        <v>0.2</v>
      </c>
      <c r="R202" s="1594">
        <f>SUM(B202,D202,F202,H202,J202,L202,N202,P202)</f>
        <v>167</v>
      </c>
    </row>
    <row r="203" spans="1:19" s="1262" customFormat="1" hidden="1" x14ac:dyDescent="0.25">
      <c r="A203" s="80" t="s">
        <v>275</v>
      </c>
      <c r="B203" s="396">
        <v>305</v>
      </c>
      <c r="C203" s="397">
        <f>B203/B210</f>
        <v>0.15926892950391644</v>
      </c>
      <c r="D203" s="396">
        <v>2</v>
      </c>
      <c r="E203" s="397">
        <f>D203/D210</f>
        <v>7.6923076923076927E-2</v>
      </c>
      <c r="F203" s="396">
        <v>439</v>
      </c>
      <c r="G203" s="397">
        <f>F203/F210</f>
        <v>0.32542624166048922</v>
      </c>
      <c r="H203" s="396">
        <v>42</v>
      </c>
      <c r="I203" s="397">
        <f>H203/H210</f>
        <v>9.9526066350710901E-2</v>
      </c>
      <c r="J203" s="396">
        <v>0</v>
      </c>
      <c r="K203" s="397">
        <f>J203/J210</f>
        <v>0</v>
      </c>
      <c r="L203" s="396">
        <v>14</v>
      </c>
      <c r="M203" s="397">
        <f>L203/L210</f>
        <v>0.19444444444444445</v>
      </c>
      <c r="N203" s="396">
        <v>1</v>
      </c>
      <c r="O203" s="397">
        <f>N203/N210</f>
        <v>8.3333333333333329E-2</v>
      </c>
      <c r="P203" s="396">
        <v>3</v>
      </c>
      <c r="Q203" s="397">
        <f>P203/P210</f>
        <v>0.2</v>
      </c>
      <c r="R203" s="1595">
        <f>SUM(B203,D203,F203,H203,J203,L203,N203,P203)</f>
        <v>806</v>
      </c>
    </row>
    <row r="204" spans="1:19" s="1262" customFormat="1" hidden="1" x14ac:dyDescent="0.25">
      <c r="A204" s="80" t="s">
        <v>276</v>
      </c>
      <c r="B204" s="396">
        <v>395</v>
      </c>
      <c r="C204" s="397">
        <f>B204/B210</f>
        <v>0.20626631853785901</v>
      </c>
      <c r="D204" s="396">
        <v>5</v>
      </c>
      <c r="E204" s="397">
        <f>D204/D210</f>
        <v>0.19230769230769232</v>
      </c>
      <c r="F204" s="396">
        <v>314</v>
      </c>
      <c r="G204" s="397">
        <f>F204/F210</f>
        <v>0.23276501111934766</v>
      </c>
      <c r="H204" s="396">
        <v>52</v>
      </c>
      <c r="I204" s="397">
        <f>H204/H210</f>
        <v>0.12322274881516587</v>
      </c>
      <c r="J204" s="396">
        <v>0</v>
      </c>
      <c r="K204" s="397">
        <f>J204/J210</f>
        <v>0</v>
      </c>
      <c r="L204" s="396">
        <v>16</v>
      </c>
      <c r="M204" s="397">
        <f>L204/L210</f>
        <v>0.22222222222222221</v>
      </c>
      <c r="N204" s="396">
        <v>0</v>
      </c>
      <c r="O204" s="397">
        <f>N204/N210</f>
        <v>0</v>
      </c>
      <c r="P204" s="396">
        <v>1</v>
      </c>
      <c r="Q204" s="397">
        <f>P204/P210</f>
        <v>6.6666666666666666E-2</v>
      </c>
      <c r="R204" s="1595">
        <f t="shared" ref="R204:R209" si="32">SUM(B204,D204,F204,H204,J204,L204,N204,P204)</f>
        <v>783</v>
      </c>
    </row>
    <row r="205" spans="1:19" s="1262" customFormat="1" hidden="1" x14ac:dyDescent="0.25">
      <c r="A205" s="80" t="s">
        <v>277</v>
      </c>
      <c r="B205" s="396">
        <v>424</v>
      </c>
      <c r="C205" s="397">
        <f>B205/B210</f>
        <v>0.22140992167101828</v>
      </c>
      <c r="D205" s="396">
        <v>7</v>
      </c>
      <c r="E205" s="397">
        <f>D205/D210</f>
        <v>0.26923076923076922</v>
      </c>
      <c r="F205" s="396">
        <v>292</v>
      </c>
      <c r="G205" s="397">
        <f>F205/F210</f>
        <v>0.21645663454410674</v>
      </c>
      <c r="H205" s="396">
        <v>85</v>
      </c>
      <c r="I205" s="397">
        <f>H205/H210</f>
        <v>0.2014218009478673</v>
      </c>
      <c r="J205" s="396">
        <v>0</v>
      </c>
      <c r="K205" s="397">
        <f>J205/J210</f>
        <v>0</v>
      </c>
      <c r="L205" s="396">
        <v>14</v>
      </c>
      <c r="M205" s="397">
        <f>L205/L210</f>
        <v>0.19444444444444445</v>
      </c>
      <c r="N205" s="396">
        <v>0</v>
      </c>
      <c r="O205" s="397">
        <f>N205/N210</f>
        <v>0</v>
      </c>
      <c r="P205" s="396">
        <v>1</v>
      </c>
      <c r="Q205" s="397">
        <f>P205/P210</f>
        <v>6.6666666666666666E-2</v>
      </c>
      <c r="R205" s="1595">
        <f t="shared" si="32"/>
        <v>823</v>
      </c>
    </row>
    <row r="206" spans="1:19" s="1262" customFormat="1" hidden="1" x14ac:dyDescent="0.25">
      <c r="A206" s="80" t="s">
        <v>278</v>
      </c>
      <c r="B206" s="396">
        <v>263</v>
      </c>
      <c r="C206" s="397">
        <f>B206/B210</f>
        <v>0.13733681462140993</v>
      </c>
      <c r="D206" s="396">
        <v>2</v>
      </c>
      <c r="E206" s="397">
        <f>D206/D210</f>
        <v>7.6923076923076927E-2</v>
      </c>
      <c r="F206" s="396">
        <v>131</v>
      </c>
      <c r="G206" s="397">
        <f>F206/F210</f>
        <v>9.7108969607116388E-2</v>
      </c>
      <c r="H206" s="396">
        <v>67</v>
      </c>
      <c r="I206" s="397">
        <f>H206/H210</f>
        <v>0.15876777251184834</v>
      </c>
      <c r="J206" s="396">
        <v>0</v>
      </c>
      <c r="K206" s="397">
        <f>J206/J210</f>
        <v>0</v>
      </c>
      <c r="L206" s="396">
        <v>2</v>
      </c>
      <c r="M206" s="397">
        <f>L206/L210</f>
        <v>2.7777777777777776E-2</v>
      </c>
      <c r="N206" s="396">
        <v>0</v>
      </c>
      <c r="O206" s="397">
        <f>N206/N210</f>
        <v>0</v>
      </c>
      <c r="P206" s="396">
        <v>0</v>
      </c>
      <c r="Q206" s="397">
        <f>P206/P210</f>
        <v>0</v>
      </c>
      <c r="R206" s="1595">
        <f t="shared" si="32"/>
        <v>465</v>
      </c>
    </row>
    <row r="207" spans="1:19" s="1262" customFormat="1" hidden="1" x14ac:dyDescent="0.25">
      <c r="A207" s="80" t="s">
        <v>279</v>
      </c>
      <c r="B207" s="396">
        <v>242</v>
      </c>
      <c r="C207" s="397">
        <f>B207/B210</f>
        <v>0.12637075718015667</v>
      </c>
      <c r="D207" s="396">
        <v>3</v>
      </c>
      <c r="E207" s="397">
        <f>D207/D210</f>
        <v>0.11538461538461539</v>
      </c>
      <c r="F207" s="396">
        <v>104</v>
      </c>
      <c r="G207" s="397">
        <f>F207/F210</f>
        <v>7.7094143810229804E-2</v>
      </c>
      <c r="H207" s="396">
        <v>101</v>
      </c>
      <c r="I207" s="397">
        <f>H207/H210</f>
        <v>0.23933649289099526</v>
      </c>
      <c r="J207" s="396">
        <v>0</v>
      </c>
      <c r="K207" s="397">
        <f>J207/J210</f>
        <v>0</v>
      </c>
      <c r="L207" s="396">
        <v>3</v>
      </c>
      <c r="M207" s="397">
        <f>L207/L210</f>
        <v>4.1666666666666664E-2</v>
      </c>
      <c r="N207" s="396">
        <v>1</v>
      </c>
      <c r="O207" s="397">
        <f>N207/N210</f>
        <v>8.3333333333333329E-2</v>
      </c>
      <c r="P207" s="396">
        <v>3</v>
      </c>
      <c r="Q207" s="397">
        <f>P207/P210</f>
        <v>0.2</v>
      </c>
      <c r="R207" s="1595">
        <f t="shared" si="32"/>
        <v>457</v>
      </c>
    </row>
    <row r="208" spans="1:19" s="1262" customFormat="1" hidden="1" x14ac:dyDescent="0.25">
      <c r="A208" s="80" t="s">
        <v>280</v>
      </c>
      <c r="B208" s="396">
        <v>164</v>
      </c>
      <c r="C208" s="397">
        <f>B208/B210</f>
        <v>8.563968668407311E-2</v>
      </c>
      <c r="D208" s="396">
        <v>2</v>
      </c>
      <c r="E208" s="397">
        <f>D208/D210</f>
        <v>7.6923076923076927E-2</v>
      </c>
      <c r="F208" s="396">
        <v>54</v>
      </c>
      <c r="G208" s="397">
        <f>F208/F210</f>
        <v>4.0029651593773162E-2</v>
      </c>
      <c r="H208" s="396">
        <v>67</v>
      </c>
      <c r="I208" s="397">
        <f>H208/H210</f>
        <v>0.15876777251184834</v>
      </c>
      <c r="J208" s="396">
        <v>101</v>
      </c>
      <c r="K208" s="397">
        <f>J208/J210</f>
        <v>0.26370757180156656</v>
      </c>
      <c r="L208" s="396">
        <v>8</v>
      </c>
      <c r="M208" s="397">
        <f>L208/L210</f>
        <v>0.1111111111111111</v>
      </c>
      <c r="N208" s="396">
        <v>10</v>
      </c>
      <c r="O208" s="397">
        <f>N208/N210</f>
        <v>0.83333333333333337</v>
      </c>
      <c r="P208" s="396">
        <v>3</v>
      </c>
      <c r="Q208" s="397">
        <f>P208/P210</f>
        <v>0.2</v>
      </c>
      <c r="R208" s="1595">
        <f t="shared" si="32"/>
        <v>409</v>
      </c>
    </row>
    <row r="209" spans="1:18" s="1262" customFormat="1" ht="15.75" hidden="1" thickBot="1" x14ac:dyDescent="0.3">
      <c r="A209" s="663" t="s">
        <v>397</v>
      </c>
      <c r="B209" s="401">
        <v>0</v>
      </c>
      <c r="C209" s="402">
        <f>B209/B210</f>
        <v>0</v>
      </c>
      <c r="D209" s="401">
        <v>0</v>
      </c>
      <c r="E209" s="402">
        <f>D209/D210</f>
        <v>0</v>
      </c>
      <c r="F209" s="401">
        <v>1</v>
      </c>
      <c r="G209" s="402">
        <f>F209/F210</f>
        <v>7.4128984432913266E-4</v>
      </c>
      <c r="H209" s="401">
        <v>0</v>
      </c>
      <c r="I209" s="402">
        <f>H209/H210</f>
        <v>0</v>
      </c>
      <c r="J209" s="401">
        <v>282</v>
      </c>
      <c r="K209" s="402">
        <f>J209/J210</f>
        <v>0.73629242819843344</v>
      </c>
      <c r="L209" s="401">
        <v>0</v>
      </c>
      <c r="M209" s="402">
        <f>L209/L210</f>
        <v>0</v>
      </c>
      <c r="N209" s="401">
        <v>0</v>
      </c>
      <c r="O209" s="402">
        <f>N209/N210</f>
        <v>0</v>
      </c>
      <c r="P209" s="401">
        <v>1</v>
      </c>
      <c r="Q209" s="402">
        <f>P209/P210</f>
        <v>6.6666666666666666E-2</v>
      </c>
      <c r="R209" s="1596">
        <f t="shared" si="32"/>
        <v>284</v>
      </c>
    </row>
    <row r="210" spans="1:18" s="1262" customFormat="1" ht="16.5" hidden="1" thickTop="1" thickBot="1" x14ac:dyDescent="0.3">
      <c r="A210" s="105" t="s">
        <v>398</v>
      </c>
      <c r="B210" s="99">
        <f t="shared" ref="B210:Q210" si="33">SUM(B202:B209)</f>
        <v>1915</v>
      </c>
      <c r="C210" s="225">
        <f t="shared" si="33"/>
        <v>0.99999999999999989</v>
      </c>
      <c r="D210" s="99">
        <f t="shared" si="33"/>
        <v>26</v>
      </c>
      <c r="E210" s="225">
        <f t="shared" si="33"/>
        <v>1</v>
      </c>
      <c r="F210" s="99">
        <f t="shared" si="33"/>
        <v>1349</v>
      </c>
      <c r="G210" s="225">
        <f t="shared" si="33"/>
        <v>1</v>
      </c>
      <c r="H210" s="99">
        <f t="shared" si="33"/>
        <v>422</v>
      </c>
      <c r="I210" s="225">
        <f t="shared" si="33"/>
        <v>1</v>
      </c>
      <c r="J210" s="99">
        <f t="shared" si="33"/>
        <v>383</v>
      </c>
      <c r="K210" s="225">
        <f t="shared" si="33"/>
        <v>1</v>
      </c>
      <c r="L210" s="99">
        <f t="shared" si="33"/>
        <v>72</v>
      </c>
      <c r="M210" s="225">
        <f t="shared" si="33"/>
        <v>1</v>
      </c>
      <c r="N210" s="99">
        <f t="shared" si="33"/>
        <v>12</v>
      </c>
      <c r="O210" s="225">
        <f t="shared" si="33"/>
        <v>1</v>
      </c>
      <c r="P210" s="99">
        <f t="shared" si="33"/>
        <v>15</v>
      </c>
      <c r="Q210" s="225">
        <f t="shared" si="33"/>
        <v>1</v>
      </c>
      <c r="R210" s="1597">
        <f>SUM(B210,D210,F210,H210,J210,L210,N210,P210)</f>
        <v>4194</v>
      </c>
    </row>
    <row r="211" spans="1:18" s="30" customFormat="1" ht="15.75" hidden="1" thickBot="1" x14ac:dyDescent="0.3">
      <c r="A211" s="2490" t="s">
        <v>399</v>
      </c>
      <c r="B211" s="2491"/>
      <c r="C211" s="2491"/>
      <c r="D211" s="2491"/>
      <c r="E211" s="2491"/>
      <c r="F211" s="2491"/>
      <c r="G211" s="2491"/>
      <c r="H211" s="2491"/>
      <c r="I211" s="2491"/>
      <c r="J211" s="2491"/>
      <c r="K211" s="2491"/>
      <c r="L211" s="2491"/>
      <c r="M211" s="2491"/>
      <c r="N211" s="2491"/>
      <c r="O211" s="2491"/>
      <c r="P211" s="2491"/>
      <c r="Q211" s="2491"/>
      <c r="R211" s="2492"/>
    </row>
    <row r="212" spans="1:18" s="1262" customFormat="1" hidden="1" x14ac:dyDescent="0.25">
      <c r="A212" s="82" t="s">
        <v>284</v>
      </c>
      <c r="B212" s="406">
        <v>288</v>
      </c>
      <c r="C212" s="407">
        <f>SUM(B212/B218)</f>
        <v>0.1503916449086162</v>
      </c>
      <c r="D212" s="406">
        <v>0</v>
      </c>
      <c r="E212" s="407">
        <f>SUM(D212/D218)</f>
        <v>0</v>
      </c>
      <c r="F212" s="406">
        <v>174</v>
      </c>
      <c r="G212" s="407">
        <f>SUM(F212/F218)</f>
        <v>0.12898443291326908</v>
      </c>
      <c r="H212" s="406">
        <v>28</v>
      </c>
      <c r="I212" s="407">
        <f>SUM(H212/H218)</f>
        <v>6.6350710900473939E-2</v>
      </c>
      <c r="J212" s="406">
        <v>79</v>
      </c>
      <c r="K212" s="407">
        <f>SUM(J212/J218)</f>
        <v>0.20626631853785901</v>
      </c>
      <c r="L212" s="406">
        <v>7</v>
      </c>
      <c r="M212" s="407">
        <f>SUM(L212/L218)</f>
        <v>9.7222222222222224E-2</v>
      </c>
      <c r="N212" s="406">
        <v>3</v>
      </c>
      <c r="O212" s="407">
        <f>SUM(N212/N218)</f>
        <v>0.25</v>
      </c>
      <c r="P212" s="406">
        <v>4</v>
      </c>
      <c r="Q212" s="407">
        <f>SUM(P212/P218)</f>
        <v>0.26666666666666666</v>
      </c>
      <c r="R212" s="1594">
        <f t="shared" ref="R212:R217" si="34">SUM(B212,D212,F212,H212,J212,L212,N212,P212)</f>
        <v>583</v>
      </c>
    </row>
    <row r="213" spans="1:18" s="1262" customFormat="1" hidden="1" x14ac:dyDescent="0.25">
      <c r="A213" s="80" t="s">
        <v>285</v>
      </c>
      <c r="B213" s="410">
        <v>133</v>
      </c>
      <c r="C213" s="411">
        <f>SUM(B213/B218)</f>
        <v>6.9451697127937334E-2</v>
      </c>
      <c r="D213" s="410">
        <v>3</v>
      </c>
      <c r="E213" s="411">
        <f>SUM(D213/D218)</f>
        <v>0.11538461538461539</v>
      </c>
      <c r="F213" s="410">
        <v>86</v>
      </c>
      <c r="G213" s="411">
        <f>SUM(F213/F218)</f>
        <v>6.3750926612305414E-2</v>
      </c>
      <c r="H213" s="410">
        <v>67</v>
      </c>
      <c r="I213" s="411">
        <f>SUM(H213/H218)</f>
        <v>0.15876777251184834</v>
      </c>
      <c r="J213" s="410">
        <v>28</v>
      </c>
      <c r="K213" s="411">
        <f>SUM(J213/J218)</f>
        <v>7.3107049608355096E-2</v>
      </c>
      <c r="L213" s="410">
        <v>28</v>
      </c>
      <c r="M213" s="411">
        <f>SUM(L213/L218)</f>
        <v>0.3888888888888889</v>
      </c>
      <c r="N213" s="410">
        <v>0</v>
      </c>
      <c r="O213" s="411">
        <f>SUM(N213/N218)</f>
        <v>0</v>
      </c>
      <c r="P213" s="410">
        <v>1</v>
      </c>
      <c r="Q213" s="411">
        <f>SUM(P213/P218)</f>
        <v>6.6666666666666666E-2</v>
      </c>
      <c r="R213" s="1595">
        <f t="shared" si="34"/>
        <v>346</v>
      </c>
    </row>
    <row r="214" spans="1:18" s="1262" customFormat="1" hidden="1" x14ac:dyDescent="0.25">
      <c r="A214" s="80" t="s">
        <v>286</v>
      </c>
      <c r="B214" s="410">
        <v>16</v>
      </c>
      <c r="C214" s="411">
        <f>SUM(B214/B218)</f>
        <v>8.3550913838120102E-3</v>
      </c>
      <c r="D214" s="410">
        <v>0</v>
      </c>
      <c r="E214" s="411">
        <f>SUM(D214/D218)</f>
        <v>0</v>
      </c>
      <c r="F214" s="410">
        <v>10</v>
      </c>
      <c r="G214" s="411">
        <f>SUM(F214/F218)</f>
        <v>7.4128984432913266E-3</v>
      </c>
      <c r="H214" s="410">
        <v>8</v>
      </c>
      <c r="I214" s="411">
        <f>SUM(H214/H218)</f>
        <v>1.8957345971563982E-2</v>
      </c>
      <c r="J214" s="410">
        <v>1</v>
      </c>
      <c r="K214" s="411">
        <f>SUM(J214/J218)</f>
        <v>2.6109660574412533E-3</v>
      </c>
      <c r="L214" s="410">
        <v>0</v>
      </c>
      <c r="M214" s="411">
        <f>SUM(L214/L218)</f>
        <v>0</v>
      </c>
      <c r="N214" s="410">
        <v>0</v>
      </c>
      <c r="O214" s="411">
        <f>SUM(N214/N218)</f>
        <v>0</v>
      </c>
      <c r="P214" s="410">
        <v>0</v>
      </c>
      <c r="Q214" s="411">
        <f>SUM(P214/P218)</f>
        <v>0</v>
      </c>
      <c r="R214" s="1595">
        <f t="shared" si="34"/>
        <v>35</v>
      </c>
    </row>
    <row r="215" spans="1:18" s="1262" customFormat="1" hidden="1" x14ac:dyDescent="0.25">
      <c r="A215" s="80" t="s">
        <v>287</v>
      </c>
      <c r="B215" s="410">
        <v>494</v>
      </c>
      <c r="C215" s="411">
        <f>SUM(B215/B218)</f>
        <v>0.25796344647519581</v>
      </c>
      <c r="D215" s="410">
        <v>7</v>
      </c>
      <c r="E215" s="411">
        <f>SUM(D215/D218)</f>
        <v>0.26923076923076922</v>
      </c>
      <c r="F215" s="410">
        <v>435</v>
      </c>
      <c r="G215" s="411">
        <f>SUM(F215/F218)</f>
        <v>0.32246108228317272</v>
      </c>
      <c r="H215" s="410">
        <v>108</v>
      </c>
      <c r="I215" s="411">
        <f>SUM(H215/H218)</f>
        <v>0.25592417061611372</v>
      </c>
      <c r="J215" s="410">
        <v>135</v>
      </c>
      <c r="K215" s="411">
        <f>SUM(J215/J218)</f>
        <v>0.35248041775456918</v>
      </c>
      <c r="L215" s="410">
        <v>6</v>
      </c>
      <c r="M215" s="411">
        <f>SUM(L215/L218)</f>
        <v>8.3333333333333329E-2</v>
      </c>
      <c r="N215" s="410">
        <v>1</v>
      </c>
      <c r="O215" s="411">
        <f>SUM(N215/N218)</f>
        <v>8.3333333333333329E-2</v>
      </c>
      <c r="P215" s="410">
        <v>4</v>
      </c>
      <c r="Q215" s="411">
        <f>SUM(P215/P218)</f>
        <v>0.26666666666666666</v>
      </c>
      <c r="R215" s="1595">
        <f t="shared" si="34"/>
        <v>1190</v>
      </c>
    </row>
    <row r="216" spans="1:18" s="1262" customFormat="1" hidden="1" x14ac:dyDescent="0.25">
      <c r="A216" s="80" t="s">
        <v>400</v>
      </c>
      <c r="B216" s="410">
        <v>518</v>
      </c>
      <c r="C216" s="411">
        <f>SUM(B216/B218)</f>
        <v>0.27049608355091381</v>
      </c>
      <c r="D216" s="410">
        <v>5</v>
      </c>
      <c r="E216" s="411">
        <f>SUM(D216/D218)</f>
        <v>0.19230769230769232</v>
      </c>
      <c r="F216" s="410">
        <v>402</v>
      </c>
      <c r="G216" s="411">
        <f>SUM(F216/F218)</f>
        <v>0.29799851742031136</v>
      </c>
      <c r="H216" s="410">
        <v>138</v>
      </c>
      <c r="I216" s="411">
        <f>SUM(H216/H218)</f>
        <v>0.32701421800947866</v>
      </c>
      <c r="J216" s="410">
        <v>126</v>
      </c>
      <c r="K216" s="411">
        <f>SUM(J216/J218)</f>
        <v>0.32898172323759789</v>
      </c>
      <c r="L216" s="410">
        <v>5</v>
      </c>
      <c r="M216" s="411">
        <f>SUM(L216/L218)</f>
        <v>6.9444444444444448E-2</v>
      </c>
      <c r="N216" s="410">
        <v>3</v>
      </c>
      <c r="O216" s="411">
        <f>SUM(N216/N218)</f>
        <v>0.25</v>
      </c>
      <c r="P216" s="410">
        <v>2</v>
      </c>
      <c r="Q216" s="411">
        <f>SUM(P216/P218)</f>
        <v>0.13333333333333333</v>
      </c>
      <c r="R216" s="1595">
        <f t="shared" si="34"/>
        <v>1199</v>
      </c>
    </row>
    <row r="217" spans="1:18" s="1262" customFormat="1" ht="15.75" hidden="1" thickBot="1" x14ac:dyDescent="0.3">
      <c r="A217" s="81" t="s">
        <v>289</v>
      </c>
      <c r="B217" s="414">
        <v>466</v>
      </c>
      <c r="C217" s="415">
        <f>SUM(B217/B218)</f>
        <v>0.24334203655352479</v>
      </c>
      <c r="D217" s="414">
        <v>11</v>
      </c>
      <c r="E217" s="415">
        <f>SUM(D217/D218)</f>
        <v>0.42307692307692307</v>
      </c>
      <c r="F217" s="414">
        <v>242</v>
      </c>
      <c r="G217" s="415">
        <f>SUM(F217/F218)</f>
        <v>0.17939214232765011</v>
      </c>
      <c r="H217" s="414">
        <v>73</v>
      </c>
      <c r="I217" s="415">
        <f>SUM(H217/H218)</f>
        <v>0.17298578199052134</v>
      </c>
      <c r="J217" s="414">
        <v>14</v>
      </c>
      <c r="K217" s="415">
        <f>SUM(J217/J218)</f>
        <v>3.6553524804177548E-2</v>
      </c>
      <c r="L217" s="414">
        <v>26</v>
      </c>
      <c r="M217" s="415">
        <f>SUM(L217/L218)</f>
        <v>0.3611111111111111</v>
      </c>
      <c r="N217" s="414">
        <v>5</v>
      </c>
      <c r="O217" s="415">
        <f>SUM(N217/N218)</f>
        <v>0.41666666666666669</v>
      </c>
      <c r="P217" s="414">
        <v>4</v>
      </c>
      <c r="Q217" s="415">
        <f>SUM(P217/P218)</f>
        <v>0.26666666666666666</v>
      </c>
      <c r="R217" s="1596">
        <f t="shared" si="34"/>
        <v>841</v>
      </c>
    </row>
    <row r="218" spans="1:18" s="1262" customFormat="1" ht="16.5" hidden="1" thickTop="1" thickBot="1" x14ac:dyDescent="0.3">
      <c r="A218" s="105" t="s">
        <v>398</v>
      </c>
      <c r="B218" s="99">
        <f t="shared" ref="B218:Q218" si="35">SUM(B212:B217)</f>
        <v>1915</v>
      </c>
      <c r="C218" s="225">
        <f t="shared" si="35"/>
        <v>1</v>
      </c>
      <c r="D218" s="99">
        <f t="shared" si="35"/>
        <v>26</v>
      </c>
      <c r="E218" s="225">
        <f t="shared" si="35"/>
        <v>1</v>
      </c>
      <c r="F218" s="99">
        <f t="shared" si="35"/>
        <v>1349</v>
      </c>
      <c r="G218" s="225">
        <f t="shared" si="35"/>
        <v>1</v>
      </c>
      <c r="H218" s="99">
        <f t="shared" si="35"/>
        <v>422</v>
      </c>
      <c r="I218" s="225">
        <f t="shared" si="35"/>
        <v>1</v>
      </c>
      <c r="J218" s="99">
        <f t="shared" si="35"/>
        <v>383</v>
      </c>
      <c r="K218" s="225">
        <f t="shared" si="35"/>
        <v>0.99999999999999989</v>
      </c>
      <c r="L218" s="99">
        <f t="shared" si="35"/>
        <v>72</v>
      </c>
      <c r="M218" s="225">
        <f t="shared" si="35"/>
        <v>1</v>
      </c>
      <c r="N218" s="99">
        <f t="shared" si="35"/>
        <v>12</v>
      </c>
      <c r="O218" s="225">
        <f t="shared" si="35"/>
        <v>1</v>
      </c>
      <c r="P218" s="99">
        <f t="shared" si="35"/>
        <v>15</v>
      </c>
      <c r="Q218" s="225">
        <f t="shared" si="35"/>
        <v>1</v>
      </c>
      <c r="R218" s="1597">
        <f>SUM(B218,D218,F218,H218,J218,L218,N218,P218)</f>
        <v>4194</v>
      </c>
    </row>
    <row r="219" spans="1:18" s="1262" customFormat="1" ht="15.75" hidden="1" customHeight="1" thickBot="1" x14ac:dyDescent="0.3">
      <c r="A219" s="2490" t="s">
        <v>401</v>
      </c>
      <c r="B219" s="2491"/>
      <c r="C219" s="2491"/>
      <c r="D219" s="2491"/>
      <c r="E219" s="2491"/>
      <c r="F219" s="2491"/>
      <c r="G219" s="2491"/>
      <c r="H219" s="2491"/>
      <c r="I219" s="2491"/>
      <c r="J219" s="2491"/>
      <c r="K219" s="2491"/>
      <c r="L219" s="2491"/>
      <c r="M219" s="2491"/>
      <c r="N219" s="2491"/>
      <c r="O219" s="2491"/>
      <c r="P219" s="2491"/>
      <c r="Q219" s="2491"/>
      <c r="R219" s="2492"/>
    </row>
    <row r="220" spans="1:18" s="1262" customFormat="1" hidden="1" x14ac:dyDescent="0.25">
      <c r="A220" s="73" t="s">
        <v>402</v>
      </c>
      <c r="B220" s="406">
        <v>960</v>
      </c>
      <c r="C220" s="407">
        <f>SUM(B220/B226)</f>
        <v>0.50130548302872058</v>
      </c>
      <c r="D220" s="406">
        <v>14</v>
      </c>
      <c r="E220" s="407">
        <f>SUM(D220/D226)</f>
        <v>0.53846153846153844</v>
      </c>
      <c r="F220" s="406">
        <v>573</v>
      </c>
      <c r="G220" s="407">
        <f>SUM(F220/F226)</f>
        <v>0.42475908080059305</v>
      </c>
      <c r="H220" s="406">
        <v>228</v>
      </c>
      <c r="I220" s="407">
        <f>SUM(H220/H226)</f>
        <v>0.54028436018957349</v>
      </c>
      <c r="J220" s="406">
        <v>31</v>
      </c>
      <c r="K220" s="407">
        <f>SUM(J220/J226)</f>
        <v>8.0939947780678853E-2</v>
      </c>
      <c r="L220" s="406">
        <v>37</v>
      </c>
      <c r="M220" s="407">
        <f>SUM(L220/L226)</f>
        <v>0.51388888888888884</v>
      </c>
      <c r="N220" s="406">
        <v>7</v>
      </c>
      <c r="O220" s="407">
        <f>SUM(N220/N226)</f>
        <v>0.58333333333333337</v>
      </c>
      <c r="P220" s="406">
        <v>3</v>
      </c>
      <c r="Q220" s="407">
        <f>SUM(P220/P226)</f>
        <v>0.2</v>
      </c>
      <c r="R220" s="1594">
        <f t="shared" ref="R220:R225" si="36">SUM(B220,D220,F220,H220,J220,L220,N220,P220)</f>
        <v>1853</v>
      </c>
    </row>
    <row r="221" spans="1:18" s="1262" customFormat="1" hidden="1" x14ac:dyDescent="0.25">
      <c r="A221" s="74" t="s">
        <v>403</v>
      </c>
      <c r="B221" s="410">
        <v>456</v>
      </c>
      <c r="C221" s="411">
        <f>SUM(B221/B226)</f>
        <v>0.23812010443864229</v>
      </c>
      <c r="D221" s="410">
        <v>4</v>
      </c>
      <c r="E221" s="411">
        <f>SUM(D221/D226)</f>
        <v>0.15384615384615385</v>
      </c>
      <c r="F221" s="410">
        <v>310</v>
      </c>
      <c r="G221" s="411">
        <f>SUM(F221/F226)</f>
        <v>0.22979985174203113</v>
      </c>
      <c r="H221" s="410">
        <v>84</v>
      </c>
      <c r="I221" s="411">
        <f>SUM(H221/H226)</f>
        <v>0.1990521327014218</v>
      </c>
      <c r="J221" s="410">
        <v>36</v>
      </c>
      <c r="K221" s="411">
        <f>SUM(J221/J226)</f>
        <v>9.3994778067885115E-2</v>
      </c>
      <c r="L221" s="410">
        <v>15</v>
      </c>
      <c r="M221" s="411">
        <f>SUM(L221/L226)</f>
        <v>0.20833333333333334</v>
      </c>
      <c r="N221" s="410">
        <v>1</v>
      </c>
      <c r="O221" s="411">
        <f>SUM(N221/N226)</f>
        <v>8.3333333333333329E-2</v>
      </c>
      <c r="P221" s="410">
        <v>5</v>
      </c>
      <c r="Q221" s="411">
        <f>SUM(P221/P226)</f>
        <v>0.33333333333333331</v>
      </c>
      <c r="R221" s="1595">
        <f t="shared" si="36"/>
        <v>911</v>
      </c>
    </row>
    <row r="222" spans="1:18" s="1262" customFormat="1" hidden="1" x14ac:dyDescent="0.25">
      <c r="A222" s="74" t="s">
        <v>404</v>
      </c>
      <c r="B222" s="410">
        <v>250</v>
      </c>
      <c r="C222" s="411">
        <f>SUM(B222/B226)</f>
        <v>0.13054830287206268</v>
      </c>
      <c r="D222" s="410">
        <v>7</v>
      </c>
      <c r="E222" s="411">
        <f>SUM(D222/D226)</f>
        <v>0.26923076923076922</v>
      </c>
      <c r="F222" s="410">
        <v>217</v>
      </c>
      <c r="G222" s="411">
        <f>SUM(F222/F226)</f>
        <v>0.16085989621942179</v>
      </c>
      <c r="H222" s="410">
        <v>58</v>
      </c>
      <c r="I222" s="411">
        <f>SUM(H222/H226)</f>
        <v>0.13744075829383887</v>
      </c>
      <c r="J222" s="410">
        <v>47</v>
      </c>
      <c r="K222" s="411">
        <f>SUM(J222/J226)</f>
        <v>0.12271540469973891</v>
      </c>
      <c r="L222" s="410">
        <v>6</v>
      </c>
      <c r="M222" s="411">
        <f>SUM(L222/L226)</f>
        <v>8.3333333333333329E-2</v>
      </c>
      <c r="N222" s="410">
        <v>0</v>
      </c>
      <c r="O222" s="411">
        <f>SUM(N222/N226)</f>
        <v>0</v>
      </c>
      <c r="P222" s="410">
        <v>4</v>
      </c>
      <c r="Q222" s="411">
        <f>SUM(P222/P226)</f>
        <v>0.26666666666666666</v>
      </c>
      <c r="R222" s="1595">
        <f t="shared" si="36"/>
        <v>589</v>
      </c>
    </row>
    <row r="223" spans="1:18" s="1262" customFormat="1" hidden="1" x14ac:dyDescent="0.25">
      <c r="A223" s="74" t="s">
        <v>405</v>
      </c>
      <c r="B223" s="410">
        <v>112</v>
      </c>
      <c r="C223" s="411">
        <f>SUM(B223/B226)</f>
        <v>5.848563968668407E-2</v>
      </c>
      <c r="D223" s="410">
        <v>1</v>
      </c>
      <c r="E223" s="411">
        <f>SUM(D223/D226)</f>
        <v>3.8461538461538464E-2</v>
      </c>
      <c r="F223" s="410">
        <v>99</v>
      </c>
      <c r="G223" s="411">
        <f>SUM(F223/F226)</f>
        <v>7.3387694588584143E-2</v>
      </c>
      <c r="H223" s="410">
        <v>28</v>
      </c>
      <c r="I223" s="411">
        <f>SUM(H223/H226)</f>
        <v>6.6350710900473939E-2</v>
      </c>
      <c r="J223" s="410">
        <v>44</v>
      </c>
      <c r="K223" s="411">
        <f>SUM(J223/J226)</f>
        <v>0.11488250652741515</v>
      </c>
      <c r="L223" s="410">
        <v>7</v>
      </c>
      <c r="M223" s="411">
        <f>SUM(L223/L226)</f>
        <v>9.7222222222222224E-2</v>
      </c>
      <c r="N223" s="410">
        <v>1</v>
      </c>
      <c r="O223" s="411">
        <f>SUM(N223/N226)</f>
        <v>8.3333333333333329E-2</v>
      </c>
      <c r="P223" s="410">
        <v>0</v>
      </c>
      <c r="Q223" s="411">
        <f>SUM(P223/P226)</f>
        <v>0</v>
      </c>
      <c r="R223" s="1595">
        <f t="shared" si="36"/>
        <v>292</v>
      </c>
    </row>
    <row r="224" spans="1:18" s="1262" customFormat="1" hidden="1" x14ac:dyDescent="0.25">
      <c r="A224" s="74" t="s">
        <v>406</v>
      </c>
      <c r="B224" s="410">
        <v>61</v>
      </c>
      <c r="C224" s="411">
        <f>SUM(B224/B226)</f>
        <v>3.1853785900783291E-2</v>
      </c>
      <c r="D224" s="410">
        <v>0</v>
      </c>
      <c r="E224" s="411">
        <f>SUM(D224/D226)</f>
        <v>0</v>
      </c>
      <c r="F224" s="410">
        <v>53</v>
      </c>
      <c r="G224" s="411">
        <f>SUM(F224/F226)</f>
        <v>3.9288361749444035E-2</v>
      </c>
      <c r="H224" s="410">
        <v>12</v>
      </c>
      <c r="I224" s="411">
        <f>SUM(H224/H226)</f>
        <v>2.843601895734597E-2</v>
      </c>
      <c r="J224" s="410">
        <v>33</v>
      </c>
      <c r="K224" s="411">
        <f>SUM(J224/J226)</f>
        <v>8.6161879895561358E-2</v>
      </c>
      <c r="L224" s="410">
        <v>5</v>
      </c>
      <c r="M224" s="411">
        <f>SUM(L224/L226)</f>
        <v>6.9444444444444448E-2</v>
      </c>
      <c r="N224" s="410">
        <v>0</v>
      </c>
      <c r="O224" s="411">
        <f>SUM(N224/N226)</f>
        <v>0</v>
      </c>
      <c r="P224" s="410">
        <v>0</v>
      </c>
      <c r="Q224" s="411">
        <f>SUM(P224/P226)</f>
        <v>0</v>
      </c>
      <c r="R224" s="1595">
        <f t="shared" si="36"/>
        <v>164</v>
      </c>
    </row>
    <row r="225" spans="1:18" s="1262" customFormat="1" ht="15.75" hidden="1" thickBot="1" x14ac:dyDescent="0.3">
      <c r="A225" s="91" t="s">
        <v>407</v>
      </c>
      <c r="B225" s="414">
        <v>76</v>
      </c>
      <c r="C225" s="415">
        <f>SUM(B225/B226)</f>
        <v>3.9686684073107048E-2</v>
      </c>
      <c r="D225" s="414">
        <v>0</v>
      </c>
      <c r="E225" s="415">
        <f>SUM(D225/D226)</f>
        <v>0</v>
      </c>
      <c r="F225" s="414">
        <v>97</v>
      </c>
      <c r="G225" s="415">
        <f>SUM(F225/F226)</f>
        <v>7.1905114899925876E-2</v>
      </c>
      <c r="H225" s="414">
        <v>12</v>
      </c>
      <c r="I225" s="415">
        <f>SUM(H225/H226)</f>
        <v>2.843601895734597E-2</v>
      </c>
      <c r="J225" s="414">
        <v>192</v>
      </c>
      <c r="K225" s="415">
        <f>SUM(J225/J226)</f>
        <v>0.50130548302872058</v>
      </c>
      <c r="L225" s="414">
        <v>2</v>
      </c>
      <c r="M225" s="415">
        <f>SUM(L225/L226)</f>
        <v>2.7777777777777776E-2</v>
      </c>
      <c r="N225" s="414">
        <v>3</v>
      </c>
      <c r="O225" s="415">
        <f>SUM(N225/N226)</f>
        <v>0.25</v>
      </c>
      <c r="P225" s="414">
        <v>3</v>
      </c>
      <c r="Q225" s="415">
        <f>SUM(P225/P226)</f>
        <v>0.2</v>
      </c>
      <c r="R225" s="1596">
        <f t="shared" si="36"/>
        <v>385</v>
      </c>
    </row>
    <row r="226" spans="1:18" s="1262" customFormat="1" ht="16.5" hidden="1" thickTop="1" thickBot="1" x14ac:dyDescent="0.3">
      <c r="A226" s="105" t="s">
        <v>398</v>
      </c>
      <c r="B226" s="99">
        <f t="shared" ref="B226:R226" si="37">SUM(B220:B225)</f>
        <v>1915</v>
      </c>
      <c r="C226" s="225">
        <f t="shared" si="37"/>
        <v>0.99999999999999989</v>
      </c>
      <c r="D226" s="99">
        <f t="shared" si="37"/>
        <v>26</v>
      </c>
      <c r="E226" s="225">
        <f t="shared" si="37"/>
        <v>0.99999999999999989</v>
      </c>
      <c r="F226" s="99">
        <f t="shared" si="37"/>
        <v>1349</v>
      </c>
      <c r="G226" s="225">
        <f t="shared" si="37"/>
        <v>1</v>
      </c>
      <c r="H226" s="99">
        <f t="shared" si="37"/>
        <v>422</v>
      </c>
      <c r="I226" s="225">
        <f t="shared" si="37"/>
        <v>1</v>
      </c>
      <c r="J226" s="99">
        <f t="shared" si="37"/>
        <v>383</v>
      </c>
      <c r="K226" s="225">
        <f t="shared" si="37"/>
        <v>1</v>
      </c>
      <c r="L226" s="99">
        <f t="shared" si="37"/>
        <v>72</v>
      </c>
      <c r="M226" s="225">
        <f t="shared" si="37"/>
        <v>1</v>
      </c>
      <c r="N226" s="99">
        <f t="shared" si="37"/>
        <v>12</v>
      </c>
      <c r="O226" s="225">
        <f t="shared" si="37"/>
        <v>1</v>
      </c>
      <c r="P226" s="99">
        <f t="shared" si="37"/>
        <v>15</v>
      </c>
      <c r="Q226" s="225">
        <f t="shared" si="37"/>
        <v>1</v>
      </c>
      <c r="R226" s="1597">
        <f t="shared" si="37"/>
        <v>4194</v>
      </c>
    </row>
    <row r="227" spans="1:18" s="1262" customFormat="1" ht="15.75" hidden="1" customHeight="1" thickBot="1" x14ac:dyDescent="0.3">
      <c r="A227" s="2490" t="s">
        <v>408</v>
      </c>
      <c r="B227" s="2491"/>
      <c r="C227" s="2491"/>
      <c r="D227" s="2491"/>
      <c r="E227" s="2491"/>
      <c r="F227" s="2491"/>
      <c r="G227" s="2491"/>
      <c r="H227" s="2491"/>
      <c r="I227" s="2491"/>
      <c r="J227" s="2491"/>
      <c r="K227" s="2491"/>
      <c r="L227" s="2491"/>
      <c r="M227" s="2491"/>
      <c r="N227" s="2491"/>
      <c r="O227" s="2491"/>
      <c r="P227" s="2491"/>
      <c r="Q227" s="2491"/>
      <c r="R227" s="2492"/>
    </row>
    <row r="228" spans="1:18" s="1262" customFormat="1" hidden="1" x14ac:dyDescent="0.25">
      <c r="A228" s="73" t="s">
        <v>300</v>
      </c>
      <c r="B228" s="410">
        <v>59</v>
      </c>
      <c r="C228" s="418">
        <f>SUM(B228/B232)</f>
        <v>3.0809399477806788E-2</v>
      </c>
      <c r="D228" s="410">
        <v>0</v>
      </c>
      <c r="E228" s="418">
        <f>SUM(D228/D232)</f>
        <v>0</v>
      </c>
      <c r="F228" s="410">
        <v>1</v>
      </c>
      <c r="G228" s="418">
        <f>SUM(F228/F232)</f>
        <v>7.4128984432913266E-4</v>
      </c>
      <c r="H228" s="410">
        <v>1</v>
      </c>
      <c r="I228" s="418">
        <f>SUM(H228/H232)</f>
        <v>2.3696682464454978E-3</v>
      </c>
      <c r="J228" s="410">
        <v>0</v>
      </c>
      <c r="K228" s="418">
        <f>SUM(J228/J232)</f>
        <v>0</v>
      </c>
      <c r="L228" s="410">
        <v>2</v>
      </c>
      <c r="M228" s="418">
        <f>SUM(L228/L232)</f>
        <v>2.7777777777777776E-2</v>
      </c>
      <c r="N228" s="410">
        <v>2</v>
      </c>
      <c r="O228" s="418">
        <f>SUM(N228/N232)</f>
        <v>0.16666666666666666</v>
      </c>
      <c r="P228" s="410">
        <v>1</v>
      </c>
      <c r="Q228" s="418">
        <f>SUM(P228/P232)</f>
        <v>6.6666666666666666E-2</v>
      </c>
      <c r="R228" s="1598">
        <f>SUM(B228,D228,F228,H228,J228,L228,N228,P228)</f>
        <v>66</v>
      </c>
    </row>
    <row r="229" spans="1:18" s="1262" customFormat="1" hidden="1" x14ac:dyDescent="0.25">
      <c r="A229" s="74" t="s">
        <v>301</v>
      </c>
      <c r="B229" s="410">
        <v>935</v>
      </c>
      <c r="C229" s="422">
        <f>SUM(B229/B232)</f>
        <v>0.48825065274151436</v>
      </c>
      <c r="D229" s="410">
        <v>22</v>
      </c>
      <c r="E229" s="422">
        <f>SUM(D229/D232)</f>
        <v>0.84615384615384615</v>
      </c>
      <c r="F229" s="410">
        <v>25</v>
      </c>
      <c r="G229" s="422">
        <f>SUM(F229/F232)</f>
        <v>1.8532246108228317E-2</v>
      </c>
      <c r="H229" s="410">
        <v>97</v>
      </c>
      <c r="I229" s="422">
        <f>SUM(H229/H232)</f>
        <v>0.22985781990521326</v>
      </c>
      <c r="J229" s="410">
        <v>36</v>
      </c>
      <c r="K229" s="422">
        <f>SUM(J229/J232)</f>
        <v>9.3994778067885115E-2</v>
      </c>
      <c r="L229" s="410">
        <v>54</v>
      </c>
      <c r="M229" s="422">
        <f>SUM(L229/L232)</f>
        <v>0.75</v>
      </c>
      <c r="N229" s="410">
        <v>6</v>
      </c>
      <c r="O229" s="422">
        <f>SUM(N229/N232)</f>
        <v>0.5</v>
      </c>
      <c r="P229" s="410">
        <v>6</v>
      </c>
      <c r="Q229" s="422">
        <f>SUM(P229/P232)</f>
        <v>0.4</v>
      </c>
      <c r="R229" s="1599">
        <f>SUM(B229,D229,F229,H229,J229,L229,N229,P229)</f>
        <v>1181</v>
      </c>
    </row>
    <row r="230" spans="1:18" s="1262" customFormat="1" hidden="1" x14ac:dyDescent="0.25">
      <c r="A230" s="74" t="s">
        <v>302</v>
      </c>
      <c r="B230" s="410">
        <v>617</v>
      </c>
      <c r="C230" s="422">
        <f>SUM(B230/B232)</f>
        <v>0.32219321148825064</v>
      </c>
      <c r="D230" s="410">
        <v>2</v>
      </c>
      <c r="E230" s="422">
        <f>SUM(D230/D232)</f>
        <v>7.6923076923076927E-2</v>
      </c>
      <c r="F230" s="410">
        <v>384</v>
      </c>
      <c r="G230" s="422">
        <f>SUM(F230/F232)</f>
        <v>0.28465530022238694</v>
      </c>
      <c r="H230" s="410">
        <v>175</v>
      </c>
      <c r="I230" s="422">
        <f>SUM(H230/H232)</f>
        <v>0.41469194312796209</v>
      </c>
      <c r="J230" s="410">
        <v>32</v>
      </c>
      <c r="K230" s="422">
        <f>SUM(J230/J232)</f>
        <v>8.3550913838120106E-2</v>
      </c>
      <c r="L230" s="410">
        <v>5</v>
      </c>
      <c r="M230" s="422">
        <f>SUM(L230/L232)</f>
        <v>6.9444444444444448E-2</v>
      </c>
      <c r="N230" s="410">
        <v>1</v>
      </c>
      <c r="O230" s="422">
        <f>SUM(N230/N232)</f>
        <v>8.3333333333333329E-2</v>
      </c>
      <c r="P230" s="410">
        <v>3</v>
      </c>
      <c r="Q230" s="422">
        <f>SUM(P230/P232)</f>
        <v>0.2</v>
      </c>
      <c r="R230" s="1599">
        <f>SUM(B230,D230,F230,H230,J230,L230,N230,P230)</f>
        <v>1219</v>
      </c>
    </row>
    <row r="231" spans="1:18" s="1262" customFormat="1" ht="15.75" hidden="1" thickBot="1" x14ac:dyDescent="0.3">
      <c r="A231" s="91" t="s">
        <v>409</v>
      </c>
      <c r="B231" s="414">
        <v>304</v>
      </c>
      <c r="C231" s="425">
        <f>SUM(B231/B232)</f>
        <v>0.15874673629242819</v>
      </c>
      <c r="D231" s="414">
        <v>2</v>
      </c>
      <c r="E231" s="425">
        <f>SUM(D231/D232)</f>
        <v>7.6923076923076927E-2</v>
      </c>
      <c r="F231" s="414">
        <v>939</v>
      </c>
      <c r="G231" s="425">
        <f>SUM(F231/F232)</f>
        <v>0.69607116382505563</v>
      </c>
      <c r="H231" s="414">
        <v>149</v>
      </c>
      <c r="I231" s="425">
        <f>SUM(H231/H232)</f>
        <v>0.35308056872037913</v>
      </c>
      <c r="J231" s="414">
        <v>315</v>
      </c>
      <c r="K231" s="425">
        <f>SUM(J231/J232)</f>
        <v>0.82245430809399478</v>
      </c>
      <c r="L231" s="414">
        <v>11</v>
      </c>
      <c r="M231" s="425">
        <f>SUM(L231/L232)</f>
        <v>0.15277777777777779</v>
      </c>
      <c r="N231" s="414">
        <v>3</v>
      </c>
      <c r="O231" s="425">
        <f>SUM(N231/N232)</f>
        <v>0.25</v>
      </c>
      <c r="P231" s="414">
        <v>5</v>
      </c>
      <c r="Q231" s="425">
        <f>SUM(P231/P232)</f>
        <v>0.33333333333333331</v>
      </c>
      <c r="R231" s="1600">
        <f>SUM(B231,D231,F231,H231,J231,L231,N231,P231)</f>
        <v>1728</v>
      </c>
    </row>
    <row r="232" spans="1:18" s="1262" customFormat="1" ht="16.5" hidden="1" thickTop="1" thickBot="1" x14ac:dyDescent="0.3">
      <c r="A232" s="105" t="s">
        <v>398</v>
      </c>
      <c r="B232" s="99">
        <f>SUM(B228:B231)</f>
        <v>1915</v>
      </c>
      <c r="C232" s="225">
        <f>SUM(B232/B232)</f>
        <v>1</v>
      </c>
      <c r="D232" s="99">
        <f t="shared" ref="D232:R232" si="38">SUM(D228:D231)</f>
        <v>26</v>
      </c>
      <c r="E232" s="225">
        <f t="shared" si="38"/>
        <v>1</v>
      </c>
      <c r="F232" s="99">
        <f t="shared" si="38"/>
        <v>1349</v>
      </c>
      <c r="G232" s="225">
        <f t="shared" si="38"/>
        <v>1</v>
      </c>
      <c r="H232" s="99">
        <f t="shared" si="38"/>
        <v>422</v>
      </c>
      <c r="I232" s="225">
        <f t="shared" si="38"/>
        <v>1</v>
      </c>
      <c r="J232" s="99">
        <f t="shared" si="38"/>
        <v>383</v>
      </c>
      <c r="K232" s="225">
        <f t="shared" si="38"/>
        <v>1</v>
      </c>
      <c r="L232" s="99">
        <f t="shared" si="38"/>
        <v>72</v>
      </c>
      <c r="M232" s="225">
        <f t="shared" si="38"/>
        <v>1</v>
      </c>
      <c r="N232" s="99">
        <f t="shared" si="38"/>
        <v>12</v>
      </c>
      <c r="O232" s="225">
        <f t="shared" si="38"/>
        <v>1</v>
      </c>
      <c r="P232" s="99">
        <f t="shared" si="38"/>
        <v>15</v>
      </c>
      <c r="Q232" s="225">
        <f t="shared" si="38"/>
        <v>1</v>
      </c>
      <c r="R232" s="1597">
        <f t="shared" si="38"/>
        <v>4194</v>
      </c>
    </row>
    <row r="233" spans="1:18" s="1262" customFormat="1" ht="15.75" hidden="1" thickBot="1" x14ac:dyDescent="0.3">
      <c r="A233" s="2490" t="s">
        <v>410</v>
      </c>
      <c r="B233" s="2491"/>
      <c r="C233" s="2491"/>
      <c r="D233" s="2491"/>
      <c r="E233" s="2491"/>
      <c r="F233" s="2491"/>
      <c r="G233" s="2491"/>
      <c r="H233" s="2491"/>
      <c r="I233" s="2491"/>
      <c r="J233" s="2491"/>
      <c r="K233" s="2491"/>
      <c r="L233" s="2491"/>
      <c r="M233" s="2491"/>
      <c r="N233" s="2491"/>
      <c r="O233" s="2491"/>
      <c r="P233" s="2491"/>
      <c r="Q233" s="2491"/>
      <c r="R233" s="2492"/>
    </row>
    <row r="234" spans="1:18" s="1262" customFormat="1" hidden="1" x14ac:dyDescent="0.25">
      <c r="A234" s="90"/>
      <c r="B234" s="215" t="s">
        <v>411</v>
      </c>
      <c r="C234" s="216" t="s">
        <v>305</v>
      </c>
      <c r="D234" s="217" t="s">
        <v>411</v>
      </c>
      <c r="E234" s="218" t="s">
        <v>305</v>
      </c>
      <c r="F234" s="216" t="s">
        <v>411</v>
      </c>
      <c r="G234" s="216" t="s">
        <v>305</v>
      </c>
      <c r="H234" s="217" t="s">
        <v>411</v>
      </c>
      <c r="I234" s="218" t="s">
        <v>305</v>
      </c>
      <c r="J234" s="285" t="s">
        <v>411</v>
      </c>
      <c r="K234" s="217" t="s">
        <v>305</v>
      </c>
      <c r="L234" s="218" t="s">
        <v>411</v>
      </c>
      <c r="M234" s="216" t="s">
        <v>305</v>
      </c>
      <c r="N234" s="216" t="s">
        <v>411</v>
      </c>
      <c r="O234" s="216" t="s">
        <v>305</v>
      </c>
      <c r="P234" s="217" t="s">
        <v>411</v>
      </c>
      <c r="Q234" s="218" t="s">
        <v>305</v>
      </c>
      <c r="R234" s="1601" t="s">
        <v>411</v>
      </c>
    </row>
    <row r="235" spans="1:18" s="1262" customFormat="1" hidden="1" x14ac:dyDescent="0.25">
      <c r="A235" s="74" t="s">
        <v>412</v>
      </c>
      <c r="B235" s="429">
        <v>7.6631853785900788</v>
      </c>
      <c r="C235" s="430">
        <v>7</v>
      </c>
      <c r="D235" s="429">
        <v>6.8461538461538458</v>
      </c>
      <c r="E235" s="431">
        <v>6</v>
      </c>
      <c r="F235" s="432">
        <v>6.0207561156412162</v>
      </c>
      <c r="G235" s="430">
        <v>5</v>
      </c>
      <c r="H235" s="429">
        <v>10.101895734597157</v>
      </c>
      <c r="I235" s="433">
        <v>11</v>
      </c>
      <c r="J235" s="432">
        <v>19.336814621409921</v>
      </c>
      <c r="K235" s="434">
        <v>19</v>
      </c>
      <c r="L235" s="435">
        <v>5.6527777777777777</v>
      </c>
      <c r="M235" s="430">
        <v>4</v>
      </c>
      <c r="N235" s="432">
        <v>15.333333333333334</v>
      </c>
      <c r="O235" s="430">
        <v>16.5</v>
      </c>
      <c r="P235" s="429">
        <v>9.1333333333333329</v>
      </c>
      <c r="Q235" s="433">
        <v>9</v>
      </c>
      <c r="R235" s="1604">
        <v>8.4</v>
      </c>
    </row>
    <row r="236" spans="1:18" s="1262" customFormat="1" hidden="1" x14ac:dyDescent="0.25">
      <c r="A236" s="77" t="s">
        <v>413</v>
      </c>
      <c r="B236" s="429">
        <v>2.0861618798955615</v>
      </c>
      <c r="C236" s="430">
        <v>1</v>
      </c>
      <c r="D236" s="429">
        <v>1.8076923076923077</v>
      </c>
      <c r="E236" s="431">
        <v>1</v>
      </c>
      <c r="F236" s="432">
        <v>2.4358784284655299</v>
      </c>
      <c r="G236" s="430">
        <v>2</v>
      </c>
      <c r="H236" s="429">
        <v>1.971563981042654</v>
      </c>
      <c r="I236" s="433">
        <v>1</v>
      </c>
      <c r="J236" s="432">
        <v>7.8877284595300265</v>
      </c>
      <c r="K236" s="434">
        <v>6</v>
      </c>
      <c r="L236" s="435">
        <v>2.3611111111111112</v>
      </c>
      <c r="M236" s="430">
        <v>1</v>
      </c>
      <c r="N236" s="432">
        <v>3.1666666666666665</v>
      </c>
      <c r="O236" s="430">
        <v>1</v>
      </c>
      <c r="P236" s="429">
        <v>4.4666666666666668</v>
      </c>
      <c r="Q236" s="433">
        <v>2</v>
      </c>
      <c r="R236" s="1604">
        <v>2.7</v>
      </c>
    </row>
    <row r="237" spans="1:18" s="1262" customFormat="1" ht="15.6" hidden="1" customHeight="1" thickBot="1" x14ac:dyDescent="0.3">
      <c r="A237" s="76" t="s">
        <v>414</v>
      </c>
      <c r="B237" s="436">
        <v>13.639686684073107</v>
      </c>
      <c r="C237" s="437">
        <v>12</v>
      </c>
      <c r="D237" s="436">
        <v>6.884615384615385</v>
      </c>
      <c r="E237" s="438">
        <v>4</v>
      </c>
      <c r="F237" s="439">
        <v>30.859896219421795</v>
      </c>
      <c r="G237" s="437">
        <v>29</v>
      </c>
      <c r="H237" s="436">
        <v>20.312796208530798</v>
      </c>
      <c r="I237" s="440">
        <v>19</v>
      </c>
      <c r="J237" s="439">
        <v>50.219321148825067</v>
      </c>
      <c r="K237" s="441">
        <v>46</v>
      </c>
      <c r="L237" s="442">
        <v>9.9166666666666661</v>
      </c>
      <c r="M237" s="437">
        <v>5</v>
      </c>
      <c r="N237" s="439">
        <v>10.333333333333334</v>
      </c>
      <c r="O237" s="437">
        <v>4</v>
      </c>
      <c r="P237" s="436">
        <v>19.666666666666668</v>
      </c>
      <c r="Q237" s="440">
        <v>15</v>
      </c>
      <c r="R237" s="1605">
        <v>23.1</v>
      </c>
    </row>
    <row r="238" spans="1:18" s="1262" customFormat="1" ht="15.75" hidden="1" customHeight="1" thickBot="1" x14ac:dyDescent="0.3">
      <c r="A238" s="2493" t="s">
        <v>415</v>
      </c>
      <c r="B238" s="2494"/>
      <c r="C238" s="2494"/>
      <c r="D238" s="2494"/>
      <c r="E238" s="2494"/>
      <c r="F238" s="2494"/>
      <c r="G238" s="2494"/>
      <c r="H238" s="2494"/>
      <c r="I238" s="2494"/>
      <c r="J238" s="2494"/>
      <c r="K238" s="2494"/>
      <c r="L238" s="2494"/>
      <c r="M238" s="2494"/>
      <c r="N238" s="2494"/>
      <c r="O238" s="2494"/>
      <c r="P238" s="2494"/>
      <c r="Q238" s="2494"/>
      <c r="R238" s="2495"/>
    </row>
    <row r="239" spans="1:18" s="1262" customFormat="1" ht="40.5" hidden="1" customHeight="1" thickBot="1" x14ac:dyDescent="0.3">
      <c r="A239" s="87"/>
      <c r="B239" s="2497" t="s">
        <v>389</v>
      </c>
      <c r="C239" s="2498"/>
      <c r="D239" s="2497" t="s">
        <v>390</v>
      </c>
      <c r="E239" s="2498"/>
      <c r="F239" s="2497" t="s">
        <v>292</v>
      </c>
      <c r="G239" s="2498"/>
      <c r="H239" s="2497" t="s">
        <v>295</v>
      </c>
      <c r="I239" s="2498"/>
      <c r="J239" s="2497" t="s">
        <v>391</v>
      </c>
      <c r="K239" s="2498"/>
      <c r="L239" s="2497" t="s">
        <v>392</v>
      </c>
      <c r="M239" s="2498"/>
      <c r="N239" s="2497" t="s">
        <v>393</v>
      </c>
      <c r="O239" s="2498"/>
      <c r="P239" s="2497" t="s">
        <v>394</v>
      </c>
      <c r="Q239" s="2498"/>
      <c r="R239" s="1593" t="s">
        <v>395</v>
      </c>
    </row>
    <row r="240" spans="1:18" s="1262" customFormat="1" ht="15.75" hidden="1" thickBot="1" x14ac:dyDescent="0.3">
      <c r="A240" s="2314" t="s">
        <v>396</v>
      </c>
      <c r="B240" s="2315"/>
      <c r="C240" s="2315"/>
      <c r="D240" s="2496"/>
      <c r="E240" s="2496"/>
      <c r="F240" s="2315"/>
      <c r="G240" s="2315"/>
      <c r="H240" s="2496"/>
      <c r="I240" s="2496"/>
      <c r="J240" s="2315"/>
      <c r="K240" s="2315"/>
      <c r="L240" s="2496"/>
      <c r="M240" s="2496"/>
      <c r="N240" s="2315"/>
      <c r="O240" s="2315"/>
      <c r="P240" s="2496"/>
      <c r="Q240" s="2496"/>
      <c r="R240" s="2325"/>
    </row>
    <row r="241" spans="1:18" s="1262" customFormat="1" hidden="1" x14ac:dyDescent="0.25">
      <c r="A241" s="82" t="s">
        <v>274</v>
      </c>
      <c r="B241" s="391">
        <v>154</v>
      </c>
      <c r="C241" s="392">
        <f>B241/B249</f>
        <v>7.2368421052631582E-2</v>
      </c>
      <c r="D241" s="391">
        <v>3</v>
      </c>
      <c r="E241" s="392">
        <f>D241/D249</f>
        <v>6.8181818181818177E-2</v>
      </c>
      <c r="F241" s="391">
        <v>23</v>
      </c>
      <c r="G241" s="392">
        <f>F241/F249</f>
        <v>1.7898832684824902E-2</v>
      </c>
      <c r="H241" s="391">
        <v>3</v>
      </c>
      <c r="I241" s="392">
        <f>H241/H249</f>
        <v>8.3333333333333332E-3</v>
      </c>
      <c r="J241" s="391">
        <v>0</v>
      </c>
      <c r="K241" s="392">
        <f>J241/J249</f>
        <v>0</v>
      </c>
      <c r="L241" s="391">
        <v>5</v>
      </c>
      <c r="M241" s="392">
        <f>L241/L249</f>
        <v>8.0645161290322578E-2</v>
      </c>
      <c r="N241" s="391">
        <v>0</v>
      </c>
      <c r="O241" s="392">
        <f>N241/N249</f>
        <v>0</v>
      </c>
      <c r="P241" s="391">
        <v>3</v>
      </c>
      <c r="Q241" s="392">
        <f>P241/P249</f>
        <v>0.3</v>
      </c>
      <c r="R241" s="1594">
        <f>SUM(B241,D241,F241,H241,J241,L241,N241,P241)</f>
        <v>191</v>
      </c>
    </row>
    <row r="242" spans="1:18" s="1262" customFormat="1" hidden="1" x14ac:dyDescent="0.25">
      <c r="A242" s="80" t="s">
        <v>275</v>
      </c>
      <c r="B242" s="396">
        <v>354</v>
      </c>
      <c r="C242" s="397">
        <f>B242/B249</f>
        <v>0.16635338345864661</v>
      </c>
      <c r="D242" s="396">
        <v>4</v>
      </c>
      <c r="E242" s="397">
        <f>D242/D249</f>
        <v>9.0909090909090912E-2</v>
      </c>
      <c r="F242" s="396">
        <v>387</v>
      </c>
      <c r="G242" s="397">
        <f>F242/F249</f>
        <v>0.30116731517509726</v>
      </c>
      <c r="H242" s="396">
        <v>28</v>
      </c>
      <c r="I242" s="397">
        <f>H242/H249</f>
        <v>7.7777777777777779E-2</v>
      </c>
      <c r="J242" s="396">
        <v>0</v>
      </c>
      <c r="K242" s="397">
        <f>J242/J249</f>
        <v>0</v>
      </c>
      <c r="L242" s="396">
        <v>5</v>
      </c>
      <c r="M242" s="397">
        <f>L242/L249</f>
        <v>8.0645161290322578E-2</v>
      </c>
      <c r="N242" s="396">
        <v>0</v>
      </c>
      <c r="O242" s="397">
        <f>N242/N249</f>
        <v>0</v>
      </c>
      <c r="P242" s="396">
        <v>2</v>
      </c>
      <c r="Q242" s="397">
        <f>P242/P249</f>
        <v>0.2</v>
      </c>
      <c r="R242" s="1595">
        <f>SUM(B242,D242,F242,H242,J242,L242,N242,P242)</f>
        <v>780</v>
      </c>
    </row>
    <row r="243" spans="1:18" s="1262" customFormat="1" hidden="1" x14ac:dyDescent="0.25">
      <c r="A243" s="80" t="s">
        <v>276</v>
      </c>
      <c r="B243" s="396">
        <v>448</v>
      </c>
      <c r="C243" s="397">
        <f>B243/B249</f>
        <v>0.21052631578947367</v>
      </c>
      <c r="D243" s="396">
        <v>4</v>
      </c>
      <c r="E243" s="397">
        <f>D243/D249</f>
        <v>9.0909090909090912E-2</v>
      </c>
      <c r="F243" s="396">
        <v>298</v>
      </c>
      <c r="G243" s="397">
        <f>F243/F249</f>
        <v>0.23190661478599223</v>
      </c>
      <c r="H243" s="396">
        <v>55</v>
      </c>
      <c r="I243" s="397">
        <f>H243/H249</f>
        <v>0.15277777777777779</v>
      </c>
      <c r="J243" s="396">
        <v>0</v>
      </c>
      <c r="K243" s="397">
        <f>J243/J249</f>
        <v>0</v>
      </c>
      <c r="L243" s="396">
        <v>12</v>
      </c>
      <c r="M243" s="397">
        <f>L243/L249</f>
        <v>0.19354838709677419</v>
      </c>
      <c r="N243" s="396">
        <v>0</v>
      </c>
      <c r="O243" s="397">
        <f>N243/N249</f>
        <v>0</v>
      </c>
      <c r="P243" s="396">
        <v>2</v>
      </c>
      <c r="Q243" s="397">
        <f>P243/P249</f>
        <v>0.2</v>
      </c>
      <c r="R243" s="1595">
        <f t="shared" ref="R243:R248" si="39">SUM(B243,D243,F243,H243,J243,L243,N243,P243)</f>
        <v>819</v>
      </c>
    </row>
    <row r="244" spans="1:18" s="1262" customFormat="1" hidden="1" x14ac:dyDescent="0.25">
      <c r="A244" s="80" t="s">
        <v>277</v>
      </c>
      <c r="B244" s="396">
        <v>456</v>
      </c>
      <c r="C244" s="397">
        <f>B244/B249</f>
        <v>0.21428571428571427</v>
      </c>
      <c r="D244" s="396">
        <v>7</v>
      </c>
      <c r="E244" s="397">
        <f>D244/D249</f>
        <v>0.15909090909090909</v>
      </c>
      <c r="F244" s="396">
        <v>235</v>
      </c>
      <c r="G244" s="397">
        <f>F244/F249</f>
        <v>0.1828793774319066</v>
      </c>
      <c r="H244" s="396">
        <v>65</v>
      </c>
      <c r="I244" s="397">
        <f>H244/H249</f>
        <v>0.18055555555555555</v>
      </c>
      <c r="J244" s="396">
        <v>0</v>
      </c>
      <c r="K244" s="397">
        <f>J244/J249</f>
        <v>0</v>
      </c>
      <c r="L244" s="396">
        <v>13</v>
      </c>
      <c r="M244" s="397">
        <f>L244/L249</f>
        <v>0.20967741935483872</v>
      </c>
      <c r="N244" s="396">
        <v>0</v>
      </c>
      <c r="O244" s="397">
        <f>N244/N249</f>
        <v>0</v>
      </c>
      <c r="P244" s="396">
        <v>0</v>
      </c>
      <c r="Q244" s="397">
        <f>P244/P249</f>
        <v>0</v>
      </c>
      <c r="R244" s="1595">
        <f t="shared" si="39"/>
        <v>776</v>
      </c>
    </row>
    <row r="245" spans="1:18" s="1262" customFormat="1" hidden="1" x14ac:dyDescent="0.25">
      <c r="A245" s="80" t="s">
        <v>278</v>
      </c>
      <c r="B245" s="396">
        <v>281</v>
      </c>
      <c r="C245" s="397">
        <f>B245/B249</f>
        <v>0.13204887218045114</v>
      </c>
      <c r="D245" s="396">
        <v>11</v>
      </c>
      <c r="E245" s="397">
        <f>D245/D249</f>
        <v>0.25</v>
      </c>
      <c r="F245" s="396">
        <v>152</v>
      </c>
      <c r="G245" s="397">
        <f>F245/F249</f>
        <v>0.11828793774319066</v>
      </c>
      <c r="H245" s="396">
        <v>58</v>
      </c>
      <c r="I245" s="397">
        <f>H245/H249</f>
        <v>0.16111111111111112</v>
      </c>
      <c r="J245" s="396">
        <v>0</v>
      </c>
      <c r="K245" s="397">
        <f>J245/J249</f>
        <v>0</v>
      </c>
      <c r="L245" s="396">
        <v>7</v>
      </c>
      <c r="M245" s="397">
        <f>L245/L249</f>
        <v>0.11290322580645161</v>
      </c>
      <c r="N245" s="396">
        <v>0</v>
      </c>
      <c r="O245" s="397">
        <f>N245/N249</f>
        <v>0</v>
      </c>
      <c r="P245" s="396">
        <v>0</v>
      </c>
      <c r="Q245" s="397">
        <f>P245/P249</f>
        <v>0</v>
      </c>
      <c r="R245" s="1595">
        <f t="shared" si="39"/>
        <v>509</v>
      </c>
    </row>
    <row r="246" spans="1:18" s="1262" customFormat="1" hidden="1" x14ac:dyDescent="0.25">
      <c r="A246" s="80" t="s">
        <v>279</v>
      </c>
      <c r="B246" s="396">
        <v>268</v>
      </c>
      <c r="C246" s="397">
        <f>B246/B249</f>
        <v>0.12593984962406016</v>
      </c>
      <c r="D246" s="396">
        <v>11</v>
      </c>
      <c r="E246" s="397">
        <f>D246/D249</f>
        <v>0.25</v>
      </c>
      <c r="F246" s="396">
        <v>131</v>
      </c>
      <c r="G246" s="397">
        <f>F246/F249</f>
        <v>0.10194552529182879</v>
      </c>
      <c r="H246" s="396">
        <v>89</v>
      </c>
      <c r="I246" s="397">
        <f>H246/H249</f>
        <v>0.24722222222222223</v>
      </c>
      <c r="J246" s="396">
        <v>0</v>
      </c>
      <c r="K246" s="397">
        <f>J246/J249</f>
        <v>0</v>
      </c>
      <c r="L246" s="396">
        <v>5</v>
      </c>
      <c r="M246" s="397">
        <f>L246/L249</f>
        <v>8.0645161290322578E-2</v>
      </c>
      <c r="N246" s="396">
        <v>5</v>
      </c>
      <c r="O246" s="397">
        <f>N246/N249</f>
        <v>0.38461538461538464</v>
      </c>
      <c r="P246" s="396">
        <v>0</v>
      </c>
      <c r="Q246" s="397">
        <f>P246/P249</f>
        <v>0</v>
      </c>
      <c r="R246" s="1595">
        <f t="shared" si="39"/>
        <v>509</v>
      </c>
    </row>
    <row r="247" spans="1:18" s="1262" customFormat="1" hidden="1" x14ac:dyDescent="0.25">
      <c r="A247" s="80" t="s">
        <v>280</v>
      </c>
      <c r="B247" s="396">
        <v>167</v>
      </c>
      <c r="C247" s="397">
        <f>B247/B249</f>
        <v>7.8477443609022562E-2</v>
      </c>
      <c r="D247" s="396">
        <v>4</v>
      </c>
      <c r="E247" s="397">
        <f>D247/D249</f>
        <v>9.0909090909090912E-2</v>
      </c>
      <c r="F247" s="396">
        <v>58</v>
      </c>
      <c r="G247" s="397">
        <f>F247/F249</f>
        <v>4.5136186770428015E-2</v>
      </c>
      <c r="H247" s="396">
        <v>62</v>
      </c>
      <c r="I247" s="397">
        <f>H247/H249</f>
        <v>0.17222222222222222</v>
      </c>
      <c r="J247" s="396">
        <v>76</v>
      </c>
      <c r="K247" s="397">
        <f>J247/J249</f>
        <v>0.19689119170984457</v>
      </c>
      <c r="L247" s="396">
        <v>11</v>
      </c>
      <c r="M247" s="397">
        <f>L247/L249</f>
        <v>0.17741935483870969</v>
      </c>
      <c r="N247" s="396">
        <v>8</v>
      </c>
      <c r="O247" s="397">
        <f>N247/N249</f>
        <v>0.61538461538461542</v>
      </c>
      <c r="P247" s="396">
        <v>2</v>
      </c>
      <c r="Q247" s="397">
        <f>P247/P249</f>
        <v>0.2</v>
      </c>
      <c r="R247" s="1595">
        <f t="shared" si="39"/>
        <v>388</v>
      </c>
    </row>
    <row r="248" spans="1:18" s="1262" customFormat="1" ht="15.75" hidden="1" thickBot="1" x14ac:dyDescent="0.3">
      <c r="A248" s="663" t="s">
        <v>397</v>
      </c>
      <c r="B248" s="401">
        <v>0</v>
      </c>
      <c r="C248" s="402">
        <f>B248/B249</f>
        <v>0</v>
      </c>
      <c r="D248" s="401">
        <v>0</v>
      </c>
      <c r="E248" s="402">
        <f>D248/D249</f>
        <v>0</v>
      </c>
      <c r="F248" s="401">
        <v>1</v>
      </c>
      <c r="G248" s="402">
        <f>F248/F249</f>
        <v>7.7821011673151756E-4</v>
      </c>
      <c r="H248" s="401">
        <v>0</v>
      </c>
      <c r="I248" s="402">
        <f>H248/H249</f>
        <v>0</v>
      </c>
      <c r="J248" s="401">
        <v>310</v>
      </c>
      <c r="K248" s="402">
        <f>J248/J249</f>
        <v>0.80310880829015541</v>
      </c>
      <c r="L248" s="401">
        <v>4</v>
      </c>
      <c r="M248" s="402">
        <f>L248/L249</f>
        <v>6.4516129032258063E-2</v>
      </c>
      <c r="N248" s="401">
        <v>0</v>
      </c>
      <c r="O248" s="402">
        <f>N248/N249</f>
        <v>0</v>
      </c>
      <c r="P248" s="401">
        <v>1</v>
      </c>
      <c r="Q248" s="402">
        <f>P248/P249</f>
        <v>0.1</v>
      </c>
      <c r="R248" s="1596">
        <f t="shared" si="39"/>
        <v>316</v>
      </c>
    </row>
    <row r="249" spans="1:18" s="1262" customFormat="1" ht="16.5" hidden="1" thickTop="1" thickBot="1" x14ac:dyDescent="0.3">
      <c r="A249" s="105" t="s">
        <v>398</v>
      </c>
      <c r="B249" s="99">
        <f t="shared" ref="B249:Q249" si="40">SUM(B241:B248)</f>
        <v>2128</v>
      </c>
      <c r="C249" s="225">
        <f t="shared" si="40"/>
        <v>1</v>
      </c>
      <c r="D249" s="99">
        <f t="shared" si="40"/>
        <v>44</v>
      </c>
      <c r="E249" s="225">
        <f t="shared" si="40"/>
        <v>1</v>
      </c>
      <c r="F249" s="99">
        <f t="shared" si="40"/>
        <v>1285</v>
      </c>
      <c r="G249" s="225">
        <f t="shared" si="40"/>
        <v>1</v>
      </c>
      <c r="H249" s="99">
        <f t="shared" si="40"/>
        <v>360</v>
      </c>
      <c r="I249" s="225">
        <f t="shared" si="40"/>
        <v>1</v>
      </c>
      <c r="J249" s="99">
        <f t="shared" si="40"/>
        <v>386</v>
      </c>
      <c r="K249" s="225">
        <f t="shared" si="40"/>
        <v>1</v>
      </c>
      <c r="L249" s="99">
        <f t="shared" si="40"/>
        <v>62</v>
      </c>
      <c r="M249" s="225">
        <f t="shared" si="40"/>
        <v>1</v>
      </c>
      <c r="N249" s="99">
        <f t="shared" si="40"/>
        <v>13</v>
      </c>
      <c r="O249" s="225">
        <f t="shared" si="40"/>
        <v>1</v>
      </c>
      <c r="P249" s="99">
        <f t="shared" si="40"/>
        <v>10</v>
      </c>
      <c r="Q249" s="225">
        <f t="shared" si="40"/>
        <v>0.99999999999999989</v>
      </c>
      <c r="R249" s="1597">
        <f>SUM(B249,D249,F249,H249,J249,L249,N249,P249)</f>
        <v>4288</v>
      </c>
    </row>
    <row r="250" spans="1:18" s="30" customFormat="1" ht="15.75" hidden="1" thickBot="1" x14ac:dyDescent="0.3">
      <c r="A250" s="2490" t="s">
        <v>399</v>
      </c>
      <c r="B250" s="2491"/>
      <c r="C250" s="2491"/>
      <c r="D250" s="2491"/>
      <c r="E250" s="2491"/>
      <c r="F250" s="2491"/>
      <c r="G250" s="2491"/>
      <c r="H250" s="2491"/>
      <c r="I250" s="2491"/>
      <c r="J250" s="2491"/>
      <c r="K250" s="2491"/>
      <c r="L250" s="2491"/>
      <c r="M250" s="2491"/>
      <c r="N250" s="2491"/>
      <c r="O250" s="2491"/>
      <c r="P250" s="2491"/>
      <c r="Q250" s="2491"/>
      <c r="R250" s="2492"/>
    </row>
    <row r="251" spans="1:18" s="1262" customFormat="1" hidden="1" x14ac:dyDescent="0.25">
      <c r="A251" s="82" t="s">
        <v>284</v>
      </c>
      <c r="B251" s="406">
        <v>349</v>
      </c>
      <c r="C251" s="407">
        <f>SUM(B251/B257)</f>
        <v>0.16408086506817113</v>
      </c>
      <c r="D251" s="406">
        <v>8</v>
      </c>
      <c r="E251" s="407">
        <f>SUM(D251/D257)</f>
        <v>0.18181818181818182</v>
      </c>
      <c r="F251" s="406">
        <v>181</v>
      </c>
      <c r="G251" s="407">
        <f>SUM(F251/F257)</f>
        <v>0.14085603112840467</v>
      </c>
      <c r="H251" s="406">
        <v>54</v>
      </c>
      <c r="I251" s="407">
        <f>SUM(H251/H257)</f>
        <v>0.15</v>
      </c>
      <c r="J251" s="406">
        <v>95</v>
      </c>
      <c r="K251" s="407">
        <f>SUM(J251/J257)</f>
        <v>0.24611398963730569</v>
      </c>
      <c r="L251" s="406">
        <v>7</v>
      </c>
      <c r="M251" s="407">
        <f>SUM(L251/L257)</f>
        <v>0.11290322580645161</v>
      </c>
      <c r="N251" s="406">
        <v>4</v>
      </c>
      <c r="O251" s="407">
        <f>SUM(N251/N257)</f>
        <v>0.2857142857142857</v>
      </c>
      <c r="P251" s="406">
        <v>2</v>
      </c>
      <c r="Q251" s="407">
        <f>SUM(P251/P257)</f>
        <v>0.2</v>
      </c>
      <c r="R251" s="1594">
        <f t="shared" ref="R251:R256" si="41">SUM(B251,D251,F251,H251,J251,L251,N251,P251)</f>
        <v>700</v>
      </c>
    </row>
    <row r="252" spans="1:18" s="1262" customFormat="1" hidden="1" x14ac:dyDescent="0.25">
      <c r="A252" s="80" t="s">
        <v>285</v>
      </c>
      <c r="B252" s="410">
        <v>118</v>
      </c>
      <c r="C252" s="411">
        <f>SUM(B252/B257)</f>
        <v>5.5477197931358718E-2</v>
      </c>
      <c r="D252" s="410">
        <v>5</v>
      </c>
      <c r="E252" s="411">
        <f>SUM(D252/D257)</f>
        <v>0.11363636363636363</v>
      </c>
      <c r="F252" s="410">
        <v>102</v>
      </c>
      <c r="G252" s="411">
        <f>SUM(F252/F257)</f>
        <v>7.9377431906614782E-2</v>
      </c>
      <c r="H252" s="410">
        <v>33</v>
      </c>
      <c r="I252" s="411">
        <f>SUM(H252/H257)</f>
        <v>9.166666666666666E-2</v>
      </c>
      <c r="J252" s="410">
        <v>22</v>
      </c>
      <c r="K252" s="411">
        <f>SUM(J252/J257)</f>
        <v>5.6994818652849742E-2</v>
      </c>
      <c r="L252" s="410">
        <v>12</v>
      </c>
      <c r="M252" s="411">
        <f>SUM(L252/L257)</f>
        <v>0.19354838709677419</v>
      </c>
      <c r="N252" s="410">
        <v>1</v>
      </c>
      <c r="O252" s="411">
        <f>SUM(N252/N257)</f>
        <v>7.1428571428571425E-2</v>
      </c>
      <c r="P252" s="410">
        <v>1</v>
      </c>
      <c r="Q252" s="411">
        <f>SUM(P252/P257)</f>
        <v>0.1</v>
      </c>
      <c r="R252" s="1595">
        <f t="shared" si="41"/>
        <v>294</v>
      </c>
    </row>
    <row r="253" spans="1:18" s="1262" customFormat="1" hidden="1" x14ac:dyDescent="0.25">
      <c r="A253" s="80" t="s">
        <v>286</v>
      </c>
      <c r="B253" s="410">
        <v>23</v>
      </c>
      <c r="C253" s="411">
        <f>SUM(B253/B257)</f>
        <v>1.0813352139163141E-2</v>
      </c>
      <c r="D253" s="410">
        <v>0</v>
      </c>
      <c r="E253" s="411">
        <f>SUM(D253/D257)</f>
        <v>0</v>
      </c>
      <c r="F253" s="410">
        <v>10</v>
      </c>
      <c r="G253" s="411">
        <f>SUM(F253/F257)</f>
        <v>7.7821011673151752E-3</v>
      </c>
      <c r="H253" s="410">
        <v>2</v>
      </c>
      <c r="I253" s="411">
        <f>SUM(H253/H257)</f>
        <v>5.5555555555555558E-3</v>
      </c>
      <c r="J253" s="410">
        <v>5</v>
      </c>
      <c r="K253" s="411">
        <f>SUM(J253/J257)</f>
        <v>1.2953367875647668E-2</v>
      </c>
      <c r="L253" s="410">
        <v>0</v>
      </c>
      <c r="M253" s="411">
        <f>SUM(L253/L257)</f>
        <v>0</v>
      </c>
      <c r="N253" s="410">
        <v>0</v>
      </c>
      <c r="O253" s="411">
        <f>SUM(N253/N257)</f>
        <v>0</v>
      </c>
      <c r="P253" s="410">
        <v>0</v>
      </c>
      <c r="Q253" s="411">
        <f>SUM(P253/P257)</f>
        <v>0</v>
      </c>
      <c r="R253" s="1595">
        <f t="shared" si="41"/>
        <v>40</v>
      </c>
    </row>
    <row r="254" spans="1:18" s="1262" customFormat="1" hidden="1" x14ac:dyDescent="0.25">
      <c r="A254" s="80" t="s">
        <v>287</v>
      </c>
      <c r="B254" s="410">
        <v>570</v>
      </c>
      <c r="C254" s="411">
        <f>SUM(B254/B257)</f>
        <v>0.26798307475317351</v>
      </c>
      <c r="D254" s="410">
        <v>12</v>
      </c>
      <c r="E254" s="411">
        <f>SUM(D254/D257)</f>
        <v>0.27272727272727271</v>
      </c>
      <c r="F254" s="410">
        <v>398</v>
      </c>
      <c r="G254" s="411">
        <f>SUM(F254/F257)</f>
        <v>0.30972762645914398</v>
      </c>
      <c r="H254" s="410">
        <v>106</v>
      </c>
      <c r="I254" s="411">
        <f>SUM(H254/H257)</f>
        <v>0.29444444444444445</v>
      </c>
      <c r="J254" s="410">
        <v>125</v>
      </c>
      <c r="K254" s="411">
        <f>SUM(J254/J257)</f>
        <v>0.32383419689119169</v>
      </c>
      <c r="L254" s="410">
        <v>6</v>
      </c>
      <c r="M254" s="411">
        <f>SUM(L254/L257)</f>
        <v>9.6774193548387094E-2</v>
      </c>
      <c r="N254" s="410">
        <v>3</v>
      </c>
      <c r="O254" s="411">
        <f>SUM(N254/N257)</f>
        <v>0.21428571428571427</v>
      </c>
      <c r="P254" s="410">
        <v>3</v>
      </c>
      <c r="Q254" s="411">
        <f>SUM(P254/P257)</f>
        <v>0.3</v>
      </c>
      <c r="R254" s="1595">
        <f t="shared" si="41"/>
        <v>1223</v>
      </c>
    </row>
    <row r="255" spans="1:18" s="1262" customFormat="1" hidden="1" x14ac:dyDescent="0.25">
      <c r="A255" s="80" t="s">
        <v>400</v>
      </c>
      <c r="B255" s="410">
        <v>541</v>
      </c>
      <c r="C255" s="411">
        <f>SUM(B255/B257)</f>
        <v>0.2543488481429243</v>
      </c>
      <c r="D255" s="410">
        <v>8</v>
      </c>
      <c r="E255" s="411">
        <f>SUM(D255/D257)</f>
        <v>0.18181818181818182</v>
      </c>
      <c r="F255" s="410">
        <v>422</v>
      </c>
      <c r="G255" s="411">
        <f>SUM(F255/F257)</f>
        <v>0.32840466926070039</v>
      </c>
      <c r="H255" s="410">
        <v>114</v>
      </c>
      <c r="I255" s="411">
        <f>SUM(H255/H257)</f>
        <v>0.31666666666666665</v>
      </c>
      <c r="J255" s="410">
        <v>122</v>
      </c>
      <c r="K255" s="411">
        <f>SUM(J255/J257)</f>
        <v>0.31606217616580312</v>
      </c>
      <c r="L255" s="410">
        <v>8</v>
      </c>
      <c r="M255" s="411">
        <f>SUM(L255/L257)</f>
        <v>0.12903225806451613</v>
      </c>
      <c r="N255" s="410">
        <v>3</v>
      </c>
      <c r="O255" s="411">
        <f>SUM(N255/N257)</f>
        <v>0.21428571428571427</v>
      </c>
      <c r="P255" s="410">
        <v>0</v>
      </c>
      <c r="Q255" s="411">
        <f>SUM(P255/P257)</f>
        <v>0</v>
      </c>
      <c r="R255" s="1595">
        <f t="shared" si="41"/>
        <v>1218</v>
      </c>
    </row>
    <row r="256" spans="1:18" s="1262" customFormat="1" ht="15.75" hidden="1" thickBot="1" x14ac:dyDescent="0.3">
      <c r="A256" s="81" t="s">
        <v>289</v>
      </c>
      <c r="B256" s="414">
        <v>526</v>
      </c>
      <c r="C256" s="415">
        <f>SUM(B256/B257)</f>
        <v>0.24729666196520922</v>
      </c>
      <c r="D256" s="414">
        <v>11</v>
      </c>
      <c r="E256" s="415">
        <f>SUM(D256/D257)</f>
        <v>0.25</v>
      </c>
      <c r="F256" s="414">
        <v>172</v>
      </c>
      <c r="G256" s="415">
        <f>SUM(F256/F257)</f>
        <v>0.13385214007782101</v>
      </c>
      <c r="H256" s="414">
        <v>51</v>
      </c>
      <c r="I256" s="415">
        <f>SUM(H256/H257)</f>
        <v>0.14166666666666666</v>
      </c>
      <c r="J256" s="414">
        <v>17</v>
      </c>
      <c r="K256" s="415">
        <f>SUM(J256/J257)</f>
        <v>4.4041450777202069E-2</v>
      </c>
      <c r="L256" s="414">
        <v>29</v>
      </c>
      <c r="M256" s="415">
        <f>SUM(L256/L257)</f>
        <v>0.46774193548387094</v>
      </c>
      <c r="N256" s="414">
        <v>3</v>
      </c>
      <c r="O256" s="415">
        <f>SUM(N256/N257)</f>
        <v>0.21428571428571427</v>
      </c>
      <c r="P256" s="414">
        <v>4</v>
      </c>
      <c r="Q256" s="415">
        <f>SUM(P256/P257)</f>
        <v>0.4</v>
      </c>
      <c r="R256" s="1596">
        <f t="shared" si="41"/>
        <v>813</v>
      </c>
    </row>
    <row r="257" spans="1:18" s="1262" customFormat="1" ht="16.5" hidden="1" thickTop="1" thickBot="1" x14ac:dyDescent="0.3">
      <c r="A257" s="105" t="s">
        <v>398</v>
      </c>
      <c r="B257" s="99">
        <f t="shared" ref="B257:Q257" si="42">SUM(B251:B256)</f>
        <v>2127</v>
      </c>
      <c r="C257" s="225">
        <f t="shared" si="42"/>
        <v>1</v>
      </c>
      <c r="D257" s="99">
        <f t="shared" si="42"/>
        <v>44</v>
      </c>
      <c r="E257" s="225">
        <f t="shared" si="42"/>
        <v>1</v>
      </c>
      <c r="F257" s="99">
        <f t="shared" si="42"/>
        <v>1285</v>
      </c>
      <c r="G257" s="225">
        <f t="shared" si="42"/>
        <v>1</v>
      </c>
      <c r="H257" s="99">
        <f t="shared" si="42"/>
        <v>360</v>
      </c>
      <c r="I257" s="225">
        <f t="shared" si="42"/>
        <v>1</v>
      </c>
      <c r="J257" s="99">
        <f t="shared" si="42"/>
        <v>386</v>
      </c>
      <c r="K257" s="225">
        <f t="shared" si="42"/>
        <v>1</v>
      </c>
      <c r="L257" s="99">
        <f t="shared" si="42"/>
        <v>62</v>
      </c>
      <c r="M257" s="225">
        <f t="shared" si="42"/>
        <v>1</v>
      </c>
      <c r="N257" s="99">
        <f t="shared" si="42"/>
        <v>14</v>
      </c>
      <c r="O257" s="225">
        <f t="shared" si="42"/>
        <v>1</v>
      </c>
      <c r="P257" s="99">
        <f t="shared" si="42"/>
        <v>10</v>
      </c>
      <c r="Q257" s="225">
        <f t="shared" si="42"/>
        <v>1</v>
      </c>
      <c r="R257" s="1597">
        <f>SUM(B257,D257,F257,H257,J257,L257,N257,P257)</f>
        <v>4288</v>
      </c>
    </row>
    <row r="258" spans="1:18" s="1262" customFormat="1" ht="15.75" hidden="1" customHeight="1" thickBot="1" x14ac:dyDescent="0.3">
      <c r="A258" s="2490" t="s">
        <v>401</v>
      </c>
      <c r="B258" s="2491"/>
      <c r="C258" s="2491"/>
      <c r="D258" s="2491"/>
      <c r="E258" s="2491"/>
      <c r="F258" s="2491"/>
      <c r="G258" s="2491"/>
      <c r="H258" s="2491"/>
      <c r="I258" s="2491"/>
      <c r="J258" s="2491"/>
      <c r="K258" s="2491"/>
      <c r="L258" s="2491"/>
      <c r="M258" s="2491"/>
      <c r="N258" s="2491"/>
      <c r="O258" s="2491"/>
      <c r="P258" s="2491"/>
      <c r="Q258" s="2491"/>
      <c r="R258" s="2492"/>
    </row>
    <row r="259" spans="1:18" s="1262" customFormat="1" hidden="1" x14ac:dyDescent="0.25">
      <c r="A259" s="73" t="s">
        <v>402</v>
      </c>
      <c r="B259" s="406">
        <v>1100</v>
      </c>
      <c r="C259" s="407">
        <f>SUM(B259/B265)</f>
        <v>0.5171603196991067</v>
      </c>
      <c r="D259" s="406">
        <v>41</v>
      </c>
      <c r="E259" s="407">
        <f>SUM(D259/D265)</f>
        <v>0.93181818181818177</v>
      </c>
      <c r="F259" s="406">
        <v>513</v>
      </c>
      <c r="G259" s="407">
        <f>SUM(F259/F265)</f>
        <v>0.39922178988326851</v>
      </c>
      <c r="H259" s="406">
        <v>223</v>
      </c>
      <c r="I259" s="407">
        <f>SUM(H259/H265)</f>
        <v>0.61944444444444446</v>
      </c>
      <c r="J259" s="406">
        <v>51</v>
      </c>
      <c r="K259" s="407">
        <f>SUM(J259/J265)</f>
        <v>0.13212435233160622</v>
      </c>
      <c r="L259" s="406">
        <v>36</v>
      </c>
      <c r="M259" s="407">
        <f>SUM(L259/L265)</f>
        <v>0.58064516129032262</v>
      </c>
      <c r="N259" s="406">
        <v>8</v>
      </c>
      <c r="O259" s="407">
        <f>SUM(N259/N265)</f>
        <v>0.5714285714285714</v>
      </c>
      <c r="P259" s="406">
        <v>5</v>
      </c>
      <c r="Q259" s="407">
        <f>SUM(P259/P265)</f>
        <v>0.5</v>
      </c>
      <c r="R259" s="1594">
        <f t="shared" ref="R259:R264" si="43">SUM(B259,D259,F259,H259,J259,L259,N259,P259)</f>
        <v>1977</v>
      </c>
    </row>
    <row r="260" spans="1:18" s="1262" customFormat="1" hidden="1" x14ac:dyDescent="0.25">
      <c r="A260" s="74" t="s">
        <v>403</v>
      </c>
      <c r="B260" s="410">
        <v>537</v>
      </c>
      <c r="C260" s="411">
        <f>SUM(B260/B265)</f>
        <v>0.25246826516220028</v>
      </c>
      <c r="D260" s="410">
        <v>2</v>
      </c>
      <c r="E260" s="411">
        <f>SUM(D260/D265)</f>
        <v>4.5454545454545456E-2</v>
      </c>
      <c r="F260" s="410">
        <v>311</v>
      </c>
      <c r="G260" s="411">
        <f>SUM(F260/F265)</f>
        <v>0.24202334630350195</v>
      </c>
      <c r="H260" s="410">
        <v>77</v>
      </c>
      <c r="I260" s="411">
        <f>SUM(H260/H265)</f>
        <v>0.21388888888888888</v>
      </c>
      <c r="J260" s="410">
        <v>38</v>
      </c>
      <c r="K260" s="411">
        <f>SUM(J260/J265)</f>
        <v>9.8445595854922283E-2</v>
      </c>
      <c r="L260" s="410">
        <v>14</v>
      </c>
      <c r="M260" s="411">
        <f>SUM(L260/L265)</f>
        <v>0.22580645161290322</v>
      </c>
      <c r="N260" s="410">
        <v>2</v>
      </c>
      <c r="O260" s="411">
        <f>SUM(N260/N265)</f>
        <v>0.14285714285714285</v>
      </c>
      <c r="P260" s="410">
        <v>1</v>
      </c>
      <c r="Q260" s="411">
        <f>SUM(P260/P265)</f>
        <v>0.1</v>
      </c>
      <c r="R260" s="1595">
        <f t="shared" si="43"/>
        <v>982</v>
      </c>
    </row>
    <row r="261" spans="1:18" s="1262" customFormat="1" hidden="1" x14ac:dyDescent="0.25">
      <c r="A261" s="74" t="s">
        <v>404</v>
      </c>
      <c r="B261" s="410">
        <v>260</v>
      </c>
      <c r="C261" s="411">
        <f>SUM(B261/B265)</f>
        <v>0.12223789374706159</v>
      </c>
      <c r="D261" s="410">
        <v>1</v>
      </c>
      <c r="E261" s="411">
        <f>SUM(D261/D265)</f>
        <v>2.2727272727272728E-2</v>
      </c>
      <c r="F261" s="410">
        <v>201</v>
      </c>
      <c r="G261" s="411">
        <f>SUM(F261/F265)</f>
        <v>0.15642023346303502</v>
      </c>
      <c r="H261" s="410">
        <v>32</v>
      </c>
      <c r="I261" s="411">
        <f>SUM(H261/H265)</f>
        <v>8.8888888888888892E-2</v>
      </c>
      <c r="J261" s="410">
        <v>55</v>
      </c>
      <c r="K261" s="411">
        <f>SUM(J261/J265)</f>
        <v>0.14248704663212436</v>
      </c>
      <c r="L261" s="410">
        <v>6</v>
      </c>
      <c r="M261" s="411">
        <f>SUM(L261/L265)</f>
        <v>9.6774193548387094E-2</v>
      </c>
      <c r="N261" s="410">
        <v>1</v>
      </c>
      <c r="O261" s="411">
        <f>SUM(N261/N265)</f>
        <v>7.1428571428571425E-2</v>
      </c>
      <c r="P261" s="410">
        <v>2</v>
      </c>
      <c r="Q261" s="411">
        <f>SUM(P261/P265)</f>
        <v>0.2</v>
      </c>
      <c r="R261" s="1595">
        <f t="shared" si="43"/>
        <v>558</v>
      </c>
    </row>
    <row r="262" spans="1:18" s="1262" customFormat="1" hidden="1" x14ac:dyDescent="0.25">
      <c r="A262" s="74" t="s">
        <v>405</v>
      </c>
      <c r="B262" s="410">
        <v>116</v>
      </c>
      <c r="C262" s="411">
        <f>SUM(B262/B265)</f>
        <v>5.4536906440996707E-2</v>
      </c>
      <c r="D262" s="410">
        <v>0</v>
      </c>
      <c r="E262" s="411">
        <f>SUM(D262/D265)</f>
        <v>0</v>
      </c>
      <c r="F262" s="410">
        <v>126</v>
      </c>
      <c r="G262" s="411">
        <f>SUM(F262/F265)</f>
        <v>9.8054474708171205E-2</v>
      </c>
      <c r="H262" s="410">
        <v>16</v>
      </c>
      <c r="I262" s="411">
        <f>SUM(H262/H265)</f>
        <v>4.4444444444444446E-2</v>
      </c>
      <c r="J262" s="410">
        <v>37</v>
      </c>
      <c r="K262" s="411">
        <f>SUM(J262/J265)</f>
        <v>9.585492227979274E-2</v>
      </c>
      <c r="L262" s="410">
        <v>0</v>
      </c>
      <c r="M262" s="411">
        <f>SUM(L262/L265)</f>
        <v>0</v>
      </c>
      <c r="N262" s="410">
        <v>0</v>
      </c>
      <c r="O262" s="411">
        <f>SUM(N262/N265)</f>
        <v>0</v>
      </c>
      <c r="P262" s="410">
        <v>0</v>
      </c>
      <c r="Q262" s="411">
        <f>SUM(P262/P265)</f>
        <v>0</v>
      </c>
      <c r="R262" s="1595">
        <f t="shared" si="43"/>
        <v>295</v>
      </c>
    </row>
    <row r="263" spans="1:18" s="1262" customFormat="1" hidden="1" x14ac:dyDescent="0.25">
      <c r="A263" s="74" t="s">
        <v>406</v>
      </c>
      <c r="B263" s="410">
        <v>51</v>
      </c>
      <c r="C263" s="411">
        <f>SUM(B263/B265)</f>
        <v>2.3977433004231313E-2</v>
      </c>
      <c r="D263" s="410">
        <v>0</v>
      </c>
      <c r="E263" s="411">
        <f>SUM(D263/D265)</f>
        <v>0</v>
      </c>
      <c r="F263" s="410">
        <v>55</v>
      </c>
      <c r="G263" s="411">
        <f>SUM(F263/F265)</f>
        <v>4.2801556420233464E-2</v>
      </c>
      <c r="H263" s="410">
        <v>5</v>
      </c>
      <c r="I263" s="411">
        <f>SUM(H263/H265)</f>
        <v>1.3888888888888888E-2</v>
      </c>
      <c r="J263" s="410">
        <v>40</v>
      </c>
      <c r="K263" s="411">
        <f>SUM(J263/J265)</f>
        <v>0.10362694300518134</v>
      </c>
      <c r="L263" s="410">
        <v>1</v>
      </c>
      <c r="M263" s="411">
        <f>SUM(L263/L265)</f>
        <v>1.6129032258064516E-2</v>
      </c>
      <c r="N263" s="410">
        <v>1</v>
      </c>
      <c r="O263" s="411">
        <f>SUM(N263/N265)</f>
        <v>7.1428571428571425E-2</v>
      </c>
      <c r="P263" s="410">
        <v>0</v>
      </c>
      <c r="Q263" s="411">
        <f>SUM(P263/P265)</f>
        <v>0</v>
      </c>
      <c r="R263" s="1595">
        <f t="shared" si="43"/>
        <v>153</v>
      </c>
    </row>
    <row r="264" spans="1:18" s="1262" customFormat="1" ht="15.75" hidden="1" thickBot="1" x14ac:dyDescent="0.3">
      <c r="A264" s="91" t="s">
        <v>407</v>
      </c>
      <c r="B264" s="414">
        <v>63</v>
      </c>
      <c r="C264" s="415">
        <f>SUM(B264/B265)</f>
        <v>2.9619181946403384E-2</v>
      </c>
      <c r="D264" s="414">
        <v>0</v>
      </c>
      <c r="E264" s="415">
        <f>SUM(D264/D265)</f>
        <v>0</v>
      </c>
      <c r="F264" s="414">
        <v>79</v>
      </c>
      <c r="G264" s="415">
        <f>SUM(F264/F265)</f>
        <v>6.147859922178988E-2</v>
      </c>
      <c r="H264" s="414">
        <v>7</v>
      </c>
      <c r="I264" s="415">
        <f>SUM(H264/H265)</f>
        <v>1.9444444444444445E-2</v>
      </c>
      <c r="J264" s="414">
        <v>165</v>
      </c>
      <c r="K264" s="415">
        <f>SUM(J264/J265)</f>
        <v>0.42746113989637308</v>
      </c>
      <c r="L264" s="414">
        <v>5</v>
      </c>
      <c r="M264" s="415">
        <f>SUM(L264/L265)</f>
        <v>8.0645161290322578E-2</v>
      </c>
      <c r="N264" s="414">
        <v>2</v>
      </c>
      <c r="O264" s="415">
        <f>SUM(N264/N265)</f>
        <v>0.14285714285714285</v>
      </c>
      <c r="P264" s="414">
        <v>2</v>
      </c>
      <c r="Q264" s="415">
        <f>SUM(P264/P265)</f>
        <v>0.2</v>
      </c>
      <c r="R264" s="1596">
        <f t="shared" si="43"/>
        <v>323</v>
      </c>
    </row>
    <row r="265" spans="1:18" s="1262" customFormat="1" ht="16.5" hidden="1" thickTop="1" thickBot="1" x14ac:dyDescent="0.3">
      <c r="A265" s="105" t="s">
        <v>398</v>
      </c>
      <c r="B265" s="99">
        <f t="shared" ref="B265:R265" si="44">SUM(B259:B264)</f>
        <v>2127</v>
      </c>
      <c r="C265" s="225">
        <f t="shared" si="44"/>
        <v>0.99999999999999989</v>
      </c>
      <c r="D265" s="99">
        <f t="shared" si="44"/>
        <v>44</v>
      </c>
      <c r="E265" s="225">
        <f t="shared" si="44"/>
        <v>0.99999999999999989</v>
      </c>
      <c r="F265" s="99">
        <f t="shared" si="44"/>
        <v>1285</v>
      </c>
      <c r="G265" s="225">
        <f t="shared" si="44"/>
        <v>1</v>
      </c>
      <c r="H265" s="99">
        <f t="shared" si="44"/>
        <v>360</v>
      </c>
      <c r="I265" s="225">
        <f t="shared" si="44"/>
        <v>1</v>
      </c>
      <c r="J265" s="99">
        <f t="shared" si="44"/>
        <v>386</v>
      </c>
      <c r="K265" s="225">
        <f t="shared" si="44"/>
        <v>1</v>
      </c>
      <c r="L265" s="99">
        <f t="shared" si="44"/>
        <v>62</v>
      </c>
      <c r="M265" s="225">
        <f t="shared" si="44"/>
        <v>1</v>
      </c>
      <c r="N265" s="99">
        <f t="shared" si="44"/>
        <v>14</v>
      </c>
      <c r="O265" s="225">
        <f t="shared" si="44"/>
        <v>0.99999999999999978</v>
      </c>
      <c r="P265" s="99">
        <f t="shared" si="44"/>
        <v>10</v>
      </c>
      <c r="Q265" s="225">
        <f t="shared" si="44"/>
        <v>1</v>
      </c>
      <c r="R265" s="1597">
        <f t="shared" si="44"/>
        <v>4288</v>
      </c>
    </row>
    <row r="266" spans="1:18" s="1262" customFormat="1" ht="15.75" hidden="1" customHeight="1" thickBot="1" x14ac:dyDescent="0.3">
      <c r="A266" s="2490" t="s">
        <v>408</v>
      </c>
      <c r="B266" s="2491"/>
      <c r="C266" s="2491"/>
      <c r="D266" s="2491"/>
      <c r="E266" s="2491"/>
      <c r="F266" s="2491"/>
      <c r="G266" s="2491"/>
      <c r="H266" s="2491"/>
      <c r="I266" s="2491"/>
      <c r="J266" s="2491"/>
      <c r="K266" s="2491"/>
      <c r="L266" s="2491"/>
      <c r="M266" s="2491"/>
      <c r="N266" s="2491"/>
      <c r="O266" s="2491"/>
      <c r="P266" s="2491"/>
      <c r="Q266" s="2491"/>
      <c r="R266" s="2492"/>
    </row>
    <row r="267" spans="1:18" s="1262" customFormat="1" hidden="1" x14ac:dyDescent="0.25">
      <c r="A267" s="73" t="s">
        <v>300</v>
      </c>
      <c r="B267" s="410">
        <v>21</v>
      </c>
      <c r="C267" s="418">
        <f>SUM(B267/B271)</f>
        <v>9.8730606488011286E-3</v>
      </c>
      <c r="D267" s="410">
        <v>9</v>
      </c>
      <c r="E267" s="418">
        <f>SUM(D267/D271)</f>
        <v>0.20454545454545456</v>
      </c>
      <c r="F267" s="410">
        <v>0</v>
      </c>
      <c r="G267" s="418">
        <f>SUM(F267/F271)</f>
        <v>0</v>
      </c>
      <c r="H267" s="410">
        <v>1</v>
      </c>
      <c r="I267" s="418">
        <f>SUM(H267/H271)</f>
        <v>2.7777777777777779E-3</v>
      </c>
      <c r="J267" s="410">
        <v>0</v>
      </c>
      <c r="K267" s="418">
        <f>SUM(J267/J271)</f>
        <v>0</v>
      </c>
      <c r="L267" s="410">
        <v>0</v>
      </c>
      <c r="M267" s="418">
        <f>SUM(L267/L271)</f>
        <v>0</v>
      </c>
      <c r="N267" s="410">
        <v>2</v>
      </c>
      <c r="O267" s="418">
        <f>SUM(N267/N271)</f>
        <v>0.14285714285714285</v>
      </c>
      <c r="P267" s="410">
        <v>0</v>
      </c>
      <c r="Q267" s="418">
        <f>SUM(P267/P271)</f>
        <v>0</v>
      </c>
      <c r="R267" s="1598">
        <f>SUM(B267,D267,F267,H267,J267,L267,N267,P267)</f>
        <v>33</v>
      </c>
    </row>
    <row r="268" spans="1:18" s="1262" customFormat="1" hidden="1" x14ac:dyDescent="0.25">
      <c r="A268" s="74" t="s">
        <v>301</v>
      </c>
      <c r="B268" s="410">
        <v>1130</v>
      </c>
      <c r="C268" s="422">
        <f>SUM(B268/B271)</f>
        <v>0.53126469205453686</v>
      </c>
      <c r="D268" s="410">
        <v>35</v>
      </c>
      <c r="E268" s="422">
        <f>SUM(D268/D271)</f>
        <v>0.79545454545454541</v>
      </c>
      <c r="F268" s="410">
        <v>33</v>
      </c>
      <c r="G268" s="422">
        <f>SUM(F268/F271)</f>
        <v>2.5680933852140077E-2</v>
      </c>
      <c r="H268" s="410">
        <v>87</v>
      </c>
      <c r="I268" s="422">
        <f>SUM(H268/H271)</f>
        <v>0.24166666666666667</v>
      </c>
      <c r="J268" s="410">
        <v>53</v>
      </c>
      <c r="K268" s="422">
        <f>SUM(J268/J271)</f>
        <v>0.13730569948186527</v>
      </c>
      <c r="L268" s="410">
        <v>43</v>
      </c>
      <c r="M268" s="422">
        <f>SUM(L268/L271)</f>
        <v>0.69354838709677424</v>
      </c>
      <c r="N268" s="410">
        <v>8</v>
      </c>
      <c r="O268" s="422">
        <f>SUM(N268/N271)</f>
        <v>0.5714285714285714</v>
      </c>
      <c r="P268" s="410">
        <v>4</v>
      </c>
      <c r="Q268" s="422">
        <f>SUM(P268/P271)</f>
        <v>0.4</v>
      </c>
      <c r="R268" s="1599">
        <f>SUM(B268,D268,F268,H268,J268,L268,N268,P268)</f>
        <v>1393</v>
      </c>
    </row>
    <row r="269" spans="1:18" s="1262" customFormat="1" hidden="1" x14ac:dyDescent="0.25">
      <c r="A269" s="74" t="s">
        <v>302</v>
      </c>
      <c r="B269" s="410">
        <v>695</v>
      </c>
      <c r="C269" s="422">
        <f>SUM(B269/B271)</f>
        <v>0.32675129290079924</v>
      </c>
      <c r="D269" s="410">
        <v>0</v>
      </c>
      <c r="E269" s="422">
        <f>SUM(D269/D271)</f>
        <v>0</v>
      </c>
      <c r="F269" s="410">
        <v>394</v>
      </c>
      <c r="G269" s="422">
        <f>SUM(F269/F271)</f>
        <v>0.30661478599221792</v>
      </c>
      <c r="H269" s="410">
        <v>151</v>
      </c>
      <c r="I269" s="422">
        <f>SUM(H269/H271)</f>
        <v>0.41944444444444445</v>
      </c>
      <c r="J269" s="410">
        <v>50</v>
      </c>
      <c r="K269" s="422">
        <f>SUM(J269/J271)</f>
        <v>0.12953367875647667</v>
      </c>
      <c r="L269" s="410">
        <v>11</v>
      </c>
      <c r="M269" s="422">
        <f>SUM(L269/L271)</f>
        <v>0.17741935483870969</v>
      </c>
      <c r="N269" s="410">
        <v>2</v>
      </c>
      <c r="O269" s="422">
        <f>SUM(N269/N271)</f>
        <v>0.14285714285714285</v>
      </c>
      <c r="P269" s="410">
        <v>3</v>
      </c>
      <c r="Q269" s="422">
        <f>SUM(P269/P271)</f>
        <v>0.3</v>
      </c>
      <c r="R269" s="1599">
        <f>SUM(B269,D269,F269,H269,J269,L269,N269,P269)</f>
        <v>1306</v>
      </c>
    </row>
    <row r="270" spans="1:18" s="1262" customFormat="1" ht="15.75" hidden="1" thickBot="1" x14ac:dyDescent="0.3">
      <c r="A270" s="91" t="s">
        <v>303</v>
      </c>
      <c r="B270" s="414">
        <v>281</v>
      </c>
      <c r="C270" s="425">
        <f>SUM(B270/B271)</f>
        <v>0.13211095439586271</v>
      </c>
      <c r="D270" s="414">
        <v>0</v>
      </c>
      <c r="E270" s="425">
        <f>SUM(D270/D271)</f>
        <v>0</v>
      </c>
      <c r="F270" s="414">
        <v>858</v>
      </c>
      <c r="G270" s="425">
        <f>SUM(F270/F271)</f>
        <v>0.66770428015564198</v>
      </c>
      <c r="H270" s="414">
        <v>121</v>
      </c>
      <c r="I270" s="425">
        <f>SUM(H270/H271)</f>
        <v>0.33611111111111114</v>
      </c>
      <c r="J270" s="414">
        <v>283</v>
      </c>
      <c r="K270" s="425">
        <f>SUM(J270/J271)</f>
        <v>0.73316062176165808</v>
      </c>
      <c r="L270" s="414">
        <v>8</v>
      </c>
      <c r="M270" s="425">
        <f>SUM(L270/L271)</f>
        <v>0.12903225806451613</v>
      </c>
      <c r="N270" s="414">
        <v>2</v>
      </c>
      <c r="O270" s="425">
        <f>SUM(N270/N271)</f>
        <v>0.14285714285714285</v>
      </c>
      <c r="P270" s="414">
        <v>3</v>
      </c>
      <c r="Q270" s="425">
        <f>SUM(P270/P271)</f>
        <v>0.3</v>
      </c>
      <c r="R270" s="1600">
        <f>SUM(B270,D270,F270,H270,J270,L270,N270,P270)</f>
        <v>1556</v>
      </c>
    </row>
    <row r="271" spans="1:18" s="1262" customFormat="1" ht="16.5" hidden="1" thickTop="1" thickBot="1" x14ac:dyDescent="0.3">
      <c r="A271" s="105" t="s">
        <v>398</v>
      </c>
      <c r="B271" s="99">
        <f>SUM(B267:B270)</f>
        <v>2127</v>
      </c>
      <c r="C271" s="225">
        <f>SUM(B271/B271)</f>
        <v>1</v>
      </c>
      <c r="D271" s="99">
        <f>SUM(D267:D270)</f>
        <v>44</v>
      </c>
      <c r="E271" s="225">
        <f>SUM(E267:E270)</f>
        <v>1</v>
      </c>
      <c r="F271" s="99">
        <f>SUM(F267:F270)</f>
        <v>1285</v>
      </c>
      <c r="G271" s="225">
        <f>SUM(F271/F584)</f>
        <v>0.73681192660550454</v>
      </c>
      <c r="H271" s="99">
        <f>SUM(H267:H270)</f>
        <v>360</v>
      </c>
      <c r="I271" s="225">
        <f>SUM(H271/H584)</f>
        <v>0.88235294117647056</v>
      </c>
      <c r="J271" s="99">
        <f>SUM(J267:J270)</f>
        <v>386</v>
      </c>
      <c r="K271" s="225">
        <f>SUM(J271/J584)</f>
        <v>0.8041666666666667</v>
      </c>
      <c r="L271" s="99">
        <f>SUM(L267:L270)</f>
        <v>62</v>
      </c>
      <c r="M271" s="225">
        <f>SUM(L271/L584)</f>
        <v>0.87323943661971826</v>
      </c>
      <c r="N271" s="99">
        <f>SUM(N267:N270)</f>
        <v>14</v>
      </c>
      <c r="O271" s="225">
        <f>SUM(N271/N584)</f>
        <v>0.4</v>
      </c>
      <c r="P271" s="99">
        <f>SUM(P267:P270)</f>
        <v>10</v>
      </c>
      <c r="Q271" s="225">
        <f>SUM(P271/P584)</f>
        <v>1.25</v>
      </c>
      <c r="R271" s="1597">
        <f>SUM(R267:R270)</f>
        <v>4288</v>
      </c>
    </row>
    <row r="272" spans="1:18" s="1262" customFormat="1" ht="15.75" hidden="1" thickBot="1" x14ac:dyDescent="0.3">
      <c r="A272" s="2490" t="s">
        <v>410</v>
      </c>
      <c r="B272" s="2491"/>
      <c r="C272" s="2491"/>
      <c r="D272" s="2491"/>
      <c r="E272" s="2491"/>
      <c r="F272" s="2491"/>
      <c r="G272" s="2491"/>
      <c r="H272" s="2491"/>
      <c r="I272" s="2491"/>
      <c r="J272" s="2491"/>
      <c r="K272" s="2491"/>
      <c r="L272" s="2491"/>
      <c r="M272" s="2491"/>
      <c r="N272" s="2491"/>
      <c r="O272" s="2491"/>
      <c r="P272" s="2491"/>
      <c r="Q272" s="2491"/>
      <c r="R272" s="2492"/>
    </row>
    <row r="273" spans="1:18" s="1262" customFormat="1" hidden="1" x14ac:dyDescent="0.25">
      <c r="A273" s="90"/>
      <c r="B273" s="215" t="s">
        <v>411</v>
      </c>
      <c r="C273" s="216" t="s">
        <v>305</v>
      </c>
      <c r="D273" s="217" t="s">
        <v>411</v>
      </c>
      <c r="E273" s="218" t="s">
        <v>305</v>
      </c>
      <c r="F273" s="216" t="s">
        <v>411</v>
      </c>
      <c r="G273" s="216" t="s">
        <v>305</v>
      </c>
      <c r="H273" s="217" t="s">
        <v>411</v>
      </c>
      <c r="I273" s="218" t="s">
        <v>305</v>
      </c>
      <c r="J273" s="285" t="s">
        <v>411</v>
      </c>
      <c r="K273" s="217" t="s">
        <v>305</v>
      </c>
      <c r="L273" s="218" t="s">
        <v>411</v>
      </c>
      <c r="M273" s="216" t="s">
        <v>305</v>
      </c>
      <c r="N273" s="216" t="s">
        <v>411</v>
      </c>
      <c r="O273" s="216" t="s">
        <v>305</v>
      </c>
      <c r="P273" s="217" t="s">
        <v>411</v>
      </c>
      <c r="Q273" s="218" t="s">
        <v>305</v>
      </c>
      <c r="R273" s="1601" t="s">
        <v>411</v>
      </c>
    </row>
    <row r="274" spans="1:18" s="1262" customFormat="1" hidden="1" x14ac:dyDescent="0.25">
      <c r="A274" s="74" t="s">
        <v>412</v>
      </c>
      <c r="B274" s="429">
        <v>7.9525152797367182</v>
      </c>
      <c r="C274" s="430">
        <v>7</v>
      </c>
      <c r="D274" s="429">
        <v>10.204545454545455</v>
      </c>
      <c r="E274" s="431">
        <v>12</v>
      </c>
      <c r="F274" s="432">
        <v>6.9377431906614788</v>
      </c>
      <c r="G274" s="430">
        <v>6</v>
      </c>
      <c r="H274" s="429">
        <v>10.844444444444445</v>
      </c>
      <c r="I274" s="433">
        <v>12</v>
      </c>
      <c r="J274" s="432">
        <v>19.512953367875646</v>
      </c>
      <c r="K274" s="434">
        <v>19</v>
      </c>
      <c r="L274" s="435">
        <v>9.6612903225806459</v>
      </c>
      <c r="M274" s="430">
        <v>8.5</v>
      </c>
      <c r="N274" s="432">
        <v>16.142857142857142</v>
      </c>
      <c r="O274" s="430">
        <v>17</v>
      </c>
      <c r="P274" s="429">
        <v>7</v>
      </c>
      <c r="Q274" s="433">
        <v>3</v>
      </c>
      <c r="R274" s="1604">
        <v>9</v>
      </c>
    </row>
    <row r="275" spans="1:18" s="1262" customFormat="1" hidden="1" x14ac:dyDescent="0.25">
      <c r="A275" s="77" t="s">
        <v>413</v>
      </c>
      <c r="B275" s="429">
        <v>1.9652092148566056</v>
      </c>
      <c r="C275" s="430">
        <v>1</v>
      </c>
      <c r="D275" s="429">
        <v>1.0909090909090908</v>
      </c>
      <c r="E275" s="431">
        <v>1</v>
      </c>
      <c r="F275" s="432">
        <v>2.4801556420233464</v>
      </c>
      <c r="G275" s="430">
        <v>2</v>
      </c>
      <c r="H275" s="429">
        <v>1.7833333333333334</v>
      </c>
      <c r="I275" s="433">
        <v>1</v>
      </c>
      <c r="J275" s="432">
        <v>7.0777202072538863</v>
      </c>
      <c r="K275" s="434">
        <v>5</v>
      </c>
      <c r="L275" s="435">
        <v>3.0161290322580645</v>
      </c>
      <c r="M275" s="430">
        <v>1</v>
      </c>
      <c r="N275" s="432">
        <v>2.5714285714285716</v>
      </c>
      <c r="O275" s="430">
        <v>1</v>
      </c>
      <c r="P275" s="429">
        <v>5.8</v>
      </c>
      <c r="Q275" s="433">
        <v>1.5</v>
      </c>
      <c r="R275" s="1604">
        <v>2.6</v>
      </c>
    </row>
    <row r="276" spans="1:18" s="1262" customFormat="1" ht="15.75" hidden="1" thickBot="1" x14ac:dyDescent="0.3">
      <c r="A276" s="76" t="s">
        <v>414</v>
      </c>
      <c r="B276" s="436">
        <v>13.489421720733427</v>
      </c>
      <c r="C276" s="437">
        <v>12</v>
      </c>
      <c r="D276" s="436">
        <v>3.1818181818181817</v>
      </c>
      <c r="E276" s="438">
        <v>3</v>
      </c>
      <c r="F276" s="439">
        <v>30.634241245136188</v>
      </c>
      <c r="G276" s="437">
        <v>28</v>
      </c>
      <c r="H276" s="436">
        <v>20.225000000000001</v>
      </c>
      <c r="I276" s="440">
        <v>19</v>
      </c>
      <c r="J276" s="439">
        <v>46.435233160621763</v>
      </c>
      <c r="K276" s="441">
        <v>45</v>
      </c>
      <c r="L276" s="442">
        <v>12.983870967741936</v>
      </c>
      <c r="M276" s="437">
        <v>6</v>
      </c>
      <c r="N276" s="439">
        <v>10.428571428571429</v>
      </c>
      <c r="O276" s="437">
        <v>4</v>
      </c>
      <c r="P276" s="436">
        <v>22.3</v>
      </c>
      <c r="Q276" s="440">
        <v>18</v>
      </c>
      <c r="R276" s="1605">
        <v>22.1</v>
      </c>
    </row>
    <row r="277" spans="1:18" s="1262" customFormat="1" ht="15.75" hidden="1" customHeight="1" thickBot="1" x14ac:dyDescent="0.3">
      <c r="A277" s="2493" t="s">
        <v>416</v>
      </c>
      <c r="B277" s="2494"/>
      <c r="C277" s="2494"/>
      <c r="D277" s="2494"/>
      <c r="E277" s="2494"/>
      <c r="F277" s="2494"/>
      <c r="G277" s="2494"/>
      <c r="H277" s="2494"/>
      <c r="I277" s="2494"/>
      <c r="J277" s="2494"/>
      <c r="K277" s="2494"/>
      <c r="L277" s="2494"/>
      <c r="M277" s="2494"/>
      <c r="N277" s="2494"/>
      <c r="O277" s="2494"/>
      <c r="P277" s="2494"/>
      <c r="Q277" s="2494"/>
      <c r="R277" s="2495"/>
    </row>
    <row r="278" spans="1:18" s="1262" customFormat="1" ht="40.5" hidden="1" customHeight="1" thickBot="1" x14ac:dyDescent="0.3">
      <c r="A278" s="87"/>
      <c r="B278" s="2497" t="s">
        <v>389</v>
      </c>
      <c r="C278" s="2498"/>
      <c r="D278" s="2497" t="s">
        <v>390</v>
      </c>
      <c r="E278" s="2498"/>
      <c r="F278" s="2497" t="s">
        <v>292</v>
      </c>
      <c r="G278" s="2498"/>
      <c r="H278" s="2497" t="s">
        <v>295</v>
      </c>
      <c r="I278" s="2498"/>
      <c r="J278" s="2497" t="s">
        <v>391</v>
      </c>
      <c r="K278" s="2498"/>
      <c r="L278" s="2497" t="s">
        <v>392</v>
      </c>
      <c r="M278" s="2498"/>
      <c r="N278" s="2497" t="s">
        <v>393</v>
      </c>
      <c r="O278" s="2498"/>
      <c r="P278" s="2497" t="s">
        <v>394</v>
      </c>
      <c r="Q278" s="2498"/>
      <c r="R278" s="1593" t="s">
        <v>395</v>
      </c>
    </row>
    <row r="279" spans="1:18" s="1262" customFormat="1" ht="15.75" hidden="1" thickBot="1" x14ac:dyDescent="0.3">
      <c r="A279" s="2314" t="s">
        <v>396</v>
      </c>
      <c r="B279" s="2315"/>
      <c r="C279" s="2315"/>
      <c r="D279" s="2496"/>
      <c r="E279" s="2496"/>
      <c r="F279" s="2315"/>
      <c r="G279" s="2315"/>
      <c r="H279" s="2496"/>
      <c r="I279" s="2496"/>
      <c r="J279" s="2315"/>
      <c r="K279" s="2315"/>
      <c r="L279" s="2496"/>
      <c r="M279" s="2496"/>
      <c r="N279" s="2315"/>
      <c r="O279" s="2315"/>
      <c r="P279" s="2496"/>
      <c r="Q279" s="2496"/>
      <c r="R279" s="2325"/>
    </row>
    <row r="280" spans="1:18" s="1262" customFormat="1" hidden="1" x14ac:dyDescent="0.25">
      <c r="A280" s="82" t="s">
        <v>274</v>
      </c>
      <c r="B280" s="391">
        <v>180</v>
      </c>
      <c r="C280" s="392">
        <f>B280/B288</f>
        <v>8.1447963800904979E-2</v>
      </c>
      <c r="D280" s="391">
        <v>4</v>
      </c>
      <c r="E280" s="392">
        <f>D280/D288</f>
        <v>0.14814814814814814</v>
      </c>
      <c r="F280" s="391">
        <v>25</v>
      </c>
      <c r="G280" s="392">
        <f>F280/F288</f>
        <v>1.9470404984423675E-2</v>
      </c>
      <c r="H280" s="391">
        <v>6</v>
      </c>
      <c r="I280" s="392">
        <f>H280/H288</f>
        <v>1.7595307917888565E-2</v>
      </c>
      <c r="J280" s="391">
        <v>0</v>
      </c>
      <c r="K280" s="392">
        <f>J280/J288</f>
        <v>0</v>
      </c>
      <c r="L280" s="391">
        <v>9</v>
      </c>
      <c r="M280" s="392">
        <f>L280/L288</f>
        <v>0.23076923076923078</v>
      </c>
      <c r="N280" s="391">
        <v>0</v>
      </c>
      <c r="O280" s="392">
        <f>N280/N288</f>
        <v>0</v>
      </c>
      <c r="P280" s="391">
        <v>2</v>
      </c>
      <c r="Q280" s="392">
        <f>P280/P288</f>
        <v>0.125</v>
      </c>
      <c r="R280" s="1594">
        <f>SUM(B280,D280,F280,H280,J280,L280,N280,P280)</f>
        <v>226</v>
      </c>
    </row>
    <row r="281" spans="1:18" s="1262" customFormat="1" hidden="1" x14ac:dyDescent="0.25">
      <c r="A281" s="80" t="s">
        <v>275</v>
      </c>
      <c r="B281" s="396">
        <v>377</v>
      </c>
      <c r="C281" s="397">
        <f>B281/B288</f>
        <v>0.17058823529411765</v>
      </c>
      <c r="D281" s="396">
        <v>3</v>
      </c>
      <c r="E281" s="397">
        <f>D281/D288</f>
        <v>0.1111111111111111</v>
      </c>
      <c r="F281" s="396">
        <v>387</v>
      </c>
      <c r="G281" s="397">
        <f>F281/F288</f>
        <v>0.30140186915887851</v>
      </c>
      <c r="H281" s="396">
        <v>32</v>
      </c>
      <c r="I281" s="397">
        <f>H281/H288</f>
        <v>9.3841642228739003E-2</v>
      </c>
      <c r="J281" s="396">
        <v>0</v>
      </c>
      <c r="K281" s="397">
        <f>J281/J288</f>
        <v>0</v>
      </c>
      <c r="L281" s="396">
        <v>8</v>
      </c>
      <c r="M281" s="397">
        <f>L281/L288</f>
        <v>0.20512820512820512</v>
      </c>
      <c r="N281" s="396">
        <v>0</v>
      </c>
      <c r="O281" s="397">
        <f>N281/N288</f>
        <v>0</v>
      </c>
      <c r="P281" s="396">
        <v>2</v>
      </c>
      <c r="Q281" s="397">
        <f>P281/P288</f>
        <v>0.125</v>
      </c>
      <c r="R281" s="1595">
        <f>SUM(B281,D281,F281,H281,J281,L281,N281,P281)</f>
        <v>809</v>
      </c>
    </row>
    <row r="282" spans="1:18" s="1262" customFormat="1" hidden="1" x14ac:dyDescent="0.25">
      <c r="A282" s="80" t="s">
        <v>276</v>
      </c>
      <c r="B282" s="396">
        <v>480</v>
      </c>
      <c r="C282" s="397">
        <f>B282/B288</f>
        <v>0.21719457013574661</v>
      </c>
      <c r="D282" s="396">
        <v>7</v>
      </c>
      <c r="E282" s="397">
        <f>D282/D288</f>
        <v>0.25925925925925924</v>
      </c>
      <c r="F282" s="396">
        <v>293</v>
      </c>
      <c r="G282" s="397">
        <f>F282/F288</f>
        <v>0.22819314641744548</v>
      </c>
      <c r="H282" s="396">
        <v>39</v>
      </c>
      <c r="I282" s="397">
        <f>H282/H288</f>
        <v>0.11436950146627566</v>
      </c>
      <c r="J282" s="396">
        <v>0</v>
      </c>
      <c r="K282" s="397">
        <f>J282/J288</f>
        <v>0</v>
      </c>
      <c r="L282" s="396">
        <v>8</v>
      </c>
      <c r="M282" s="397">
        <f>L282/L288</f>
        <v>0.20512820512820512</v>
      </c>
      <c r="N282" s="396">
        <v>0</v>
      </c>
      <c r="O282" s="397">
        <f>N282/N288</f>
        <v>0</v>
      </c>
      <c r="P282" s="396">
        <v>1</v>
      </c>
      <c r="Q282" s="397">
        <f>P282/P288</f>
        <v>6.25E-2</v>
      </c>
      <c r="R282" s="1595">
        <f t="shared" ref="R282:R287" si="45">SUM(B282,D282,F282,H282,J282,L282,N282,P282)</f>
        <v>828</v>
      </c>
    </row>
    <row r="283" spans="1:18" s="1262" customFormat="1" hidden="1" x14ac:dyDescent="0.25">
      <c r="A283" s="80" t="s">
        <v>277</v>
      </c>
      <c r="B283" s="396">
        <v>448</v>
      </c>
      <c r="C283" s="397">
        <f>B283/B288</f>
        <v>0.20271493212669683</v>
      </c>
      <c r="D283" s="396">
        <v>4</v>
      </c>
      <c r="E283" s="397">
        <f>D283/D288</f>
        <v>0.14814814814814814</v>
      </c>
      <c r="F283" s="396">
        <v>270</v>
      </c>
      <c r="G283" s="397">
        <f>F283/F288</f>
        <v>0.2102803738317757</v>
      </c>
      <c r="H283" s="396">
        <v>62</v>
      </c>
      <c r="I283" s="397">
        <f>H283/H288</f>
        <v>0.18181818181818182</v>
      </c>
      <c r="J283" s="396">
        <v>0</v>
      </c>
      <c r="K283" s="397">
        <f>J283/J288</f>
        <v>0</v>
      </c>
      <c r="L283" s="396">
        <v>0</v>
      </c>
      <c r="M283" s="397">
        <f>L283/L288</f>
        <v>0</v>
      </c>
      <c r="N283" s="396">
        <v>0</v>
      </c>
      <c r="O283" s="397">
        <f>N283/N288</f>
        <v>0</v>
      </c>
      <c r="P283" s="396">
        <v>1</v>
      </c>
      <c r="Q283" s="397">
        <f>P283/P288</f>
        <v>6.25E-2</v>
      </c>
      <c r="R283" s="1595">
        <f t="shared" si="45"/>
        <v>785</v>
      </c>
    </row>
    <row r="284" spans="1:18" s="1262" customFormat="1" hidden="1" x14ac:dyDescent="0.25">
      <c r="A284" s="80" t="s">
        <v>278</v>
      </c>
      <c r="B284" s="396">
        <v>287</v>
      </c>
      <c r="C284" s="397">
        <f>B284/B288</f>
        <v>0.12986425339366517</v>
      </c>
      <c r="D284" s="396">
        <v>3</v>
      </c>
      <c r="E284" s="397">
        <f>D284/D288</f>
        <v>0.1111111111111111</v>
      </c>
      <c r="F284" s="396">
        <v>150</v>
      </c>
      <c r="G284" s="397">
        <f>F284/F288</f>
        <v>0.11682242990654206</v>
      </c>
      <c r="H284" s="396">
        <v>63</v>
      </c>
      <c r="I284" s="397">
        <f>H284/H288</f>
        <v>0.18475073313782991</v>
      </c>
      <c r="J284" s="396">
        <v>0</v>
      </c>
      <c r="K284" s="397">
        <f>J284/J288</f>
        <v>0</v>
      </c>
      <c r="L284" s="396">
        <v>6</v>
      </c>
      <c r="M284" s="397">
        <f>L284/L288</f>
        <v>0.15384615384615385</v>
      </c>
      <c r="N284" s="396">
        <v>1</v>
      </c>
      <c r="O284" s="397">
        <f>N284/N288</f>
        <v>7.6923076923076927E-2</v>
      </c>
      <c r="P284" s="396">
        <v>1</v>
      </c>
      <c r="Q284" s="397">
        <f>P284/P288</f>
        <v>6.25E-2</v>
      </c>
      <c r="R284" s="1595">
        <f t="shared" si="45"/>
        <v>511</v>
      </c>
    </row>
    <row r="285" spans="1:18" s="1262" customFormat="1" hidden="1" x14ac:dyDescent="0.25">
      <c r="A285" s="80" t="s">
        <v>279</v>
      </c>
      <c r="B285" s="396">
        <v>293</v>
      </c>
      <c r="C285" s="397">
        <f>B285/B288</f>
        <v>0.13257918552036199</v>
      </c>
      <c r="D285" s="396">
        <v>3</v>
      </c>
      <c r="E285" s="397">
        <f>D285/D288</f>
        <v>0.1111111111111111</v>
      </c>
      <c r="F285" s="396">
        <v>112</v>
      </c>
      <c r="G285" s="397">
        <f>F285/F288</f>
        <v>8.7227414330218064E-2</v>
      </c>
      <c r="H285" s="396">
        <v>83</v>
      </c>
      <c r="I285" s="397">
        <f>H285/H288</f>
        <v>0.24340175953079179</v>
      </c>
      <c r="J285" s="396">
        <v>0</v>
      </c>
      <c r="K285" s="397">
        <f>J285/J288</f>
        <v>0</v>
      </c>
      <c r="L285" s="396">
        <v>2</v>
      </c>
      <c r="M285" s="397">
        <f>L285/L288</f>
        <v>5.128205128205128E-2</v>
      </c>
      <c r="N285" s="396">
        <v>5</v>
      </c>
      <c r="O285" s="397">
        <f>N285/N288</f>
        <v>0.38461538461538464</v>
      </c>
      <c r="P285" s="396">
        <v>4</v>
      </c>
      <c r="Q285" s="397">
        <f>P285/P288</f>
        <v>0.25</v>
      </c>
      <c r="R285" s="1595">
        <f t="shared" si="45"/>
        <v>502</v>
      </c>
    </row>
    <row r="286" spans="1:18" s="1262" customFormat="1" hidden="1" x14ac:dyDescent="0.25">
      <c r="A286" s="80" t="s">
        <v>280</v>
      </c>
      <c r="B286" s="396">
        <v>144</v>
      </c>
      <c r="C286" s="397">
        <f>B286/B288</f>
        <v>6.5158371040723986E-2</v>
      </c>
      <c r="D286" s="396">
        <v>3</v>
      </c>
      <c r="E286" s="397">
        <f>D286/D288</f>
        <v>0.1111111111111111</v>
      </c>
      <c r="F286" s="396">
        <v>47</v>
      </c>
      <c r="G286" s="397">
        <f>F286/F288</f>
        <v>3.6604361370716508E-2</v>
      </c>
      <c r="H286" s="396">
        <v>56</v>
      </c>
      <c r="I286" s="397">
        <f>H286/H288</f>
        <v>0.16422287390029325</v>
      </c>
      <c r="J286" s="396">
        <v>4</v>
      </c>
      <c r="K286" s="397">
        <f>J286/J288</f>
        <v>1.0582010582010581E-2</v>
      </c>
      <c r="L286" s="396">
        <v>5</v>
      </c>
      <c r="M286" s="397">
        <f>L286/L288</f>
        <v>0.12820512820512819</v>
      </c>
      <c r="N286" s="396">
        <v>6</v>
      </c>
      <c r="O286" s="397">
        <f>N286/N288</f>
        <v>0.46153846153846156</v>
      </c>
      <c r="P286" s="396">
        <v>3</v>
      </c>
      <c r="Q286" s="397">
        <f>P286/P288</f>
        <v>0.1875</v>
      </c>
      <c r="R286" s="1595">
        <f t="shared" si="45"/>
        <v>268</v>
      </c>
    </row>
    <row r="287" spans="1:18" s="1262" customFormat="1" ht="15.75" hidden="1" thickBot="1" x14ac:dyDescent="0.3">
      <c r="A287" s="663" t="s">
        <v>397</v>
      </c>
      <c r="B287" s="401">
        <v>1</v>
      </c>
      <c r="C287" s="402">
        <f>B287/B288</f>
        <v>4.5248868778280545E-4</v>
      </c>
      <c r="D287" s="401">
        <v>0</v>
      </c>
      <c r="E287" s="402">
        <f>D287/D288</f>
        <v>0</v>
      </c>
      <c r="F287" s="401">
        <v>0</v>
      </c>
      <c r="G287" s="402">
        <f>F287/F288</f>
        <v>0</v>
      </c>
      <c r="H287" s="401">
        <v>0</v>
      </c>
      <c r="I287" s="402">
        <f>H287/H288</f>
        <v>0</v>
      </c>
      <c r="J287" s="401">
        <v>374</v>
      </c>
      <c r="K287" s="402">
        <f>J287/J288</f>
        <v>0.98941798941798942</v>
      </c>
      <c r="L287" s="401">
        <v>1</v>
      </c>
      <c r="M287" s="402">
        <f>L287/L288</f>
        <v>2.564102564102564E-2</v>
      </c>
      <c r="N287" s="401">
        <v>1</v>
      </c>
      <c r="O287" s="402">
        <f>N287/N288</f>
        <v>7.6923076923076927E-2</v>
      </c>
      <c r="P287" s="401">
        <v>2</v>
      </c>
      <c r="Q287" s="402">
        <f>P287/P288</f>
        <v>0.125</v>
      </c>
      <c r="R287" s="1596">
        <f t="shared" si="45"/>
        <v>379</v>
      </c>
    </row>
    <row r="288" spans="1:18" s="1262" customFormat="1" ht="16.5" hidden="1" thickTop="1" thickBot="1" x14ac:dyDescent="0.3">
      <c r="A288" s="105" t="s">
        <v>398</v>
      </c>
      <c r="B288" s="99">
        <f t="shared" ref="B288:Q288" si="46">SUM(B280:B287)</f>
        <v>2210</v>
      </c>
      <c r="C288" s="225">
        <f t="shared" si="46"/>
        <v>1</v>
      </c>
      <c r="D288" s="99">
        <f t="shared" si="46"/>
        <v>27</v>
      </c>
      <c r="E288" s="225">
        <f t="shared" si="46"/>
        <v>1</v>
      </c>
      <c r="F288" s="99">
        <f>SUM(F280:F287)</f>
        <v>1284</v>
      </c>
      <c r="G288" s="225">
        <f t="shared" si="46"/>
        <v>1</v>
      </c>
      <c r="H288" s="99">
        <f t="shared" si="46"/>
        <v>341</v>
      </c>
      <c r="I288" s="225">
        <f t="shared" si="46"/>
        <v>0.99999999999999989</v>
      </c>
      <c r="J288" s="99">
        <f t="shared" si="46"/>
        <v>378</v>
      </c>
      <c r="K288" s="225">
        <f t="shared" si="46"/>
        <v>1</v>
      </c>
      <c r="L288" s="99">
        <f t="shared" si="46"/>
        <v>39</v>
      </c>
      <c r="M288" s="225">
        <f t="shared" si="46"/>
        <v>1</v>
      </c>
      <c r="N288" s="99">
        <f t="shared" si="46"/>
        <v>13</v>
      </c>
      <c r="O288" s="225">
        <f t="shared" si="46"/>
        <v>1</v>
      </c>
      <c r="P288" s="99">
        <f t="shared" si="46"/>
        <v>16</v>
      </c>
      <c r="Q288" s="225">
        <f t="shared" si="46"/>
        <v>1</v>
      </c>
      <c r="R288" s="1597">
        <f>SUM(B288,D288,F288,H288,J288,L288,N288,P288)</f>
        <v>4308</v>
      </c>
    </row>
    <row r="289" spans="1:18" s="30" customFormat="1" ht="15.75" hidden="1" thickBot="1" x14ac:dyDescent="0.3">
      <c r="A289" s="2490" t="s">
        <v>399</v>
      </c>
      <c r="B289" s="2491"/>
      <c r="C289" s="2491"/>
      <c r="D289" s="2491"/>
      <c r="E289" s="2491"/>
      <c r="F289" s="2491"/>
      <c r="G289" s="2491"/>
      <c r="H289" s="2491"/>
      <c r="I289" s="2491"/>
      <c r="J289" s="2491"/>
      <c r="K289" s="2491"/>
      <c r="L289" s="2491"/>
      <c r="M289" s="2491"/>
      <c r="N289" s="2491"/>
      <c r="O289" s="2491"/>
      <c r="P289" s="2491"/>
      <c r="Q289" s="2491"/>
      <c r="R289" s="2492"/>
    </row>
    <row r="290" spans="1:18" s="1262" customFormat="1" hidden="1" x14ac:dyDescent="0.25">
      <c r="A290" s="82" t="s">
        <v>284</v>
      </c>
      <c r="B290" s="406">
        <v>325</v>
      </c>
      <c r="C290" s="407">
        <f>SUM(B290/B296)</f>
        <v>0.14705882352941177</v>
      </c>
      <c r="D290" s="406">
        <v>6</v>
      </c>
      <c r="E290" s="407">
        <f>SUM(D290/D296)</f>
        <v>0.22222222222222221</v>
      </c>
      <c r="F290" s="406">
        <v>200</v>
      </c>
      <c r="G290" s="407">
        <f>SUM(F290/F296)</f>
        <v>0.1557632398753894</v>
      </c>
      <c r="H290" s="406">
        <v>49</v>
      </c>
      <c r="I290" s="407">
        <f>SUM(H290/H296)</f>
        <v>0.14369501466275661</v>
      </c>
      <c r="J290" s="406">
        <v>63</v>
      </c>
      <c r="K290" s="407">
        <f>SUM(J290/J296)</f>
        <v>0.16666666666666666</v>
      </c>
      <c r="L290" s="406">
        <v>2</v>
      </c>
      <c r="M290" s="407">
        <f>SUM(L290/L296)</f>
        <v>5.128205128205128E-2</v>
      </c>
      <c r="N290" s="406">
        <v>2</v>
      </c>
      <c r="O290" s="407">
        <f>SUM(N290/N296)</f>
        <v>0.15384615384615385</v>
      </c>
      <c r="P290" s="406">
        <v>2</v>
      </c>
      <c r="Q290" s="407">
        <f>SUM(P290/P296)</f>
        <v>0.125</v>
      </c>
      <c r="R290" s="1594">
        <f t="shared" ref="R290:R295" si="47">SUM(B290,D290,F290,H290,J290,L290,N290,P290)</f>
        <v>649</v>
      </c>
    </row>
    <row r="291" spans="1:18" s="1262" customFormat="1" hidden="1" x14ac:dyDescent="0.25">
      <c r="A291" s="80" t="s">
        <v>285</v>
      </c>
      <c r="B291" s="410">
        <v>144</v>
      </c>
      <c r="C291" s="411">
        <f>SUM(B291/B296)</f>
        <v>6.5158371040723986E-2</v>
      </c>
      <c r="D291" s="410">
        <v>9</v>
      </c>
      <c r="E291" s="411">
        <f>SUM(D291/D296)</f>
        <v>0.33333333333333331</v>
      </c>
      <c r="F291" s="410">
        <v>71</v>
      </c>
      <c r="G291" s="411">
        <f>SUM(F291/F296)</f>
        <v>5.5295950155763239E-2</v>
      </c>
      <c r="H291" s="410">
        <v>63</v>
      </c>
      <c r="I291" s="411">
        <f>SUM(H291/H296)</f>
        <v>0.18475073313782991</v>
      </c>
      <c r="J291" s="410">
        <v>20</v>
      </c>
      <c r="K291" s="411">
        <f>SUM(J291/J296)</f>
        <v>5.2910052910052907E-2</v>
      </c>
      <c r="L291" s="410">
        <v>3</v>
      </c>
      <c r="M291" s="411">
        <f>SUM(L291/L296)</f>
        <v>7.6923076923076927E-2</v>
      </c>
      <c r="N291" s="410">
        <v>0</v>
      </c>
      <c r="O291" s="411">
        <f>SUM(N291/N296)</f>
        <v>0</v>
      </c>
      <c r="P291" s="410">
        <v>0</v>
      </c>
      <c r="Q291" s="411">
        <f>SUM(P291/P296)</f>
        <v>0</v>
      </c>
      <c r="R291" s="1595">
        <f t="shared" si="47"/>
        <v>310</v>
      </c>
    </row>
    <row r="292" spans="1:18" s="1262" customFormat="1" hidden="1" x14ac:dyDescent="0.25">
      <c r="A292" s="80" t="s">
        <v>286</v>
      </c>
      <c r="B292" s="410">
        <v>29</v>
      </c>
      <c r="C292" s="411">
        <f>SUM(B292/B296)</f>
        <v>1.3122171945701358E-2</v>
      </c>
      <c r="D292" s="410">
        <v>0</v>
      </c>
      <c r="E292" s="411">
        <f>SUM(D292/D296)</f>
        <v>0</v>
      </c>
      <c r="F292" s="410">
        <v>8</v>
      </c>
      <c r="G292" s="411">
        <f>SUM(F292/F296)</f>
        <v>6.2305295950155761E-3</v>
      </c>
      <c r="H292" s="410">
        <v>2</v>
      </c>
      <c r="I292" s="411">
        <f>SUM(H292/H296)</f>
        <v>5.8651026392961877E-3</v>
      </c>
      <c r="J292" s="410">
        <v>4</v>
      </c>
      <c r="K292" s="411">
        <f>SUM(J292/J296)</f>
        <v>1.0582010582010581E-2</v>
      </c>
      <c r="L292" s="410">
        <v>0</v>
      </c>
      <c r="M292" s="411">
        <f>SUM(L292/L296)</f>
        <v>0</v>
      </c>
      <c r="N292" s="410">
        <v>0</v>
      </c>
      <c r="O292" s="411">
        <f>SUM(N292/N296)</f>
        <v>0</v>
      </c>
      <c r="P292" s="410">
        <v>0</v>
      </c>
      <c r="Q292" s="411">
        <f>SUM(P292/P296)</f>
        <v>0</v>
      </c>
      <c r="R292" s="1595">
        <f t="shared" si="47"/>
        <v>43</v>
      </c>
    </row>
    <row r="293" spans="1:18" s="1262" customFormat="1" hidden="1" x14ac:dyDescent="0.25">
      <c r="A293" s="80" t="s">
        <v>287</v>
      </c>
      <c r="B293" s="410">
        <v>618</v>
      </c>
      <c r="C293" s="411">
        <f>SUM(B293/B296)</f>
        <v>0.27963800904977376</v>
      </c>
      <c r="D293" s="410">
        <v>3</v>
      </c>
      <c r="E293" s="411">
        <f>SUM(D293/D296)</f>
        <v>0.1111111111111111</v>
      </c>
      <c r="F293" s="410">
        <v>440</v>
      </c>
      <c r="G293" s="411">
        <f>SUM(F293/F296)</f>
        <v>0.34267912772585668</v>
      </c>
      <c r="H293" s="410">
        <v>89</v>
      </c>
      <c r="I293" s="411">
        <f>SUM(H293/H296)</f>
        <v>0.26099706744868034</v>
      </c>
      <c r="J293" s="410">
        <v>134</v>
      </c>
      <c r="K293" s="411">
        <f>SUM(J293/J296)</f>
        <v>0.35449735449735448</v>
      </c>
      <c r="L293" s="410">
        <v>7</v>
      </c>
      <c r="M293" s="411">
        <f>SUM(L293/L296)</f>
        <v>0.17948717948717949</v>
      </c>
      <c r="N293" s="410">
        <v>1</v>
      </c>
      <c r="O293" s="411">
        <f>SUM(N293/N296)</f>
        <v>7.6923076923076927E-2</v>
      </c>
      <c r="P293" s="410">
        <v>5</v>
      </c>
      <c r="Q293" s="411">
        <f>SUM(P293/P296)</f>
        <v>0.3125</v>
      </c>
      <c r="R293" s="1595">
        <f t="shared" si="47"/>
        <v>1297</v>
      </c>
    </row>
    <row r="294" spans="1:18" s="1262" customFormat="1" hidden="1" x14ac:dyDescent="0.25">
      <c r="A294" s="80" t="s">
        <v>288</v>
      </c>
      <c r="B294" s="410">
        <v>647</v>
      </c>
      <c r="C294" s="411">
        <f>SUM(B294/B296)</f>
        <v>0.29276018099547513</v>
      </c>
      <c r="D294" s="410">
        <v>4</v>
      </c>
      <c r="E294" s="411">
        <f>SUM(D294/D296)</f>
        <v>0.14814814814814814</v>
      </c>
      <c r="F294" s="410">
        <v>446</v>
      </c>
      <c r="G294" s="411">
        <f>SUM(F294/F296)</f>
        <v>0.34735202492211836</v>
      </c>
      <c r="H294" s="410">
        <v>100</v>
      </c>
      <c r="I294" s="411">
        <f>SUM(H294/H296)</f>
        <v>0.2932551319648094</v>
      </c>
      <c r="J294" s="410">
        <v>153</v>
      </c>
      <c r="K294" s="411">
        <f>SUM(J294/J296)</f>
        <v>0.40476190476190477</v>
      </c>
      <c r="L294" s="410">
        <v>5</v>
      </c>
      <c r="M294" s="411">
        <f>SUM(L294/L296)</f>
        <v>0.12820512820512819</v>
      </c>
      <c r="N294" s="410">
        <v>6</v>
      </c>
      <c r="O294" s="411">
        <f>SUM(N294/N296)</f>
        <v>0.46153846153846156</v>
      </c>
      <c r="P294" s="410">
        <v>9</v>
      </c>
      <c r="Q294" s="411">
        <f>SUM(P294/P296)</f>
        <v>0.5625</v>
      </c>
      <c r="R294" s="1595">
        <f t="shared" si="47"/>
        <v>1370</v>
      </c>
    </row>
    <row r="295" spans="1:18" s="1262" customFormat="1" ht="15.75" hidden="1" thickBot="1" x14ac:dyDescent="0.3">
      <c r="A295" s="81" t="s">
        <v>289</v>
      </c>
      <c r="B295" s="414">
        <v>447</v>
      </c>
      <c r="C295" s="415">
        <f>SUM(B295/B296)</f>
        <v>0.20226244343891403</v>
      </c>
      <c r="D295" s="414">
        <v>5</v>
      </c>
      <c r="E295" s="415">
        <f>SUM(D295/D296)</f>
        <v>0.18518518518518517</v>
      </c>
      <c r="F295" s="414">
        <v>119</v>
      </c>
      <c r="G295" s="415">
        <f>SUM(F295/F296)</f>
        <v>9.2679127725856694E-2</v>
      </c>
      <c r="H295" s="414">
        <v>38</v>
      </c>
      <c r="I295" s="415">
        <f>SUM(H295/H296)</f>
        <v>0.11143695014662756</v>
      </c>
      <c r="J295" s="414">
        <v>4</v>
      </c>
      <c r="K295" s="415">
        <f>SUM(J295/J296)</f>
        <v>1.0582010582010581E-2</v>
      </c>
      <c r="L295" s="414">
        <v>22</v>
      </c>
      <c r="M295" s="415">
        <f>SUM(L295/L296)</f>
        <v>0.5641025641025641</v>
      </c>
      <c r="N295" s="414">
        <v>4</v>
      </c>
      <c r="O295" s="415">
        <f>SUM(N295/N296)</f>
        <v>0.30769230769230771</v>
      </c>
      <c r="P295" s="414">
        <v>0</v>
      </c>
      <c r="Q295" s="415">
        <f>SUM(P295/P296)</f>
        <v>0</v>
      </c>
      <c r="R295" s="1596">
        <f t="shared" si="47"/>
        <v>639</v>
      </c>
    </row>
    <row r="296" spans="1:18" s="1262" customFormat="1" ht="16.5" hidden="1" thickTop="1" thickBot="1" x14ac:dyDescent="0.3">
      <c r="A296" s="105" t="s">
        <v>398</v>
      </c>
      <c r="B296" s="99">
        <f t="shared" ref="B296:Q296" si="48">SUM(B290:B295)</f>
        <v>2210</v>
      </c>
      <c r="C296" s="225">
        <f t="shared" si="48"/>
        <v>1</v>
      </c>
      <c r="D296" s="99">
        <f>SUM(D290:D295)</f>
        <v>27</v>
      </c>
      <c r="E296" s="225">
        <f t="shared" si="48"/>
        <v>1</v>
      </c>
      <c r="F296" s="99">
        <f t="shared" si="48"/>
        <v>1284</v>
      </c>
      <c r="G296" s="225">
        <f t="shared" si="48"/>
        <v>1</v>
      </c>
      <c r="H296" s="99">
        <f t="shared" si="48"/>
        <v>341</v>
      </c>
      <c r="I296" s="225">
        <f t="shared" si="48"/>
        <v>1</v>
      </c>
      <c r="J296" s="99">
        <f t="shared" si="48"/>
        <v>378</v>
      </c>
      <c r="K296" s="225">
        <f t="shared" si="48"/>
        <v>1</v>
      </c>
      <c r="L296" s="99">
        <f t="shared" si="48"/>
        <v>39</v>
      </c>
      <c r="M296" s="225">
        <f t="shared" si="48"/>
        <v>1</v>
      </c>
      <c r="N296" s="99">
        <f t="shared" si="48"/>
        <v>13</v>
      </c>
      <c r="O296" s="225">
        <f t="shared" si="48"/>
        <v>1</v>
      </c>
      <c r="P296" s="99">
        <f t="shared" si="48"/>
        <v>16</v>
      </c>
      <c r="Q296" s="225">
        <f t="shared" si="48"/>
        <v>1</v>
      </c>
      <c r="R296" s="1597">
        <f>SUM(B296,D296,F296,H296,J296,L296,N296,P296)</f>
        <v>4308</v>
      </c>
    </row>
    <row r="297" spans="1:18" s="1262" customFormat="1" ht="15.75" hidden="1" customHeight="1" thickBot="1" x14ac:dyDescent="0.3">
      <c r="A297" s="2490" t="s">
        <v>401</v>
      </c>
      <c r="B297" s="2491"/>
      <c r="C297" s="2491"/>
      <c r="D297" s="2491"/>
      <c r="E297" s="2491"/>
      <c r="F297" s="2491"/>
      <c r="G297" s="2491"/>
      <c r="H297" s="2491"/>
      <c r="I297" s="2491"/>
      <c r="J297" s="2491"/>
      <c r="K297" s="2491"/>
      <c r="L297" s="2491"/>
      <c r="M297" s="2491"/>
      <c r="N297" s="2491"/>
      <c r="O297" s="2491"/>
      <c r="P297" s="2491"/>
      <c r="Q297" s="2491"/>
      <c r="R297" s="2492"/>
    </row>
    <row r="298" spans="1:18" s="1262" customFormat="1" hidden="1" x14ac:dyDescent="0.25">
      <c r="A298" s="73" t="s">
        <v>402</v>
      </c>
      <c r="B298" s="406">
        <v>1104</v>
      </c>
      <c r="C298" s="407">
        <f>SUM(B298/B304)</f>
        <v>0.4995475113122172</v>
      </c>
      <c r="D298" s="406">
        <v>15</v>
      </c>
      <c r="E298" s="407">
        <f>SUM(D298/D304)</f>
        <v>0.55555555555555558</v>
      </c>
      <c r="F298" s="406">
        <v>528</v>
      </c>
      <c r="G298" s="407">
        <f>SUM(F298/F304)</f>
        <v>0.41121495327102803</v>
      </c>
      <c r="H298" s="406">
        <v>183</v>
      </c>
      <c r="I298" s="407">
        <f>SUM(H298/H304)</f>
        <v>0.53665689149560114</v>
      </c>
      <c r="J298" s="406">
        <v>37</v>
      </c>
      <c r="K298" s="407">
        <f>SUM(J298/J304)</f>
        <v>9.7883597883597878E-2</v>
      </c>
      <c r="L298" s="406">
        <v>26</v>
      </c>
      <c r="M298" s="407">
        <f>SUM(L298/L304)</f>
        <v>0.66666666666666663</v>
      </c>
      <c r="N298" s="406">
        <v>3</v>
      </c>
      <c r="O298" s="407">
        <f>SUM(N298/N304)</f>
        <v>0.23076923076923078</v>
      </c>
      <c r="P298" s="406">
        <v>5</v>
      </c>
      <c r="Q298" s="407">
        <f>SUM(P298/P304)</f>
        <v>0.3125</v>
      </c>
      <c r="R298" s="1594">
        <f t="shared" ref="R298:R303" si="49">SUM(B298,D298,F298,H298,J298,L298,N298,P298)</f>
        <v>1901</v>
      </c>
    </row>
    <row r="299" spans="1:18" s="1262" customFormat="1" hidden="1" x14ac:dyDescent="0.25">
      <c r="A299" s="74" t="s">
        <v>403</v>
      </c>
      <c r="B299" s="410">
        <v>584</v>
      </c>
      <c r="C299" s="411">
        <f>SUM(B299/B304)</f>
        <v>0.26425339366515838</v>
      </c>
      <c r="D299" s="410">
        <v>6</v>
      </c>
      <c r="E299" s="411">
        <f>SUM(D299/D304)</f>
        <v>0.22222222222222221</v>
      </c>
      <c r="F299" s="410">
        <v>298</v>
      </c>
      <c r="G299" s="411">
        <f>SUM(F299/F304)</f>
        <v>0.23208722741433022</v>
      </c>
      <c r="H299" s="410">
        <v>78</v>
      </c>
      <c r="I299" s="411">
        <f>SUM(H299/H304)</f>
        <v>0.22873900293255131</v>
      </c>
      <c r="J299" s="410">
        <v>40</v>
      </c>
      <c r="K299" s="411">
        <f>SUM(J299/J304)</f>
        <v>0.10582010582010581</v>
      </c>
      <c r="L299" s="410">
        <v>9</v>
      </c>
      <c r="M299" s="411">
        <f>SUM(L299/L304)</f>
        <v>0.23076923076923078</v>
      </c>
      <c r="N299" s="410">
        <v>2</v>
      </c>
      <c r="O299" s="411">
        <f>SUM(N299/N304)</f>
        <v>0.15384615384615385</v>
      </c>
      <c r="P299" s="410">
        <v>2</v>
      </c>
      <c r="Q299" s="411">
        <f>SUM(P299/P304)</f>
        <v>0.125</v>
      </c>
      <c r="R299" s="1595">
        <f t="shared" si="49"/>
        <v>1019</v>
      </c>
    </row>
    <row r="300" spans="1:18" s="1262" customFormat="1" hidden="1" x14ac:dyDescent="0.25">
      <c r="A300" s="74" t="s">
        <v>404</v>
      </c>
      <c r="B300" s="410">
        <v>261</v>
      </c>
      <c r="C300" s="411">
        <f>SUM(B300/B304)</f>
        <v>0.11809954751131221</v>
      </c>
      <c r="D300" s="410">
        <v>3</v>
      </c>
      <c r="E300" s="411">
        <f>SUM(D300/D304)</f>
        <v>0.1111111111111111</v>
      </c>
      <c r="F300" s="410">
        <v>206</v>
      </c>
      <c r="G300" s="411">
        <f>SUM(F300/F304)</f>
        <v>0.16043613707165108</v>
      </c>
      <c r="H300" s="410">
        <v>40</v>
      </c>
      <c r="I300" s="411">
        <f>SUM(H300/H304)</f>
        <v>0.11730205278592376</v>
      </c>
      <c r="J300" s="410">
        <v>37</v>
      </c>
      <c r="K300" s="411">
        <f>SUM(J300/J304)</f>
        <v>9.7883597883597878E-2</v>
      </c>
      <c r="L300" s="410">
        <v>3</v>
      </c>
      <c r="M300" s="411">
        <f>SUM(L300/L304)</f>
        <v>7.6923076923076927E-2</v>
      </c>
      <c r="N300" s="410">
        <v>2</v>
      </c>
      <c r="O300" s="411">
        <f>SUM(N300/N304)</f>
        <v>0.15384615384615385</v>
      </c>
      <c r="P300" s="410">
        <v>2</v>
      </c>
      <c r="Q300" s="411">
        <f>SUM(P300/P304)</f>
        <v>0.125</v>
      </c>
      <c r="R300" s="1595">
        <f t="shared" si="49"/>
        <v>554</v>
      </c>
    </row>
    <row r="301" spans="1:18" s="1262" customFormat="1" hidden="1" x14ac:dyDescent="0.25">
      <c r="A301" s="74" t="s">
        <v>405</v>
      </c>
      <c r="B301" s="410">
        <v>118</v>
      </c>
      <c r="C301" s="411">
        <f>SUM(B301/B304)</f>
        <v>5.3393665158371038E-2</v>
      </c>
      <c r="D301" s="410">
        <v>2</v>
      </c>
      <c r="E301" s="411">
        <f>SUM(D301/D304)</f>
        <v>7.407407407407407E-2</v>
      </c>
      <c r="F301" s="410">
        <v>107</v>
      </c>
      <c r="G301" s="411">
        <f>SUM(F301/F304)</f>
        <v>8.3333333333333329E-2</v>
      </c>
      <c r="H301" s="410">
        <v>17</v>
      </c>
      <c r="I301" s="411">
        <f>SUM(H301/H304)</f>
        <v>4.9853372434017593E-2</v>
      </c>
      <c r="J301" s="410">
        <v>39</v>
      </c>
      <c r="K301" s="411">
        <f>SUM(J301/J304)</f>
        <v>0.10317460317460317</v>
      </c>
      <c r="L301" s="410">
        <v>0</v>
      </c>
      <c r="M301" s="411">
        <f>SUM(L301/L304)</f>
        <v>0</v>
      </c>
      <c r="N301" s="410">
        <v>2</v>
      </c>
      <c r="O301" s="411">
        <f>SUM(N301/N304)</f>
        <v>0.15384615384615385</v>
      </c>
      <c r="P301" s="410">
        <v>0</v>
      </c>
      <c r="Q301" s="411">
        <f>SUM(P301/P304)</f>
        <v>0</v>
      </c>
      <c r="R301" s="1595">
        <f t="shared" si="49"/>
        <v>285</v>
      </c>
    </row>
    <row r="302" spans="1:18" s="1262" customFormat="1" hidden="1" x14ac:dyDescent="0.25">
      <c r="A302" s="74" t="s">
        <v>406</v>
      </c>
      <c r="B302" s="410">
        <v>64</v>
      </c>
      <c r="C302" s="411">
        <f>SUM(B302/B304)</f>
        <v>2.8959276018099549E-2</v>
      </c>
      <c r="D302" s="410">
        <v>0</v>
      </c>
      <c r="E302" s="411">
        <f>SUM(D302/D304)</f>
        <v>0</v>
      </c>
      <c r="F302" s="410">
        <v>67</v>
      </c>
      <c r="G302" s="411">
        <f>SUM(F302/F304)</f>
        <v>5.2180685358255451E-2</v>
      </c>
      <c r="H302" s="410">
        <v>12</v>
      </c>
      <c r="I302" s="411">
        <f>SUM(H302/H304)</f>
        <v>3.519061583577713E-2</v>
      </c>
      <c r="J302" s="410">
        <v>41</v>
      </c>
      <c r="K302" s="411">
        <f>SUM(J302/J304)</f>
        <v>0.10846560846560846</v>
      </c>
      <c r="L302" s="410">
        <v>0</v>
      </c>
      <c r="M302" s="411">
        <f>SUM(L302/L304)</f>
        <v>0</v>
      </c>
      <c r="N302" s="410">
        <v>0</v>
      </c>
      <c r="O302" s="411">
        <f>SUM(N302/N304)</f>
        <v>0</v>
      </c>
      <c r="P302" s="410">
        <v>0</v>
      </c>
      <c r="Q302" s="411">
        <f>SUM(P302/P304)</f>
        <v>0</v>
      </c>
      <c r="R302" s="1595">
        <f t="shared" si="49"/>
        <v>184</v>
      </c>
    </row>
    <row r="303" spans="1:18" s="1262" customFormat="1" ht="15.75" hidden="1" thickBot="1" x14ac:dyDescent="0.3">
      <c r="A303" s="91" t="s">
        <v>407</v>
      </c>
      <c r="B303" s="414">
        <v>79</v>
      </c>
      <c r="C303" s="415">
        <f>SUM(B303/B304)</f>
        <v>3.5746606334841627E-2</v>
      </c>
      <c r="D303" s="414">
        <v>1</v>
      </c>
      <c r="E303" s="415">
        <f>SUM(D303/D304)</f>
        <v>3.7037037037037035E-2</v>
      </c>
      <c r="F303" s="414">
        <v>78</v>
      </c>
      <c r="G303" s="415">
        <f>SUM(F303/F304)</f>
        <v>6.0747663551401869E-2</v>
      </c>
      <c r="H303" s="414">
        <v>11</v>
      </c>
      <c r="I303" s="415">
        <f>SUM(H303/H304)</f>
        <v>3.2258064516129031E-2</v>
      </c>
      <c r="J303" s="414">
        <v>184</v>
      </c>
      <c r="K303" s="415">
        <f>SUM(J303/J304)</f>
        <v>0.48677248677248675</v>
      </c>
      <c r="L303" s="414">
        <v>1</v>
      </c>
      <c r="M303" s="415">
        <f>SUM(L303/L304)</f>
        <v>2.564102564102564E-2</v>
      </c>
      <c r="N303" s="414">
        <v>4</v>
      </c>
      <c r="O303" s="415">
        <f>SUM(N303/N304)</f>
        <v>0.30769230769230771</v>
      </c>
      <c r="P303" s="414">
        <v>7</v>
      </c>
      <c r="Q303" s="415">
        <f>SUM(P303/P304)</f>
        <v>0.4375</v>
      </c>
      <c r="R303" s="1596">
        <f t="shared" si="49"/>
        <v>365</v>
      </c>
    </row>
    <row r="304" spans="1:18" s="1262" customFormat="1" ht="16.5" hidden="1" thickTop="1" thickBot="1" x14ac:dyDescent="0.3">
      <c r="A304" s="105" t="s">
        <v>398</v>
      </c>
      <c r="B304" s="99">
        <f t="shared" ref="B304:R304" si="50">SUM(B298:B303)</f>
        <v>2210</v>
      </c>
      <c r="C304" s="225">
        <f t="shared" si="50"/>
        <v>1</v>
      </c>
      <c r="D304" s="99">
        <f t="shared" si="50"/>
        <v>27</v>
      </c>
      <c r="E304" s="225">
        <f t="shared" si="50"/>
        <v>1</v>
      </c>
      <c r="F304" s="99">
        <f t="shared" si="50"/>
        <v>1284</v>
      </c>
      <c r="G304" s="225">
        <f t="shared" si="50"/>
        <v>1</v>
      </c>
      <c r="H304" s="99">
        <f t="shared" si="50"/>
        <v>341</v>
      </c>
      <c r="I304" s="225">
        <f t="shared" si="50"/>
        <v>0.99999999999999989</v>
      </c>
      <c r="J304" s="99">
        <f t="shared" si="50"/>
        <v>378</v>
      </c>
      <c r="K304" s="225">
        <f t="shared" si="50"/>
        <v>1</v>
      </c>
      <c r="L304" s="99">
        <f t="shared" si="50"/>
        <v>39</v>
      </c>
      <c r="M304" s="225">
        <f t="shared" si="50"/>
        <v>0.99999999999999989</v>
      </c>
      <c r="N304" s="99">
        <f t="shared" si="50"/>
        <v>13</v>
      </c>
      <c r="O304" s="225">
        <f t="shared" si="50"/>
        <v>1</v>
      </c>
      <c r="P304" s="99">
        <f t="shared" si="50"/>
        <v>16</v>
      </c>
      <c r="Q304" s="225">
        <f t="shared" si="50"/>
        <v>1</v>
      </c>
      <c r="R304" s="1597">
        <f t="shared" si="50"/>
        <v>4308</v>
      </c>
    </row>
    <row r="305" spans="1:18" s="1262" customFormat="1" ht="15.75" hidden="1" customHeight="1" thickBot="1" x14ac:dyDescent="0.3">
      <c r="A305" s="2490" t="s">
        <v>408</v>
      </c>
      <c r="B305" s="2491"/>
      <c r="C305" s="2491"/>
      <c r="D305" s="2491"/>
      <c r="E305" s="2491"/>
      <c r="F305" s="2491"/>
      <c r="G305" s="2491"/>
      <c r="H305" s="2491"/>
      <c r="I305" s="2491"/>
      <c r="J305" s="2491"/>
      <c r="K305" s="2491"/>
      <c r="L305" s="2491"/>
      <c r="M305" s="2491"/>
      <c r="N305" s="2491"/>
      <c r="O305" s="2491"/>
      <c r="P305" s="2491"/>
      <c r="Q305" s="2491"/>
      <c r="R305" s="2492"/>
    </row>
    <row r="306" spans="1:18" s="1262" customFormat="1" hidden="1" x14ac:dyDescent="0.25">
      <c r="A306" s="73" t="s">
        <v>300</v>
      </c>
      <c r="B306" s="410">
        <v>39</v>
      </c>
      <c r="C306" s="418">
        <f>SUM(B306/B310)</f>
        <v>1.7647058823529412E-2</v>
      </c>
      <c r="D306" s="410">
        <v>0</v>
      </c>
      <c r="E306" s="418">
        <f>SUM(D306/D310)</f>
        <v>0</v>
      </c>
      <c r="F306" s="410">
        <v>0</v>
      </c>
      <c r="G306" s="418">
        <f>SUM(F306/F310)</f>
        <v>0</v>
      </c>
      <c r="H306" s="410">
        <v>1</v>
      </c>
      <c r="I306" s="418">
        <f>SUM(H306/H310)</f>
        <v>2.9325513196480938E-3</v>
      </c>
      <c r="J306" s="410">
        <v>1</v>
      </c>
      <c r="K306" s="418">
        <f>SUM(J306/J310)</f>
        <v>2.6455026455026454E-3</v>
      </c>
      <c r="L306" s="410">
        <v>2</v>
      </c>
      <c r="M306" s="418">
        <f>SUM(L306/L310)</f>
        <v>5.128205128205128E-2</v>
      </c>
      <c r="N306" s="410">
        <v>2</v>
      </c>
      <c r="O306" s="418">
        <f>SUM(N306/N310)</f>
        <v>0.15384615384615385</v>
      </c>
      <c r="P306" s="410">
        <v>0</v>
      </c>
      <c r="Q306" s="418">
        <f>SUM(P306/P310)</f>
        <v>0</v>
      </c>
      <c r="R306" s="1598">
        <f>SUM(B306,D306,F306,H306,J306,L306,N306,P306)</f>
        <v>45</v>
      </c>
    </row>
    <row r="307" spans="1:18" s="1262" customFormat="1" hidden="1" x14ac:dyDescent="0.25">
      <c r="A307" s="74" t="s">
        <v>301</v>
      </c>
      <c r="B307" s="410">
        <v>1131</v>
      </c>
      <c r="C307" s="422">
        <f>SUM(B307/B310)</f>
        <v>0.5117647058823529</v>
      </c>
      <c r="D307" s="410">
        <v>20</v>
      </c>
      <c r="E307" s="422">
        <f>SUM(D307/D310)</f>
        <v>0.7407407407407407</v>
      </c>
      <c r="F307" s="410">
        <v>22</v>
      </c>
      <c r="G307" s="422">
        <f>SUM(F307/F310)</f>
        <v>1.7133956386292833E-2</v>
      </c>
      <c r="H307" s="410">
        <v>72</v>
      </c>
      <c r="I307" s="422">
        <f>SUM(H307/H310)</f>
        <v>0.21114369501466276</v>
      </c>
      <c r="J307" s="410">
        <v>36</v>
      </c>
      <c r="K307" s="422">
        <f>SUM(J307/J310)</f>
        <v>9.5238095238095233E-2</v>
      </c>
      <c r="L307" s="410">
        <v>34</v>
      </c>
      <c r="M307" s="422">
        <f>SUM(L307/L310)</f>
        <v>0.87179487179487181</v>
      </c>
      <c r="N307" s="410">
        <v>5</v>
      </c>
      <c r="O307" s="422">
        <f>SUM(N307/N310)</f>
        <v>0.38461538461538464</v>
      </c>
      <c r="P307" s="410">
        <v>6</v>
      </c>
      <c r="Q307" s="422">
        <f>SUM(P307/P310)</f>
        <v>0.375</v>
      </c>
      <c r="R307" s="1599">
        <f>SUM(B307,D307,F307,H307,J307,L307,N307,P307)</f>
        <v>1326</v>
      </c>
    </row>
    <row r="308" spans="1:18" s="1262" customFormat="1" hidden="1" x14ac:dyDescent="0.25">
      <c r="A308" s="74" t="s">
        <v>302</v>
      </c>
      <c r="B308" s="410">
        <v>771</v>
      </c>
      <c r="C308" s="422">
        <f>SUM(B308/B310)</f>
        <v>0.34886877828054297</v>
      </c>
      <c r="D308" s="410">
        <v>6</v>
      </c>
      <c r="E308" s="422">
        <f>SUM(D308/D310)</f>
        <v>0.22222222222222221</v>
      </c>
      <c r="F308" s="410">
        <v>432</v>
      </c>
      <c r="G308" s="422">
        <f>SUM(F308/F310)</f>
        <v>0.3364485981308411</v>
      </c>
      <c r="H308" s="410">
        <v>157</v>
      </c>
      <c r="I308" s="422">
        <f>SUM(H308/H310)</f>
        <v>0.46041055718475071</v>
      </c>
      <c r="J308" s="410">
        <v>62</v>
      </c>
      <c r="K308" s="422">
        <f>SUM(J308/J310)</f>
        <v>0.16402116402116401</v>
      </c>
      <c r="L308" s="410">
        <v>1</v>
      </c>
      <c r="M308" s="422">
        <f>SUM(L308/L310)</f>
        <v>2.564102564102564E-2</v>
      </c>
      <c r="N308" s="410">
        <v>5</v>
      </c>
      <c r="O308" s="422">
        <f>SUM(N308/N310)</f>
        <v>0.38461538461538464</v>
      </c>
      <c r="P308" s="410">
        <v>3</v>
      </c>
      <c r="Q308" s="422">
        <f>SUM(P308/P310)</f>
        <v>0.1875</v>
      </c>
      <c r="R308" s="1599">
        <f>SUM(B308,D308,F308,H308,J308,L308,N308,P308)</f>
        <v>1437</v>
      </c>
    </row>
    <row r="309" spans="1:18" s="1262" customFormat="1" ht="15.75" hidden="1" thickBot="1" x14ac:dyDescent="0.3">
      <c r="A309" s="91" t="s">
        <v>409</v>
      </c>
      <c r="B309" s="414">
        <v>269</v>
      </c>
      <c r="C309" s="425">
        <f>SUM(B309/B310)</f>
        <v>0.12171945701357466</v>
      </c>
      <c r="D309" s="414">
        <v>1</v>
      </c>
      <c r="E309" s="425">
        <f>SUM(D309/D310)</f>
        <v>3.7037037037037035E-2</v>
      </c>
      <c r="F309" s="414">
        <v>830</v>
      </c>
      <c r="G309" s="425">
        <f>SUM(F309/F310)</f>
        <v>0.64641744548286606</v>
      </c>
      <c r="H309" s="414">
        <v>111</v>
      </c>
      <c r="I309" s="425">
        <f>SUM(H309/H310)</f>
        <v>0.3255131964809384</v>
      </c>
      <c r="J309" s="414">
        <v>279</v>
      </c>
      <c r="K309" s="425">
        <f>SUM(J309/J310)</f>
        <v>0.73809523809523814</v>
      </c>
      <c r="L309" s="414">
        <v>2</v>
      </c>
      <c r="M309" s="425">
        <f>SUM(L309/L310)</f>
        <v>5.128205128205128E-2</v>
      </c>
      <c r="N309" s="414">
        <v>1</v>
      </c>
      <c r="O309" s="425">
        <f>SUM(N309/N310)</f>
        <v>7.6923076923076927E-2</v>
      </c>
      <c r="P309" s="414">
        <v>7</v>
      </c>
      <c r="Q309" s="425">
        <f>SUM(P309/P310)</f>
        <v>0.4375</v>
      </c>
      <c r="R309" s="1600">
        <f>SUM(B309,D309,F309,H309,J309,L309,N309,P309)</f>
        <v>1500</v>
      </c>
    </row>
    <row r="310" spans="1:18" s="1262" customFormat="1" ht="16.5" hidden="1" thickTop="1" thickBot="1" x14ac:dyDescent="0.3">
      <c r="A310" s="105" t="s">
        <v>398</v>
      </c>
      <c r="B310" s="99">
        <f t="shared" ref="B310:R310" si="51">SUM(B306:B309)</f>
        <v>2210</v>
      </c>
      <c r="C310" s="225">
        <f t="shared" si="51"/>
        <v>1</v>
      </c>
      <c r="D310" s="99">
        <f t="shared" si="51"/>
        <v>27</v>
      </c>
      <c r="E310" s="225">
        <f t="shared" si="51"/>
        <v>1</v>
      </c>
      <c r="F310" s="99">
        <f t="shared" si="51"/>
        <v>1284</v>
      </c>
      <c r="G310" s="225">
        <f t="shared" si="51"/>
        <v>1</v>
      </c>
      <c r="H310" s="99">
        <f t="shared" si="51"/>
        <v>341</v>
      </c>
      <c r="I310" s="225">
        <f t="shared" si="51"/>
        <v>1</v>
      </c>
      <c r="J310" s="99">
        <f t="shared" si="51"/>
        <v>378</v>
      </c>
      <c r="K310" s="225">
        <f t="shared" si="51"/>
        <v>1</v>
      </c>
      <c r="L310" s="99">
        <f t="shared" si="51"/>
        <v>39</v>
      </c>
      <c r="M310" s="225">
        <f t="shared" si="51"/>
        <v>1</v>
      </c>
      <c r="N310" s="99">
        <f t="shared" si="51"/>
        <v>13</v>
      </c>
      <c r="O310" s="225">
        <f t="shared" si="51"/>
        <v>1</v>
      </c>
      <c r="P310" s="99">
        <f t="shared" si="51"/>
        <v>16</v>
      </c>
      <c r="Q310" s="225">
        <f t="shared" si="51"/>
        <v>1</v>
      </c>
      <c r="R310" s="1597">
        <f t="shared" si="51"/>
        <v>4308</v>
      </c>
    </row>
    <row r="311" spans="1:18" s="1262" customFormat="1" ht="15.75" hidden="1" thickBot="1" x14ac:dyDescent="0.3">
      <c r="A311" s="2490" t="s">
        <v>410</v>
      </c>
      <c r="B311" s="2491"/>
      <c r="C311" s="2491"/>
      <c r="D311" s="2491"/>
      <c r="E311" s="2491"/>
      <c r="F311" s="2491"/>
      <c r="G311" s="2491"/>
      <c r="H311" s="2491"/>
      <c r="I311" s="2491"/>
      <c r="J311" s="2491"/>
      <c r="K311" s="2491"/>
      <c r="L311" s="2491"/>
      <c r="M311" s="2491"/>
      <c r="N311" s="2491"/>
      <c r="O311" s="2491"/>
      <c r="P311" s="2491"/>
      <c r="Q311" s="2491"/>
      <c r="R311" s="2492"/>
    </row>
    <row r="312" spans="1:18" s="1262" customFormat="1" hidden="1" x14ac:dyDescent="0.25">
      <c r="A312" s="90"/>
      <c r="B312" s="215" t="s">
        <v>411</v>
      </c>
      <c r="C312" s="216" t="s">
        <v>305</v>
      </c>
      <c r="D312" s="217" t="s">
        <v>411</v>
      </c>
      <c r="E312" s="218" t="s">
        <v>305</v>
      </c>
      <c r="F312" s="216" t="s">
        <v>411</v>
      </c>
      <c r="G312" s="216" t="s">
        <v>305</v>
      </c>
      <c r="H312" s="217" t="s">
        <v>411</v>
      </c>
      <c r="I312" s="218" t="s">
        <v>305</v>
      </c>
      <c r="J312" s="285" t="s">
        <v>411</v>
      </c>
      <c r="K312" s="217" t="s">
        <v>305</v>
      </c>
      <c r="L312" s="218" t="s">
        <v>411</v>
      </c>
      <c r="M312" s="216" t="s">
        <v>305</v>
      </c>
      <c r="N312" s="216" t="s">
        <v>411</v>
      </c>
      <c r="O312" s="216" t="s">
        <v>305</v>
      </c>
      <c r="P312" s="217" t="s">
        <v>411</v>
      </c>
      <c r="Q312" s="218" t="s">
        <v>305</v>
      </c>
      <c r="R312" s="1601" t="s">
        <v>411</v>
      </c>
    </row>
    <row r="313" spans="1:18" s="1262" customFormat="1" hidden="1" x14ac:dyDescent="0.25">
      <c r="A313" s="74" t="s">
        <v>412</v>
      </c>
      <c r="B313" s="429">
        <v>7.26</v>
      </c>
      <c r="C313" s="430">
        <v>6</v>
      </c>
      <c r="D313" s="429">
        <v>7.22</v>
      </c>
      <c r="E313" s="431">
        <v>5</v>
      </c>
      <c r="F313" s="432">
        <v>6.18</v>
      </c>
      <c r="G313" s="430">
        <v>5</v>
      </c>
      <c r="H313" s="429">
        <v>10.42</v>
      </c>
      <c r="I313" s="433">
        <v>11</v>
      </c>
      <c r="J313" s="432">
        <v>19.373999999999999</v>
      </c>
      <c r="K313" s="434">
        <v>19</v>
      </c>
      <c r="L313" s="435">
        <v>6.59</v>
      </c>
      <c r="M313" s="430">
        <v>4</v>
      </c>
      <c r="N313" s="432">
        <v>15.92</v>
      </c>
      <c r="O313" s="430">
        <v>16</v>
      </c>
      <c r="P313" s="429">
        <v>10.44</v>
      </c>
      <c r="Q313" s="433">
        <v>13</v>
      </c>
      <c r="R313" s="1604">
        <v>8.27</v>
      </c>
    </row>
    <row r="314" spans="1:18" s="1262" customFormat="1" hidden="1" x14ac:dyDescent="0.25">
      <c r="A314" s="77" t="s">
        <v>413</v>
      </c>
      <c r="B314" s="429">
        <v>2.02</v>
      </c>
      <c r="C314" s="430">
        <v>2</v>
      </c>
      <c r="D314" s="429">
        <v>1.85</v>
      </c>
      <c r="E314" s="431">
        <v>1</v>
      </c>
      <c r="F314" s="432">
        <v>2.44</v>
      </c>
      <c r="G314" s="430">
        <v>2</v>
      </c>
      <c r="H314" s="429">
        <v>1.99</v>
      </c>
      <c r="I314" s="433">
        <v>1</v>
      </c>
      <c r="J314" s="432">
        <v>7.08</v>
      </c>
      <c r="K314" s="434">
        <v>5</v>
      </c>
      <c r="L314" s="435">
        <v>1.56</v>
      </c>
      <c r="M314" s="430">
        <v>1</v>
      </c>
      <c r="N314" s="432">
        <v>4.92</v>
      </c>
      <c r="O314" s="430">
        <v>3</v>
      </c>
      <c r="P314" s="429">
        <v>6.81</v>
      </c>
      <c r="Q314" s="433">
        <v>3</v>
      </c>
      <c r="R314" s="1604">
        <v>2.6</v>
      </c>
    </row>
    <row r="315" spans="1:18" s="1262" customFormat="1" ht="15.75" hidden="1" thickBot="1" x14ac:dyDescent="0.3">
      <c r="A315" s="76" t="s">
        <v>414</v>
      </c>
      <c r="B315" s="436">
        <v>13.09</v>
      </c>
      <c r="C315" s="437">
        <v>12</v>
      </c>
      <c r="D315" s="436">
        <v>8.6300000000000008</v>
      </c>
      <c r="E315" s="438">
        <v>5</v>
      </c>
      <c r="F315" s="439">
        <v>30.07</v>
      </c>
      <c r="G315" s="437">
        <v>28</v>
      </c>
      <c r="H315" s="436">
        <v>20.25</v>
      </c>
      <c r="I315" s="440">
        <v>20</v>
      </c>
      <c r="J315" s="439">
        <v>47.61</v>
      </c>
      <c r="K315" s="441">
        <v>44</v>
      </c>
      <c r="L315" s="442">
        <v>6.31</v>
      </c>
      <c r="M315" s="437">
        <v>5</v>
      </c>
      <c r="N315" s="439">
        <v>11.31</v>
      </c>
      <c r="O315" s="437">
        <v>7</v>
      </c>
      <c r="P315" s="436">
        <v>31.25</v>
      </c>
      <c r="Q315" s="440">
        <v>17</v>
      </c>
      <c r="R315" s="1605">
        <v>21.64</v>
      </c>
    </row>
    <row r="316" spans="1:18" s="1262" customFormat="1" ht="15.75" hidden="1" customHeight="1" thickBot="1" x14ac:dyDescent="0.3">
      <c r="A316" s="2499" t="s">
        <v>417</v>
      </c>
      <c r="B316" s="2500"/>
      <c r="C316" s="2500"/>
      <c r="D316" s="2500"/>
      <c r="E316" s="2500"/>
      <c r="F316" s="2500"/>
      <c r="G316" s="2500"/>
      <c r="H316" s="2500"/>
      <c r="I316" s="2500"/>
      <c r="J316" s="2500"/>
      <c r="K316" s="2500"/>
      <c r="L316" s="2500"/>
      <c r="M316" s="2500"/>
      <c r="N316" s="2500"/>
      <c r="O316" s="2500"/>
      <c r="P316" s="2500"/>
      <c r="Q316" s="2500"/>
      <c r="R316" s="2500"/>
    </row>
    <row r="317" spans="1:18" s="1262" customFormat="1" ht="40.5" hidden="1" customHeight="1" thickBot="1" x14ac:dyDescent="0.3">
      <c r="A317" s="87"/>
      <c r="B317" s="2497" t="s">
        <v>389</v>
      </c>
      <c r="C317" s="2498"/>
      <c r="D317" s="2497" t="s">
        <v>390</v>
      </c>
      <c r="E317" s="2498"/>
      <c r="F317" s="2497" t="s">
        <v>292</v>
      </c>
      <c r="G317" s="2498"/>
      <c r="H317" s="2497" t="s">
        <v>295</v>
      </c>
      <c r="I317" s="2498"/>
      <c r="J317" s="2497" t="s">
        <v>391</v>
      </c>
      <c r="K317" s="2498"/>
      <c r="L317" s="2497" t="s">
        <v>392</v>
      </c>
      <c r="M317" s="2498"/>
      <c r="N317" s="2497" t="s">
        <v>393</v>
      </c>
      <c r="O317" s="2498"/>
      <c r="P317" s="2497" t="s">
        <v>394</v>
      </c>
      <c r="Q317" s="2498"/>
      <c r="R317" s="1717" t="s">
        <v>395</v>
      </c>
    </row>
    <row r="318" spans="1:18" s="1262" customFormat="1" ht="15.75" hidden="1" thickBot="1" x14ac:dyDescent="0.3">
      <c r="A318" s="2314" t="s">
        <v>396</v>
      </c>
      <c r="B318" s="2315"/>
      <c r="C318" s="2315"/>
      <c r="D318" s="2496"/>
      <c r="E318" s="2496"/>
      <c r="F318" s="2315"/>
      <c r="G318" s="2315"/>
      <c r="H318" s="2496"/>
      <c r="I318" s="2496"/>
      <c r="J318" s="2315"/>
      <c r="K318" s="2315"/>
      <c r="L318" s="2496"/>
      <c r="M318" s="2496"/>
      <c r="N318" s="2315"/>
      <c r="O318" s="2315"/>
      <c r="P318" s="2496"/>
      <c r="Q318" s="2496"/>
      <c r="R318" s="2496"/>
    </row>
    <row r="319" spans="1:18" s="1262" customFormat="1" hidden="1" x14ac:dyDescent="0.25">
      <c r="A319" s="82" t="s">
        <v>274</v>
      </c>
      <c r="B319" s="391">
        <v>99</v>
      </c>
      <c r="C319" s="392">
        <f>B319/B327</f>
        <v>4.9974760222110046E-2</v>
      </c>
      <c r="D319" s="391">
        <v>3</v>
      </c>
      <c r="E319" s="392">
        <f>D319/D327</f>
        <v>0.1111111111111111</v>
      </c>
      <c r="F319" s="391">
        <v>9</v>
      </c>
      <c r="G319" s="392">
        <f>F319/F327</f>
        <v>8.2266910420475316E-3</v>
      </c>
      <c r="H319" s="391">
        <v>0</v>
      </c>
      <c r="I319" s="392">
        <f>H319/H327</f>
        <v>0</v>
      </c>
      <c r="J319" s="391">
        <v>0</v>
      </c>
      <c r="K319" s="392">
        <f>J319/J327</f>
        <v>0</v>
      </c>
      <c r="L319" s="391">
        <v>7</v>
      </c>
      <c r="M319" s="392">
        <f>L319/L327</f>
        <v>0.14285714285714285</v>
      </c>
      <c r="N319" s="391">
        <v>0</v>
      </c>
      <c r="O319" s="392">
        <f>N319/N327</f>
        <v>0</v>
      </c>
      <c r="P319" s="391">
        <v>1</v>
      </c>
      <c r="Q319" s="392">
        <f>P319/P327</f>
        <v>0.14285714285714285</v>
      </c>
      <c r="R319" s="395">
        <f>SUM(B319,D319,F319,H319,J319,L319,N319,P319)</f>
        <v>119</v>
      </c>
    </row>
    <row r="320" spans="1:18" s="1262" customFormat="1" hidden="1" x14ac:dyDescent="0.25">
      <c r="A320" s="80" t="s">
        <v>275</v>
      </c>
      <c r="B320" s="396">
        <v>372</v>
      </c>
      <c r="C320" s="397">
        <f>B320/B327</f>
        <v>0.18778394750126198</v>
      </c>
      <c r="D320" s="396">
        <v>0</v>
      </c>
      <c r="E320" s="397">
        <f>D320/D327</f>
        <v>0</v>
      </c>
      <c r="F320" s="396">
        <v>367</v>
      </c>
      <c r="G320" s="397">
        <f>F320/F327</f>
        <v>0.33546617915904936</v>
      </c>
      <c r="H320" s="396">
        <v>20</v>
      </c>
      <c r="I320" s="397">
        <f>H320/H327</f>
        <v>6.8259385665529013E-2</v>
      </c>
      <c r="J320" s="396">
        <v>0</v>
      </c>
      <c r="K320" s="397">
        <f>J320/J327</f>
        <v>0</v>
      </c>
      <c r="L320" s="396">
        <v>6</v>
      </c>
      <c r="M320" s="397">
        <f>L320/L327</f>
        <v>0.12244897959183673</v>
      </c>
      <c r="N320" s="396">
        <v>0</v>
      </c>
      <c r="O320" s="397">
        <f>N320/N327</f>
        <v>0</v>
      </c>
      <c r="P320" s="396">
        <v>2</v>
      </c>
      <c r="Q320" s="397">
        <f>P320/P327</f>
        <v>0.2857142857142857</v>
      </c>
      <c r="R320" s="400">
        <f>SUM(B320,D320,F320,H320,J320,L320,N320,P320)</f>
        <v>767</v>
      </c>
    </row>
    <row r="321" spans="1:18" s="1262" customFormat="1" hidden="1" x14ac:dyDescent="0.25">
      <c r="A321" s="80" t="s">
        <v>276</v>
      </c>
      <c r="B321" s="396">
        <v>405</v>
      </c>
      <c r="C321" s="397">
        <f>B321/B327</f>
        <v>0.20444220090863199</v>
      </c>
      <c r="D321" s="396">
        <v>7</v>
      </c>
      <c r="E321" s="397">
        <f>D321/D327</f>
        <v>0.25925925925925924</v>
      </c>
      <c r="F321" s="396">
        <v>250</v>
      </c>
      <c r="G321" s="397">
        <f>F321/F327</f>
        <v>0.22851919561243145</v>
      </c>
      <c r="H321" s="396">
        <v>43</v>
      </c>
      <c r="I321" s="397">
        <f>H321/H327</f>
        <v>0.14675767918088736</v>
      </c>
      <c r="J321" s="396">
        <v>0</v>
      </c>
      <c r="K321" s="397">
        <f>J321/J327</f>
        <v>0</v>
      </c>
      <c r="L321" s="396">
        <v>11</v>
      </c>
      <c r="M321" s="397">
        <f>L321/L327</f>
        <v>0.22448979591836735</v>
      </c>
      <c r="N321" s="396">
        <v>0</v>
      </c>
      <c r="O321" s="397">
        <f>N321/N327</f>
        <v>0</v>
      </c>
      <c r="P321" s="396">
        <v>0</v>
      </c>
      <c r="Q321" s="397">
        <f>P321/P327</f>
        <v>0</v>
      </c>
      <c r="R321" s="400">
        <f t="shared" ref="R321:R326" si="52">SUM(B321,D321,F321,H321,J321,L321,N321,P321)</f>
        <v>716</v>
      </c>
    </row>
    <row r="322" spans="1:18" s="1262" customFormat="1" hidden="1" x14ac:dyDescent="0.25">
      <c r="A322" s="80" t="s">
        <v>277</v>
      </c>
      <c r="B322" s="396">
        <v>395</v>
      </c>
      <c r="C322" s="397">
        <f>B322/B327</f>
        <v>0.1993942453306411</v>
      </c>
      <c r="D322" s="396">
        <v>6</v>
      </c>
      <c r="E322" s="397">
        <f>D322/D327</f>
        <v>0.22222222222222221</v>
      </c>
      <c r="F322" s="396">
        <v>211</v>
      </c>
      <c r="G322" s="397">
        <f>F322/F327</f>
        <v>0.19287020109689215</v>
      </c>
      <c r="H322" s="396">
        <v>68</v>
      </c>
      <c r="I322" s="397">
        <f>H322/H327</f>
        <v>0.23208191126279865</v>
      </c>
      <c r="J322" s="396">
        <v>0</v>
      </c>
      <c r="K322" s="397">
        <f>J322/J327</f>
        <v>0</v>
      </c>
      <c r="L322" s="396">
        <v>13</v>
      </c>
      <c r="M322" s="397">
        <f>L322/L327</f>
        <v>0.26530612244897961</v>
      </c>
      <c r="N322" s="396">
        <v>0</v>
      </c>
      <c r="O322" s="397">
        <f>N322/N327</f>
        <v>0</v>
      </c>
      <c r="P322" s="396">
        <v>0</v>
      </c>
      <c r="Q322" s="397">
        <f>P322/P327</f>
        <v>0</v>
      </c>
      <c r="R322" s="400">
        <f t="shared" si="52"/>
        <v>693</v>
      </c>
    </row>
    <row r="323" spans="1:18" s="1262" customFormat="1" hidden="1" x14ac:dyDescent="0.25">
      <c r="A323" s="80" t="s">
        <v>278</v>
      </c>
      <c r="B323" s="396">
        <v>306</v>
      </c>
      <c r="C323" s="397">
        <f>B323/B327</f>
        <v>0.15446744068652196</v>
      </c>
      <c r="D323" s="396">
        <v>2</v>
      </c>
      <c r="E323" s="397">
        <f>D323/D327</f>
        <v>7.407407407407407E-2</v>
      </c>
      <c r="F323" s="396">
        <v>128</v>
      </c>
      <c r="G323" s="397">
        <f>F323/F327</f>
        <v>0.1170018281535649</v>
      </c>
      <c r="H323" s="396">
        <v>46</v>
      </c>
      <c r="I323" s="397">
        <f>H323/H327</f>
        <v>0.15699658703071673</v>
      </c>
      <c r="J323" s="396">
        <v>0</v>
      </c>
      <c r="K323" s="397">
        <f>J323/J327</f>
        <v>0</v>
      </c>
      <c r="L323" s="396">
        <v>5</v>
      </c>
      <c r="M323" s="397">
        <f>L323/L327</f>
        <v>0.10204081632653061</v>
      </c>
      <c r="N323" s="396">
        <v>0</v>
      </c>
      <c r="O323" s="397">
        <f>N323/N327</f>
        <v>0</v>
      </c>
      <c r="P323" s="396">
        <v>0</v>
      </c>
      <c r="Q323" s="397">
        <f>P323/P327</f>
        <v>0</v>
      </c>
      <c r="R323" s="400">
        <f t="shared" si="52"/>
        <v>487</v>
      </c>
    </row>
    <row r="324" spans="1:18" s="1262" customFormat="1" hidden="1" x14ac:dyDescent="0.25">
      <c r="A324" s="80" t="s">
        <v>279</v>
      </c>
      <c r="B324" s="396">
        <v>251</v>
      </c>
      <c r="C324" s="397">
        <f>B324/B327</f>
        <v>0.12670368500757193</v>
      </c>
      <c r="D324" s="396">
        <v>6</v>
      </c>
      <c r="E324" s="397">
        <f>D324/D327</f>
        <v>0.22222222222222221</v>
      </c>
      <c r="F324" s="396">
        <v>75</v>
      </c>
      <c r="G324" s="397">
        <f>F324/F327</f>
        <v>6.8555758683729429E-2</v>
      </c>
      <c r="H324" s="396">
        <v>68</v>
      </c>
      <c r="I324" s="397">
        <f>H324/H327</f>
        <v>0.23208191126279865</v>
      </c>
      <c r="J324" s="396">
        <v>0</v>
      </c>
      <c r="K324" s="397">
        <f>J324/J327</f>
        <v>0</v>
      </c>
      <c r="L324" s="396">
        <v>2</v>
      </c>
      <c r="M324" s="397">
        <f>L324/L327</f>
        <v>4.0816326530612242E-2</v>
      </c>
      <c r="N324" s="396">
        <v>1</v>
      </c>
      <c r="O324" s="397">
        <f>N324/N327</f>
        <v>0.14285714285714285</v>
      </c>
      <c r="P324" s="396">
        <v>0</v>
      </c>
      <c r="Q324" s="397">
        <f>P324/P327</f>
        <v>0</v>
      </c>
      <c r="R324" s="400">
        <f t="shared" si="52"/>
        <v>403</v>
      </c>
    </row>
    <row r="325" spans="1:18" s="1262" customFormat="1" hidden="1" x14ac:dyDescent="0.25">
      <c r="A325" s="80" t="s">
        <v>280</v>
      </c>
      <c r="B325" s="396">
        <v>144</v>
      </c>
      <c r="C325" s="397">
        <f>B325/B327</f>
        <v>7.2690560323069156E-2</v>
      </c>
      <c r="D325" s="396">
        <v>3</v>
      </c>
      <c r="E325" s="397">
        <f>D325/D327</f>
        <v>0.1111111111111111</v>
      </c>
      <c r="F325" s="396">
        <v>49</v>
      </c>
      <c r="G325" s="397">
        <f>F325/F327</f>
        <v>4.4789762340036565E-2</v>
      </c>
      <c r="H325" s="396">
        <v>44</v>
      </c>
      <c r="I325" s="397">
        <f>H325/H327</f>
        <v>0.15017064846416384</v>
      </c>
      <c r="J325" s="396">
        <v>3</v>
      </c>
      <c r="K325" s="397">
        <f>J325/J327</f>
        <v>1.6574585635359115E-2</v>
      </c>
      <c r="L325" s="396">
        <v>4</v>
      </c>
      <c r="M325" s="397">
        <f>L325/L327</f>
        <v>8.1632653061224483E-2</v>
      </c>
      <c r="N325" s="396">
        <v>6</v>
      </c>
      <c r="O325" s="397">
        <f>N325/N327</f>
        <v>0.8571428571428571</v>
      </c>
      <c r="P325" s="396">
        <v>1</v>
      </c>
      <c r="Q325" s="397">
        <f>P325/P327</f>
        <v>0.14285714285714285</v>
      </c>
      <c r="R325" s="400">
        <f t="shared" si="52"/>
        <v>254</v>
      </c>
    </row>
    <row r="326" spans="1:18" s="1262" customFormat="1" ht="15.75" hidden="1" thickBot="1" x14ac:dyDescent="0.3">
      <c r="A326" s="663" t="s">
        <v>397</v>
      </c>
      <c r="B326" s="401">
        <v>9</v>
      </c>
      <c r="C326" s="402">
        <f>B326/B327</f>
        <v>4.5431600201918223E-3</v>
      </c>
      <c r="D326" s="401">
        <v>0</v>
      </c>
      <c r="E326" s="402">
        <f>D326/D327</f>
        <v>0</v>
      </c>
      <c r="F326" s="401">
        <v>5</v>
      </c>
      <c r="G326" s="402">
        <f>F326/F327</f>
        <v>4.570383912248629E-3</v>
      </c>
      <c r="H326" s="401">
        <v>4</v>
      </c>
      <c r="I326" s="402">
        <f>H326/H327</f>
        <v>1.3651877133105802E-2</v>
      </c>
      <c r="J326" s="396">
        <v>178</v>
      </c>
      <c r="K326" s="402">
        <f>J326/J327</f>
        <v>0.98342541436464093</v>
      </c>
      <c r="L326" s="401">
        <v>1</v>
      </c>
      <c r="M326" s="402">
        <f>L326/L327</f>
        <v>2.0408163265306121E-2</v>
      </c>
      <c r="N326" s="401">
        <v>0</v>
      </c>
      <c r="O326" s="402">
        <f>N326/N327</f>
        <v>0</v>
      </c>
      <c r="P326" s="401">
        <v>3</v>
      </c>
      <c r="Q326" s="402">
        <f>P326/P327</f>
        <v>0.42857142857142855</v>
      </c>
      <c r="R326" s="405">
        <f t="shared" si="52"/>
        <v>200</v>
      </c>
    </row>
    <row r="327" spans="1:18" s="1262" customFormat="1" ht="16.5" hidden="1" thickTop="1" thickBot="1" x14ac:dyDescent="0.3">
      <c r="A327" s="105" t="s">
        <v>398</v>
      </c>
      <c r="B327" s="99">
        <f t="shared" ref="B327:Q327" si="53">SUM(B319:B326)</f>
        <v>1981</v>
      </c>
      <c r="C327" s="225">
        <f t="shared" si="53"/>
        <v>1</v>
      </c>
      <c r="D327" s="99">
        <f t="shared" si="53"/>
        <v>27</v>
      </c>
      <c r="E327" s="225">
        <f t="shared" si="53"/>
        <v>1</v>
      </c>
      <c r="F327" s="99">
        <f t="shared" si="53"/>
        <v>1094</v>
      </c>
      <c r="G327" s="225">
        <f t="shared" si="53"/>
        <v>1</v>
      </c>
      <c r="H327" s="99">
        <f t="shared" si="53"/>
        <v>293</v>
      </c>
      <c r="I327" s="225">
        <f t="shared" si="53"/>
        <v>1</v>
      </c>
      <c r="J327" s="99">
        <f t="shared" si="53"/>
        <v>181</v>
      </c>
      <c r="K327" s="225">
        <f t="shared" si="53"/>
        <v>1</v>
      </c>
      <c r="L327" s="99">
        <f t="shared" si="53"/>
        <v>49</v>
      </c>
      <c r="M327" s="225">
        <f t="shared" si="53"/>
        <v>1</v>
      </c>
      <c r="N327" s="99">
        <f t="shared" si="53"/>
        <v>7</v>
      </c>
      <c r="O327" s="225">
        <f t="shared" si="53"/>
        <v>1</v>
      </c>
      <c r="P327" s="99">
        <f t="shared" si="53"/>
        <v>7</v>
      </c>
      <c r="Q327" s="225">
        <f t="shared" si="53"/>
        <v>1</v>
      </c>
      <c r="R327" s="99">
        <f>SUM(B327,D327,F327,H327,J327,L327,N327,P327)</f>
        <v>3639</v>
      </c>
    </row>
    <row r="328" spans="1:18" s="30" customFormat="1" ht="15.75" hidden="1" thickBot="1" x14ac:dyDescent="0.3">
      <c r="A328" s="2490" t="s">
        <v>399</v>
      </c>
      <c r="B328" s="2491"/>
      <c r="C328" s="2491"/>
      <c r="D328" s="2491"/>
      <c r="E328" s="2491"/>
      <c r="F328" s="2491"/>
      <c r="G328" s="2491"/>
      <c r="H328" s="2491"/>
      <c r="I328" s="2491"/>
      <c r="J328" s="2491"/>
      <c r="K328" s="2491"/>
      <c r="L328" s="2491"/>
      <c r="M328" s="2491"/>
      <c r="N328" s="2491"/>
      <c r="O328" s="2491"/>
      <c r="P328" s="2491"/>
      <c r="Q328" s="2491"/>
      <c r="R328" s="2491"/>
    </row>
    <row r="329" spans="1:18" s="1262" customFormat="1" hidden="1" x14ac:dyDescent="0.25">
      <c r="A329" s="82" t="s">
        <v>284</v>
      </c>
      <c r="B329" s="406">
        <v>318</v>
      </c>
      <c r="C329" s="407">
        <f>SUM(B329/B335)</f>
        <v>0.16004026170105687</v>
      </c>
      <c r="D329" s="406">
        <v>3</v>
      </c>
      <c r="E329" s="407">
        <f>SUM(D329/D335)</f>
        <v>0.1111111111111111</v>
      </c>
      <c r="F329" s="406">
        <v>156</v>
      </c>
      <c r="G329" s="407">
        <f>SUM(F329/F335)</f>
        <v>0.14130434782608695</v>
      </c>
      <c r="H329" s="406">
        <v>43</v>
      </c>
      <c r="I329" s="407">
        <f>SUM(H329/H335)</f>
        <v>0.14625850340136054</v>
      </c>
      <c r="J329" s="406">
        <v>40</v>
      </c>
      <c r="K329" s="407">
        <f>SUM(J329/J335)</f>
        <v>0.22099447513812154</v>
      </c>
      <c r="L329" s="406">
        <v>6</v>
      </c>
      <c r="M329" s="407">
        <f>SUM(L329/L335)</f>
        <v>0.12244897959183673</v>
      </c>
      <c r="N329" s="406">
        <v>3</v>
      </c>
      <c r="O329" s="407">
        <f>SUM(N329/N335)</f>
        <v>0.375</v>
      </c>
      <c r="P329" s="406">
        <v>3</v>
      </c>
      <c r="Q329" s="407">
        <f>SUM(P329/P335)</f>
        <v>0.42857142857142855</v>
      </c>
      <c r="R329" s="395">
        <f t="shared" ref="R329:R334" si="54">SUM(B329,D329,F329,H329,J329,L329,N329,P329)</f>
        <v>572</v>
      </c>
    </row>
    <row r="330" spans="1:18" s="1262" customFormat="1" hidden="1" x14ac:dyDescent="0.25">
      <c r="A330" s="80" t="s">
        <v>285</v>
      </c>
      <c r="B330" s="410">
        <v>144</v>
      </c>
      <c r="C330" s="411">
        <f>SUM(B330/B335)</f>
        <v>7.247106190236538E-2</v>
      </c>
      <c r="D330" s="410">
        <v>4</v>
      </c>
      <c r="E330" s="411">
        <f>SUM(D330/D335)</f>
        <v>0.14814814814814814</v>
      </c>
      <c r="F330" s="410">
        <v>60</v>
      </c>
      <c r="G330" s="411">
        <f>SUM(F330/F335)</f>
        <v>5.434782608695652E-2</v>
      </c>
      <c r="H330" s="410">
        <v>51</v>
      </c>
      <c r="I330" s="411">
        <f>SUM(H330/H335)</f>
        <v>0.17346938775510204</v>
      </c>
      <c r="J330" s="410">
        <v>19</v>
      </c>
      <c r="K330" s="411">
        <f>SUM(J330/J335)</f>
        <v>0.10497237569060773</v>
      </c>
      <c r="L330" s="410">
        <v>13</v>
      </c>
      <c r="M330" s="411">
        <f>SUM(L330/L335)</f>
        <v>0.26530612244897961</v>
      </c>
      <c r="N330" s="410">
        <v>2</v>
      </c>
      <c r="O330" s="411">
        <f>SUM(N330/N335)</f>
        <v>0.25</v>
      </c>
      <c r="P330" s="410">
        <v>1</v>
      </c>
      <c r="Q330" s="411">
        <f>SUM(P330/P335)</f>
        <v>0.14285714285714285</v>
      </c>
      <c r="R330" s="400">
        <f t="shared" si="54"/>
        <v>294</v>
      </c>
    </row>
    <row r="331" spans="1:18" s="1262" customFormat="1" hidden="1" x14ac:dyDescent="0.25">
      <c r="A331" s="80" t="s">
        <v>286</v>
      </c>
      <c r="B331" s="410">
        <v>16</v>
      </c>
      <c r="C331" s="411">
        <f>SUM(B331/B335)</f>
        <v>8.0523402113739304E-3</v>
      </c>
      <c r="D331" s="410">
        <v>0</v>
      </c>
      <c r="E331" s="411">
        <f>SUM(D331/D335)</f>
        <v>0</v>
      </c>
      <c r="F331" s="410">
        <v>17</v>
      </c>
      <c r="G331" s="411">
        <f>SUM(F331/F335)</f>
        <v>1.5398550724637682E-2</v>
      </c>
      <c r="H331" s="410">
        <v>3</v>
      </c>
      <c r="I331" s="411">
        <f>SUM(H331/H335)</f>
        <v>1.020408163265306E-2</v>
      </c>
      <c r="J331" s="410">
        <v>2</v>
      </c>
      <c r="K331" s="411">
        <f>SUM(J331/J335)</f>
        <v>1.1049723756906077E-2</v>
      </c>
      <c r="L331" s="410">
        <v>1</v>
      </c>
      <c r="M331" s="411">
        <f>SUM(L331/L335)</f>
        <v>2.0408163265306121E-2</v>
      </c>
      <c r="N331" s="410">
        <v>0</v>
      </c>
      <c r="O331" s="411">
        <f>SUM(N331/N335)</f>
        <v>0</v>
      </c>
      <c r="P331" s="410">
        <v>0</v>
      </c>
      <c r="Q331" s="411">
        <f>SUM(P331/P335)</f>
        <v>0</v>
      </c>
      <c r="R331" s="400">
        <f t="shared" si="54"/>
        <v>39</v>
      </c>
    </row>
    <row r="332" spans="1:18" s="1262" customFormat="1" hidden="1" x14ac:dyDescent="0.25">
      <c r="A332" s="80" t="s">
        <v>287</v>
      </c>
      <c r="B332" s="410">
        <v>659</v>
      </c>
      <c r="C332" s="411">
        <f>SUM(B332/B335)</f>
        <v>0.33165576245596379</v>
      </c>
      <c r="D332" s="410">
        <v>2</v>
      </c>
      <c r="E332" s="411">
        <f>SUM(D332/D335)</f>
        <v>7.407407407407407E-2</v>
      </c>
      <c r="F332" s="410">
        <v>402</v>
      </c>
      <c r="G332" s="411">
        <f>SUM(F332/F335)</f>
        <v>0.3641304347826087</v>
      </c>
      <c r="H332" s="410">
        <v>77</v>
      </c>
      <c r="I332" s="411">
        <f>SUM(H332/H335)</f>
        <v>0.26190476190476192</v>
      </c>
      <c r="J332" s="410">
        <v>51</v>
      </c>
      <c r="K332" s="411">
        <f>SUM(J332/J335)</f>
        <v>0.28176795580110497</v>
      </c>
      <c r="L332" s="410">
        <v>15</v>
      </c>
      <c r="M332" s="411">
        <f>SUM(L332/L335)</f>
        <v>0.30612244897959184</v>
      </c>
      <c r="N332" s="410">
        <v>1</v>
      </c>
      <c r="O332" s="411">
        <f>SUM(N332/N335)</f>
        <v>0.125</v>
      </c>
      <c r="P332" s="410">
        <v>3</v>
      </c>
      <c r="Q332" s="411">
        <f>SUM(P332/P335)</f>
        <v>0.42857142857142855</v>
      </c>
      <c r="R332" s="400">
        <f t="shared" si="54"/>
        <v>1210</v>
      </c>
    </row>
    <row r="333" spans="1:18" s="1262" customFormat="1" hidden="1" x14ac:dyDescent="0.25">
      <c r="A333" s="80" t="s">
        <v>400</v>
      </c>
      <c r="B333" s="410">
        <v>611</v>
      </c>
      <c r="C333" s="411">
        <f>SUM(B333/B335)</f>
        <v>0.30749874182184195</v>
      </c>
      <c r="D333" s="410">
        <v>6</v>
      </c>
      <c r="E333" s="411">
        <f>SUM(D333/D335)</f>
        <v>0.22222222222222221</v>
      </c>
      <c r="F333" s="410">
        <v>375</v>
      </c>
      <c r="G333" s="411">
        <f>SUM(F333/F335)</f>
        <v>0.33967391304347827</v>
      </c>
      <c r="H333" s="410">
        <v>92</v>
      </c>
      <c r="I333" s="411">
        <f>SUM(H333/H335)</f>
        <v>0.31292517006802723</v>
      </c>
      <c r="J333" s="410">
        <v>63</v>
      </c>
      <c r="K333" s="411">
        <f>SUM(J333/J335)</f>
        <v>0.34806629834254144</v>
      </c>
      <c r="L333" s="410">
        <v>7</v>
      </c>
      <c r="M333" s="411">
        <f>SUM(L333/L335)</f>
        <v>0.14285714285714285</v>
      </c>
      <c r="N333" s="410">
        <v>2</v>
      </c>
      <c r="O333" s="411">
        <f>SUM(N333/N335)</f>
        <v>0.25</v>
      </c>
      <c r="P333" s="410">
        <v>0</v>
      </c>
      <c r="Q333" s="411">
        <f>SUM(P333/P335)</f>
        <v>0</v>
      </c>
      <c r="R333" s="400">
        <f t="shared" si="54"/>
        <v>1156</v>
      </c>
    </row>
    <row r="334" spans="1:18" s="1262" customFormat="1" ht="15.75" hidden="1" thickBot="1" x14ac:dyDescent="0.3">
      <c r="A334" s="81" t="s">
        <v>289</v>
      </c>
      <c r="B334" s="414">
        <v>239</v>
      </c>
      <c r="C334" s="415">
        <f>SUM(B334/B335)</f>
        <v>0.12028183190739809</v>
      </c>
      <c r="D334" s="414">
        <v>12</v>
      </c>
      <c r="E334" s="415">
        <f>SUM(D334/D335)</f>
        <v>0.44444444444444442</v>
      </c>
      <c r="F334" s="414">
        <v>94</v>
      </c>
      <c r="G334" s="415">
        <f>SUM(F334/F335)</f>
        <v>8.5144927536231887E-2</v>
      </c>
      <c r="H334" s="414">
        <v>28</v>
      </c>
      <c r="I334" s="415">
        <f>SUM(H334/H335)</f>
        <v>9.5238095238095233E-2</v>
      </c>
      <c r="J334" s="414">
        <v>6</v>
      </c>
      <c r="K334" s="415">
        <f>SUM(J334/J335)</f>
        <v>3.3149171270718231E-2</v>
      </c>
      <c r="L334" s="414">
        <v>7</v>
      </c>
      <c r="M334" s="415">
        <f>SUM(L334/L335)</f>
        <v>0.14285714285714285</v>
      </c>
      <c r="N334" s="414">
        <v>0</v>
      </c>
      <c r="O334" s="415">
        <f>SUM(N334/N335)</f>
        <v>0</v>
      </c>
      <c r="P334" s="414">
        <v>0</v>
      </c>
      <c r="Q334" s="415">
        <f>SUM(P334/P335)</f>
        <v>0</v>
      </c>
      <c r="R334" s="405">
        <f t="shared" si="54"/>
        <v>386</v>
      </c>
    </row>
    <row r="335" spans="1:18" s="1262" customFormat="1" ht="16.5" hidden="1" thickTop="1" thickBot="1" x14ac:dyDescent="0.3">
      <c r="A335" s="105" t="s">
        <v>398</v>
      </c>
      <c r="B335" s="99">
        <f t="shared" ref="B335:Q335" si="55">SUM(B329:B334)</f>
        <v>1987</v>
      </c>
      <c r="C335" s="225">
        <f t="shared" si="55"/>
        <v>0.99999999999999989</v>
      </c>
      <c r="D335" s="99">
        <f t="shared" si="55"/>
        <v>27</v>
      </c>
      <c r="E335" s="225">
        <f t="shared" si="55"/>
        <v>1</v>
      </c>
      <c r="F335" s="99">
        <f t="shared" si="55"/>
        <v>1104</v>
      </c>
      <c r="G335" s="225">
        <f t="shared" si="55"/>
        <v>1</v>
      </c>
      <c r="H335" s="99">
        <f t="shared" si="55"/>
        <v>294</v>
      </c>
      <c r="I335" s="225">
        <f t="shared" si="55"/>
        <v>1</v>
      </c>
      <c r="J335" s="99">
        <f t="shared" si="55"/>
        <v>181</v>
      </c>
      <c r="K335" s="225">
        <f t="shared" si="55"/>
        <v>1</v>
      </c>
      <c r="L335" s="99">
        <f t="shared" si="55"/>
        <v>49</v>
      </c>
      <c r="M335" s="225">
        <f t="shared" si="55"/>
        <v>1</v>
      </c>
      <c r="N335" s="99">
        <f t="shared" si="55"/>
        <v>8</v>
      </c>
      <c r="O335" s="225">
        <f t="shared" si="55"/>
        <v>1</v>
      </c>
      <c r="P335" s="99">
        <f t="shared" si="55"/>
        <v>7</v>
      </c>
      <c r="Q335" s="225">
        <f t="shared" si="55"/>
        <v>1</v>
      </c>
      <c r="R335" s="99">
        <f>SUM(B335,D335,F335,H335,J335,L335,N335,P335)</f>
        <v>3657</v>
      </c>
    </row>
    <row r="336" spans="1:18" s="1262" customFormat="1" ht="15.75" hidden="1" customHeight="1" thickBot="1" x14ac:dyDescent="0.3">
      <c r="A336" s="2490" t="s">
        <v>401</v>
      </c>
      <c r="B336" s="2491"/>
      <c r="C336" s="2491"/>
      <c r="D336" s="2491"/>
      <c r="E336" s="2491"/>
      <c r="F336" s="2491"/>
      <c r="G336" s="2491"/>
      <c r="H336" s="2491"/>
      <c r="I336" s="2491"/>
      <c r="J336" s="2491"/>
      <c r="K336" s="2491"/>
      <c r="L336" s="2491"/>
      <c r="M336" s="2491"/>
      <c r="N336" s="2491"/>
      <c r="O336" s="2491"/>
      <c r="P336" s="2491"/>
      <c r="Q336" s="2491"/>
      <c r="R336" s="2491"/>
    </row>
    <row r="337" spans="1:18" s="1262" customFormat="1" hidden="1" x14ac:dyDescent="0.25">
      <c r="A337" s="73" t="s">
        <v>402</v>
      </c>
      <c r="B337" s="406">
        <v>951</v>
      </c>
      <c r="C337" s="407">
        <f>SUM(B337/B343)</f>
        <v>0.47861097131353797</v>
      </c>
      <c r="D337" s="406">
        <v>22</v>
      </c>
      <c r="E337" s="407">
        <f>SUM(D337/D343)</f>
        <v>0.81481481481481477</v>
      </c>
      <c r="F337" s="406">
        <v>445</v>
      </c>
      <c r="G337" s="407">
        <f>SUM(F337/F343)</f>
        <v>0.40307971014492755</v>
      </c>
      <c r="H337" s="406">
        <v>161</v>
      </c>
      <c r="I337" s="407">
        <f>SUM(H337/H343)</f>
        <v>0.54761904761904767</v>
      </c>
      <c r="J337" s="406">
        <v>15</v>
      </c>
      <c r="K337" s="407">
        <f>SUM(J337/J343)</f>
        <v>8.2872928176795577E-2</v>
      </c>
      <c r="L337" s="406">
        <v>27</v>
      </c>
      <c r="M337" s="407">
        <f>SUM(L337/L343)</f>
        <v>0.55102040816326525</v>
      </c>
      <c r="N337" s="406">
        <v>2</v>
      </c>
      <c r="O337" s="407">
        <f>SUM(N337/N343)</f>
        <v>0.25</v>
      </c>
      <c r="P337" s="406">
        <v>2</v>
      </c>
      <c r="Q337" s="407">
        <f>SUM(P337/P343)</f>
        <v>0.2857142857142857</v>
      </c>
      <c r="R337" s="395">
        <f t="shared" ref="R337:R342" si="56">SUM(B337,D337,F337,H337,J337,L337,N337,P337)</f>
        <v>1625</v>
      </c>
    </row>
    <row r="338" spans="1:18" s="1262" customFormat="1" hidden="1" x14ac:dyDescent="0.25">
      <c r="A338" s="74" t="s">
        <v>403</v>
      </c>
      <c r="B338" s="410">
        <v>532</v>
      </c>
      <c r="C338" s="411">
        <f>SUM(B338/B343)</f>
        <v>0.26774031202818321</v>
      </c>
      <c r="D338" s="410">
        <v>2</v>
      </c>
      <c r="E338" s="411">
        <f>SUM(D338/D343)</f>
        <v>7.407407407407407E-2</v>
      </c>
      <c r="F338" s="410">
        <v>309</v>
      </c>
      <c r="G338" s="411">
        <f>SUM(F338/F343)</f>
        <v>0.27989130434782611</v>
      </c>
      <c r="H338" s="410">
        <v>55</v>
      </c>
      <c r="I338" s="411">
        <f>SUM(H338/H343)</f>
        <v>0.1870748299319728</v>
      </c>
      <c r="J338" s="410">
        <v>20</v>
      </c>
      <c r="K338" s="411">
        <f>SUM(J338/J343)</f>
        <v>0.11049723756906077</v>
      </c>
      <c r="L338" s="410">
        <v>11</v>
      </c>
      <c r="M338" s="411">
        <f>SUM(L338/L343)</f>
        <v>0.22448979591836735</v>
      </c>
      <c r="N338" s="410">
        <v>1</v>
      </c>
      <c r="O338" s="411">
        <f>SUM(N338/N343)</f>
        <v>0.125</v>
      </c>
      <c r="P338" s="410">
        <v>0</v>
      </c>
      <c r="Q338" s="411">
        <f>SUM(P338/P343)</f>
        <v>0</v>
      </c>
      <c r="R338" s="400">
        <f t="shared" si="56"/>
        <v>930</v>
      </c>
    </row>
    <row r="339" spans="1:18" s="1262" customFormat="1" hidden="1" x14ac:dyDescent="0.25">
      <c r="A339" s="74" t="s">
        <v>404</v>
      </c>
      <c r="B339" s="410">
        <v>242</v>
      </c>
      <c r="C339" s="411">
        <f>SUM(B339/B343)</f>
        <v>0.1217916456970307</v>
      </c>
      <c r="D339" s="410">
        <v>1</v>
      </c>
      <c r="E339" s="411">
        <f>SUM(D339/D343)</f>
        <v>3.7037037037037035E-2</v>
      </c>
      <c r="F339" s="410">
        <v>158</v>
      </c>
      <c r="G339" s="411">
        <f>SUM(F339/F343)</f>
        <v>0.1431159420289855</v>
      </c>
      <c r="H339" s="410">
        <v>41</v>
      </c>
      <c r="I339" s="411">
        <f>SUM(H339/H343)</f>
        <v>0.13945578231292516</v>
      </c>
      <c r="J339" s="410">
        <v>23</v>
      </c>
      <c r="K339" s="411">
        <f>SUM(J339/J343)</f>
        <v>0.1270718232044199</v>
      </c>
      <c r="L339" s="410">
        <v>8</v>
      </c>
      <c r="M339" s="411">
        <f>SUM(L339/L343)</f>
        <v>0.16326530612244897</v>
      </c>
      <c r="N339" s="410">
        <v>1</v>
      </c>
      <c r="O339" s="411">
        <f>SUM(N339/N343)</f>
        <v>0.125</v>
      </c>
      <c r="P339" s="410">
        <v>1</v>
      </c>
      <c r="Q339" s="411">
        <f>SUM(P339/P343)</f>
        <v>0.14285714285714285</v>
      </c>
      <c r="R339" s="400">
        <f t="shared" si="56"/>
        <v>475</v>
      </c>
    </row>
    <row r="340" spans="1:18" s="1262" customFormat="1" hidden="1" x14ac:dyDescent="0.25">
      <c r="A340" s="74" t="s">
        <v>405</v>
      </c>
      <c r="B340" s="410">
        <v>124</v>
      </c>
      <c r="C340" s="411">
        <f>SUM(B340/B343)</f>
        <v>6.2405636638147959E-2</v>
      </c>
      <c r="D340" s="410">
        <v>2</v>
      </c>
      <c r="E340" s="411">
        <f>SUM(D340/D343)</f>
        <v>7.407407407407407E-2</v>
      </c>
      <c r="F340" s="410">
        <v>90</v>
      </c>
      <c r="G340" s="411">
        <f>SUM(F340/F343)</f>
        <v>8.1521739130434784E-2</v>
      </c>
      <c r="H340" s="410">
        <v>19</v>
      </c>
      <c r="I340" s="411">
        <f>SUM(H340/H343)</f>
        <v>6.4625850340136057E-2</v>
      </c>
      <c r="J340" s="410">
        <v>24</v>
      </c>
      <c r="K340" s="411">
        <f>SUM(J340/J343)</f>
        <v>0.13259668508287292</v>
      </c>
      <c r="L340" s="410">
        <v>1</v>
      </c>
      <c r="M340" s="411">
        <f>SUM(L340/L343)</f>
        <v>2.0408163265306121E-2</v>
      </c>
      <c r="N340" s="410">
        <v>1</v>
      </c>
      <c r="O340" s="411">
        <f>SUM(N340/N343)</f>
        <v>0.125</v>
      </c>
      <c r="P340" s="410">
        <v>0</v>
      </c>
      <c r="Q340" s="411">
        <f>SUM(P340/P343)</f>
        <v>0</v>
      </c>
      <c r="R340" s="400">
        <f t="shared" si="56"/>
        <v>261</v>
      </c>
    </row>
    <row r="341" spans="1:18" s="1262" customFormat="1" hidden="1" x14ac:dyDescent="0.25">
      <c r="A341" s="74" t="s">
        <v>406</v>
      </c>
      <c r="B341" s="410">
        <v>58</v>
      </c>
      <c r="C341" s="411">
        <f>SUM(B341/B343)</f>
        <v>2.9189733266230498E-2</v>
      </c>
      <c r="D341" s="410">
        <v>0</v>
      </c>
      <c r="E341" s="411">
        <f>SUM(D341/D343)</f>
        <v>0</v>
      </c>
      <c r="F341" s="410">
        <v>32</v>
      </c>
      <c r="G341" s="411">
        <f>SUM(F341/F343)</f>
        <v>2.8985507246376812E-2</v>
      </c>
      <c r="H341" s="410">
        <v>6</v>
      </c>
      <c r="I341" s="411">
        <f>SUM(H341/H343)</f>
        <v>2.0408163265306121E-2</v>
      </c>
      <c r="J341" s="410">
        <v>14</v>
      </c>
      <c r="K341" s="411">
        <f>SUM(J341/J343)</f>
        <v>7.7348066298342538E-2</v>
      </c>
      <c r="L341" s="410">
        <v>0</v>
      </c>
      <c r="M341" s="411">
        <f>SUM(L341/L343)</f>
        <v>0</v>
      </c>
      <c r="N341" s="410">
        <v>1</v>
      </c>
      <c r="O341" s="411">
        <f>SUM(N341/N343)</f>
        <v>0.125</v>
      </c>
      <c r="P341" s="410">
        <v>1</v>
      </c>
      <c r="Q341" s="411">
        <f>SUM(P341/P343)</f>
        <v>0.14285714285714285</v>
      </c>
      <c r="R341" s="400">
        <f t="shared" si="56"/>
        <v>112</v>
      </c>
    </row>
    <row r="342" spans="1:18" s="1262" customFormat="1" ht="15.75" hidden="1" thickBot="1" x14ac:dyDescent="0.3">
      <c r="A342" s="91" t="s">
        <v>407</v>
      </c>
      <c r="B342" s="414">
        <v>80</v>
      </c>
      <c r="C342" s="415">
        <f>SUM(B342/B343)</f>
        <v>4.0261701056869652E-2</v>
      </c>
      <c r="D342" s="414">
        <v>0</v>
      </c>
      <c r="E342" s="415">
        <f>SUM(D342/D343)</f>
        <v>0</v>
      </c>
      <c r="F342" s="414">
        <v>70</v>
      </c>
      <c r="G342" s="415">
        <f>SUM(F342/F343)</f>
        <v>6.3405797101449279E-2</v>
      </c>
      <c r="H342" s="414">
        <v>12</v>
      </c>
      <c r="I342" s="415">
        <f>SUM(H342/H343)</f>
        <v>4.0816326530612242E-2</v>
      </c>
      <c r="J342" s="414">
        <v>85</v>
      </c>
      <c r="K342" s="415">
        <f>SUM(J342/J343)</f>
        <v>0.46961325966850831</v>
      </c>
      <c r="L342" s="414">
        <v>2</v>
      </c>
      <c r="M342" s="415">
        <f>SUM(L342/L343)</f>
        <v>4.0816326530612242E-2</v>
      </c>
      <c r="N342" s="414">
        <v>2</v>
      </c>
      <c r="O342" s="415">
        <f>SUM(N342/N343)</f>
        <v>0.25</v>
      </c>
      <c r="P342" s="414">
        <v>3</v>
      </c>
      <c r="Q342" s="415">
        <f>SUM(P342/P343)</f>
        <v>0.42857142857142855</v>
      </c>
      <c r="R342" s="405">
        <f t="shared" si="56"/>
        <v>254</v>
      </c>
    </row>
    <row r="343" spans="1:18" s="1262" customFormat="1" ht="16.5" hidden="1" thickTop="1" thickBot="1" x14ac:dyDescent="0.3">
      <c r="A343" s="105" t="s">
        <v>398</v>
      </c>
      <c r="B343" s="99">
        <f t="shared" ref="B343:R343" si="57">SUM(B337:B342)</f>
        <v>1987</v>
      </c>
      <c r="C343" s="225">
        <f t="shared" si="57"/>
        <v>1</v>
      </c>
      <c r="D343" s="99">
        <f t="shared" si="57"/>
        <v>27</v>
      </c>
      <c r="E343" s="225">
        <f t="shared" si="57"/>
        <v>0.99999999999999989</v>
      </c>
      <c r="F343" s="99">
        <f t="shared" si="57"/>
        <v>1104</v>
      </c>
      <c r="G343" s="225">
        <f t="shared" si="57"/>
        <v>1</v>
      </c>
      <c r="H343" s="99">
        <f t="shared" si="57"/>
        <v>294</v>
      </c>
      <c r="I343" s="225">
        <f t="shared" si="57"/>
        <v>1</v>
      </c>
      <c r="J343" s="99">
        <f t="shared" si="57"/>
        <v>181</v>
      </c>
      <c r="K343" s="225">
        <f t="shared" si="57"/>
        <v>1</v>
      </c>
      <c r="L343" s="99">
        <f t="shared" si="57"/>
        <v>49</v>
      </c>
      <c r="M343" s="225">
        <f t="shared" si="57"/>
        <v>1</v>
      </c>
      <c r="N343" s="99">
        <f t="shared" si="57"/>
        <v>8</v>
      </c>
      <c r="O343" s="225">
        <f t="shared" si="57"/>
        <v>1</v>
      </c>
      <c r="P343" s="99">
        <f t="shared" si="57"/>
        <v>7</v>
      </c>
      <c r="Q343" s="225">
        <f t="shared" si="57"/>
        <v>1</v>
      </c>
      <c r="R343" s="99">
        <f t="shared" si="57"/>
        <v>3657</v>
      </c>
    </row>
    <row r="344" spans="1:18" s="1262" customFormat="1" ht="15.75" hidden="1" customHeight="1" thickBot="1" x14ac:dyDescent="0.3">
      <c r="A344" s="2490" t="s">
        <v>408</v>
      </c>
      <c r="B344" s="2491"/>
      <c r="C344" s="2491"/>
      <c r="D344" s="2491"/>
      <c r="E344" s="2491"/>
      <c r="F344" s="2491"/>
      <c r="G344" s="2491"/>
      <c r="H344" s="2491"/>
      <c r="I344" s="2491"/>
      <c r="J344" s="2491"/>
      <c r="K344" s="2491"/>
      <c r="L344" s="2491"/>
      <c r="M344" s="2491"/>
      <c r="N344" s="2491"/>
      <c r="O344" s="2491"/>
      <c r="P344" s="2491"/>
      <c r="Q344" s="2491"/>
      <c r="R344" s="2491"/>
    </row>
    <row r="345" spans="1:18" s="1262" customFormat="1" hidden="1" x14ac:dyDescent="0.25">
      <c r="A345" s="73" t="s">
        <v>300</v>
      </c>
      <c r="B345" s="410">
        <v>48</v>
      </c>
      <c r="C345" s="418">
        <f>SUM(B345/B349)</f>
        <v>2.4157020634121791E-2</v>
      </c>
      <c r="D345" s="410">
        <v>3</v>
      </c>
      <c r="E345" s="418">
        <f>SUM(D345/D349)</f>
        <v>0.1111111111111111</v>
      </c>
      <c r="F345" s="410">
        <v>0</v>
      </c>
      <c r="G345" s="418">
        <f>SUM(F345/F349)</f>
        <v>0</v>
      </c>
      <c r="H345" s="410">
        <v>1</v>
      </c>
      <c r="I345" s="418">
        <f>SUM(H345/H349)</f>
        <v>3.4013605442176869E-3</v>
      </c>
      <c r="J345" s="410">
        <v>0</v>
      </c>
      <c r="K345" s="418">
        <f>SUM(J345/J349)</f>
        <v>0</v>
      </c>
      <c r="L345" s="410">
        <v>4</v>
      </c>
      <c r="M345" s="418">
        <f>SUM(L345/L349)</f>
        <v>8.1632653061224483E-2</v>
      </c>
      <c r="N345" s="410">
        <v>1</v>
      </c>
      <c r="O345" s="418">
        <f>SUM(N345/N349)</f>
        <v>0.125</v>
      </c>
      <c r="P345" s="410">
        <v>0</v>
      </c>
      <c r="Q345" s="418">
        <f>SUM(P345/P349)</f>
        <v>0</v>
      </c>
      <c r="R345" s="594">
        <f>SUM(B345,D345,F345,H345,J345,L345,N345,P345)</f>
        <v>57</v>
      </c>
    </row>
    <row r="346" spans="1:18" s="1262" customFormat="1" hidden="1" x14ac:dyDescent="0.25">
      <c r="A346" s="74" t="s">
        <v>301</v>
      </c>
      <c r="B346" s="410">
        <v>1099</v>
      </c>
      <c r="C346" s="422">
        <f>SUM(B346/B349)</f>
        <v>0.5530951182687468</v>
      </c>
      <c r="D346" s="410">
        <v>24</v>
      </c>
      <c r="E346" s="422">
        <f>SUM(D346/D349)</f>
        <v>0.88888888888888884</v>
      </c>
      <c r="F346" s="410">
        <v>44</v>
      </c>
      <c r="G346" s="422">
        <f>SUM(F346/F349)</f>
        <v>3.9855072463768113E-2</v>
      </c>
      <c r="H346" s="410">
        <v>62</v>
      </c>
      <c r="I346" s="422">
        <f>SUM(H346/H349)</f>
        <v>0.21088435374149661</v>
      </c>
      <c r="J346" s="410">
        <v>20</v>
      </c>
      <c r="K346" s="422">
        <f>SUM(J346/J349)</f>
        <v>0.11049723756906077</v>
      </c>
      <c r="L346" s="410">
        <v>39</v>
      </c>
      <c r="M346" s="422">
        <f>SUM(L346/L349)</f>
        <v>0.79591836734693877</v>
      </c>
      <c r="N346" s="410">
        <v>5</v>
      </c>
      <c r="O346" s="422">
        <f>SUM(N346/N349)</f>
        <v>0.625</v>
      </c>
      <c r="P346" s="410">
        <v>2</v>
      </c>
      <c r="Q346" s="422">
        <f>SUM(P346/P349)</f>
        <v>0.2857142857142857</v>
      </c>
      <c r="R346" s="421">
        <f>SUM(B346,D346,F346,H346,J346,L346,N346,P346)</f>
        <v>1295</v>
      </c>
    </row>
    <row r="347" spans="1:18" s="1262" customFormat="1" hidden="1" x14ac:dyDescent="0.25">
      <c r="A347" s="74" t="s">
        <v>302</v>
      </c>
      <c r="B347" s="410">
        <v>604</v>
      </c>
      <c r="C347" s="422">
        <f>SUM(B347/B349)</f>
        <v>0.30397584297936586</v>
      </c>
      <c r="D347" s="410">
        <v>0</v>
      </c>
      <c r="E347" s="422">
        <f>SUM(D347/D349)</f>
        <v>0</v>
      </c>
      <c r="F347" s="410">
        <v>383</v>
      </c>
      <c r="G347" s="422">
        <f>SUM(F347/F349)</f>
        <v>0.34692028985507245</v>
      </c>
      <c r="H347" s="410">
        <v>147</v>
      </c>
      <c r="I347" s="422">
        <f>SUM(H347/H349)</f>
        <v>0.5</v>
      </c>
      <c r="J347" s="410">
        <v>54</v>
      </c>
      <c r="K347" s="422">
        <f>SUM(J347/J349)</f>
        <v>0.2983425414364641</v>
      </c>
      <c r="L347" s="410">
        <v>2</v>
      </c>
      <c r="M347" s="422">
        <f>SUM(L347/L349)</f>
        <v>4.0816326530612242E-2</v>
      </c>
      <c r="N347" s="410">
        <v>1</v>
      </c>
      <c r="O347" s="422">
        <f>SUM(N347/N349)</f>
        <v>0.125</v>
      </c>
      <c r="P347" s="410">
        <v>1</v>
      </c>
      <c r="Q347" s="422">
        <f>SUM(P347/P349)</f>
        <v>0.14285714285714285</v>
      </c>
      <c r="R347" s="421">
        <f>SUM(B347,D347,F347,H347,J347,L347,N347,P347)</f>
        <v>1192</v>
      </c>
    </row>
    <row r="348" spans="1:18" s="1262" customFormat="1" ht="15.75" hidden="1" thickBot="1" x14ac:dyDescent="0.3">
      <c r="A348" s="91" t="s">
        <v>409</v>
      </c>
      <c r="B348" s="414">
        <v>236</v>
      </c>
      <c r="C348" s="425">
        <f>SUM(B348/B349)</f>
        <v>0.11877201811776547</v>
      </c>
      <c r="D348" s="414">
        <v>0</v>
      </c>
      <c r="E348" s="425">
        <f>SUM(D348/D349)</f>
        <v>0</v>
      </c>
      <c r="F348" s="414">
        <v>677</v>
      </c>
      <c r="G348" s="425">
        <f>SUM(F348/F349)</f>
        <v>0.61322463768115942</v>
      </c>
      <c r="H348" s="414">
        <v>84</v>
      </c>
      <c r="I348" s="425">
        <f>SUM(H348/H349)</f>
        <v>0.2857142857142857</v>
      </c>
      <c r="J348" s="414">
        <v>107</v>
      </c>
      <c r="K348" s="425">
        <f>SUM(J348/J349)</f>
        <v>0.59116022099447518</v>
      </c>
      <c r="L348" s="414">
        <v>4</v>
      </c>
      <c r="M348" s="425">
        <f>SUM(L348/L349)</f>
        <v>8.1632653061224483E-2</v>
      </c>
      <c r="N348" s="414">
        <v>1</v>
      </c>
      <c r="O348" s="425">
        <f>SUM(N348/N349)</f>
        <v>0.125</v>
      </c>
      <c r="P348" s="414">
        <v>4</v>
      </c>
      <c r="Q348" s="425">
        <f>SUM(P348/P349)</f>
        <v>0.5714285714285714</v>
      </c>
      <c r="R348" s="428">
        <f>SUM(B348,D348,F348,H348,J348,L348,N348,P348)</f>
        <v>1113</v>
      </c>
    </row>
    <row r="349" spans="1:18" s="1262" customFormat="1" ht="16.5" hidden="1" thickTop="1" thickBot="1" x14ac:dyDescent="0.3">
      <c r="A349" s="105" t="s">
        <v>398</v>
      </c>
      <c r="B349" s="99">
        <f t="shared" ref="B349:R349" si="58">SUM(B345:B348)</f>
        <v>1987</v>
      </c>
      <c r="C349" s="225">
        <f t="shared" si="58"/>
        <v>1</v>
      </c>
      <c r="D349" s="99">
        <f t="shared" si="58"/>
        <v>27</v>
      </c>
      <c r="E349" s="225">
        <f t="shared" si="58"/>
        <v>1</v>
      </c>
      <c r="F349" s="99">
        <f t="shared" si="58"/>
        <v>1104</v>
      </c>
      <c r="G349" s="225">
        <f t="shared" si="58"/>
        <v>1</v>
      </c>
      <c r="H349" s="99">
        <f t="shared" si="58"/>
        <v>294</v>
      </c>
      <c r="I349" s="225">
        <f t="shared" si="58"/>
        <v>1</v>
      </c>
      <c r="J349" s="99">
        <f t="shared" si="58"/>
        <v>181</v>
      </c>
      <c r="K349" s="225">
        <f t="shared" si="58"/>
        <v>1</v>
      </c>
      <c r="L349" s="99">
        <f t="shared" si="58"/>
        <v>49</v>
      </c>
      <c r="M349" s="225">
        <f t="shared" si="58"/>
        <v>1</v>
      </c>
      <c r="N349" s="99">
        <f t="shared" si="58"/>
        <v>8</v>
      </c>
      <c r="O349" s="225">
        <f t="shared" si="58"/>
        <v>1</v>
      </c>
      <c r="P349" s="99">
        <f t="shared" si="58"/>
        <v>7</v>
      </c>
      <c r="Q349" s="225">
        <f t="shared" si="58"/>
        <v>1</v>
      </c>
      <c r="R349" s="99">
        <f t="shared" si="58"/>
        <v>3657</v>
      </c>
    </row>
    <row r="350" spans="1:18" s="1262" customFormat="1" ht="15.75" hidden="1" thickBot="1" x14ac:dyDescent="0.3">
      <c r="A350" s="2490" t="s">
        <v>410</v>
      </c>
      <c r="B350" s="2491"/>
      <c r="C350" s="2491"/>
      <c r="D350" s="2491"/>
      <c r="E350" s="2491"/>
      <c r="F350" s="2491"/>
      <c r="G350" s="2491"/>
      <c r="H350" s="2491"/>
      <c r="I350" s="2491"/>
      <c r="J350" s="2491"/>
      <c r="K350" s="2491"/>
      <c r="L350" s="2491"/>
      <c r="M350" s="2491"/>
      <c r="N350" s="2491"/>
      <c r="O350" s="2491"/>
      <c r="P350" s="2491"/>
      <c r="Q350" s="2491"/>
      <c r="R350" s="2491"/>
    </row>
    <row r="351" spans="1:18" s="1262" customFormat="1" hidden="1" x14ac:dyDescent="0.25">
      <c r="A351" s="90"/>
      <c r="B351" s="215" t="s">
        <v>411</v>
      </c>
      <c r="C351" s="216" t="s">
        <v>305</v>
      </c>
      <c r="D351" s="217" t="s">
        <v>411</v>
      </c>
      <c r="E351" s="218" t="s">
        <v>305</v>
      </c>
      <c r="F351" s="216" t="s">
        <v>411</v>
      </c>
      <c r="G351" s="216" t="s">
        <v>305</v>
      </c>
      <c r="H351" s="217" t="s">
        <v>411</v>
      </c>
      <c r="I351" s="218" t="s">
        <v>305</v>
      </c>
      <c r="J351" s="285" t="s">
        <v>411</v>
      </c>
      <c r="K351" s="217" t="s">
        <v>305</v>
      </c>
      <c r="L351" s="218" t="s">
        <v>411</v>
      </c>
      <c r="M351" s="216" t="s">
        <v>305</v>
      </c>
      <c r="N351" s="216" t="s">
        <v>411</v>
      </c>
      <c r="O351" s="216" t="s">
        <v>305</v>
      </c>
      <c r="P351" s="217" t="s">
        <v>411</v>
      </c>
      <c r="Q351" s="218" t="s">
        <v>305</v>
      </c>
      <c r="R351" s="217" t="s">
        <v>411</v>
      </c>
    </row>
    <row r="352" spans="1:18" s="1262" customFormat="1" hidden="1" x14ac:dyDescent="0.25">
      <c r="A352" s="74" t="s">
        <v>412</v>
      </c>
      <c r="B352" s="429">
        <v>7.8</v>
      </c>
      <c r="C352" s="430">
        <v>7</v>
      </c>
      <c r="D352" s="429">
        <v>8.6999999999999993</v>
      </c>
      <c r="E352" s="431">
        <v>8</v>
      </c>
      <c r="F352" s="432">
        <v>6.4</v>
      </c>
      <c r="G352" s="430">
        <v>5</v>
      </c>
      <c r="H352" s="429">
        <v>10.6</v>
      </c>
      <c r="I352" s="433">
        <v>12</v>
      </c>
      <c r="J352" s="432">
        <v>18.7</v>
      </c>
      <c r="K352" s="434">
        <v>18</v>
      </c>
      <c r="L352" s="435">
        <v>6.9</v>
      </c>
      <c r="M352" s="430">
        <v>6</v>
      </c>
      <c r="N352" s="432">
        <v>15.4</v>
      </c>
      <c r="O352" s="430">
        <v>17</v>
      </c>
      <c r="P352" s="429">
        <v>11.3</v>
      </c>
      <c r="Q352" s="433">
        <v>17</v>
      </c>
      <c r="R352" s="429">
        <v>10.7</v>
      </c>
    </row>
    <row r="353" spans="1:18" s="1262" customFormat="1" hidden="1" x14ac:dyDescent="0.25">
      <c r="A353" s="77" t="s">
        <v>413</v>
      </c>
      <c r="B353" s="429">
        <v>2.1</v>
      </c>
      <c r="C353" s="430">
        <v>2</v>
      </c>
      <c r="D353" s="429">
        <v>1.4</v>
      </c>
      <c r="E353" s="431">
        <v>1</v>
      </c>
      <c r="F353" s="432">
        <v>2.4</v>
      </c>
      <c r="G353" s="430">
        <v>2</v>
      </c>
      <c r="H353" s="429">
        <v>2</v>
      </c>
      <c r="I353" s="433">
        <v>1</v>
      </c>
      <c r="J353" s="432">
        <v>7.5</v>
      </c>
      <c r="K353" s="434">
        <v>5</v>
      </c>
      <c r="L353" s="435">
        <v>2</v>
      </c>
      <c r="M353" s="430">
        <v>1</v>
      </c>
      <c r="N353" s="432">
        <v>4</v>
      </c>
      <c r="O353" s="430">
        <v>3</v>
      </c>
      <c r="P353" s="429">
        <v>6.1</v>
      </c>
      <c r="Q353" s="433">
        <v>5</v>
      </c>
      <c r="R353" s="429">
        <f>SUM(B353,D353,F353,H353,J353,L353,N353,P353)/8</f>
        <v>3.4375</v>
      </c>
    </row>
    <row r="354" spans="1:18" s="1262" customFormat="1" ht="15.75" hidden="1" thickBot="1" x14ac:dyDescent="0.3">
      <c r="A354" s="76" t="s">
        <v>414</v>
      </c>
      <c r="B354" s="436">
        <v>13</v>
      </c>
      <c r="C354" s="437">
        <v>11</v>
      </c>
      <c r="D354" s="436">
        <v>2.7</v>
      </c>
      <c r="E354" s="438">
        <v>2</v>
      </c>
      <c r="F354" s="439">
        <v>28.7</v>
      </c>
      <c r="G354" s="437">
        <v>26</v>
      </c>
      <c r="H354" s="436">
        <v>20.6</v>
      </c>
      <c r="I354" s="440">
        <v>19</v>
      </c>
      <c r="J354" s="439">
        <v>35.5</v>
      </c>
      <c r="K354" s="441">
        <v>30</v>
      </c>
      <c r="L354" s="442">
        <v>7.3</v>
      </c>
      <c r="M354" s="437">
        <v>4</v>
      </c>
      <c r="N354" s="439">
        <v>12.9</v>
      </c>
      <c r="O354" s="437">
        <v>8</v>
      </c>
      <c r="P354" s="436">
        <v>25.7</v>
      </c>
      <c r="Q354" s="440">
        <v>24</v>
      </c>
      <c r="R354" s="436">
        <f>SUM(R352:R353,B354,D354,F354,H354,J354,L354,N354,P354)/8</f>
        <v>20.067187499999996</v>
      </c>
    </row>
    <row r="355" spans="1:18" s="1262" customFormat="1" ht="15.75" hidden="1" customHeight="1" thickBot="1" x14ac:dyDescent="0.3">
      <c r="A355" s="2493" t="s">
        <v>418</v>
      </c>
      <c r="B355" s="2494"/>
      <c r="C355" s="2494"/>
      <c r="D355" s="2494"/>
      <c r="E355" s="2494"/>
      <c r="F355" s="2494"/>
      <c r="G355" s="2494"/>
      <c r="H355" s="2494"/>
      <c r="I355" s="2494"/>
      <c r="J355" s="2494"/>
      <c r="K355" s="2494"/>
      <c r="L355" s="2494"/>
      <c r="M355" s="2494"/>
      <c r="N355" s="2494"/>
      <c r="O355" s="2494"/>
      <c r="P355" s="2494"/>
      <c r="Q355" s="2494"/>
      <c r="R355" s="2494"/>
    </row>
    <row r="356" spans="1:18" s="1262" customFormat="1" ht="40.5" hidden="1" customHeight="1" thickBot="1" x14ac:dyDescent="0.3">
      <c r="A356" s="87"/>
      <c r="B356" s="2497" t="s">
        <v>389</v>
      </c>
      <c r="C356" s="2498"/>
      <c r="D356" s="2497" t="s">
        <v>390</v>
      </c>
      <c r="E356" s="2498"/>
      <c r="F356" s="2497" t="s">
        <v>292</v>
      </c>
      <c r="G356" s="2498"/>
      <c r="H356" s="2497" t="s">
        <v>295</v>
      </c>
      <c r="I356" s="2498"/>
      <c r="J356" s="2497" t="s">
        <v>391</v>
      </c>
      <c r="K356" s="2498"/>
      <c r="L356" s="2497" t="s">
        <v>392</v>
      </c>
      <c r="M356" s="2498"/>
      <c r="N356" s="2497" t="s">
        <v>393</v>
      </c>
      <c r="O356" s="2498"/>
      <c r="P356" s="2497" t="s">
        <v>394</v>
      </c>
      <c r="Q356" s="2498"/>
      <c r="R356" s="1717" t="s">
        <v>395</v>
      </c>
    </row>
    <row r="357" spans="1:18" s="1262" customFormat="1" ht="15.75" hidden="1" thickBot="1" x14ac:dyDescent="0.3">
      <c r="A357" s="2314" t="s">
        <v>396</v>
      </c>
      <c r="B357" s="2315"/>
      <c r="C357" s="2315"/>
      <c r="D357" s="2496"/>
      <c r="E357" s="2496"/>
      <c r="F357" s="2315"/>
      <c r="G357" s="2315"/>
      <c r="H357" s="2496"/>
      <c r="I357" s="2496"/>
      <c r="J357" s="2315"/>
      <c r="K357" s="2315"/>
      <c r="L357" s="2496"/>
      <c r="M357" s="2496"/>
      <c r="N357" s="2315"/>
      <c r="O357" s="2315"/>
      <c r="P357" s="2496"/>
      <c r="Q357" s="2496"/>
      <c r="R357" s="2496"/>
    </row>
    <row r="358" spans="1:18" s="1262" customFormat="1" hidden="1" x14ac:dyDescent="0.25">
      <c r="A358" s="82" t="s">
        <v>274</v>
      </c>
      <c r="B358" s="1440">
        <v>120</v>
      </c>
      <c r="C358" s="1441">
        <f>B358/B366</f>
        <v>5.2770448548812667E-2</v>
      </c>
      <c r="D358" s="1440">
        <v>2</v>
      </c>
      <c r="E358" s="1441">
        <f>D358/D366</f>
        <v>9.0909090909090912E-2</v>
      </c>
      <c r="F358" s="1440">
        <v>8</v>
      </c>
      <c r="G358" s="1441">
        <f>F358/F366</f>
        <v>5.7595392368610509E-3</v>
      </c>
      <c r="H358" s="1440">
        <v>4</v>
      </c>
      <c r="I358" s="1441">
        <f>H358/H366</f>
        <v>9.0909090909090905E-3</v>
      </c>
      <c r="J358" s="1440">
        <v>0</v>
      </c>
      <c r="K358" s="1441">
        <f>J358/J366</f>
        <v>0</v>
      </c>
      <c r="L358" s="1440">
        <v>9</v>
      </c>
      <c r="M358" s="1441">
        <f>L358/L366</f>
        <v>0.12328767123287671</v>
      </c>
      <c r="N358" s="1440">
        <v>0</v>
      </c>
      <c r="O358" s="392">
        <f>N358/N366</f>
        <v>0</v>
      </c>
      <c r="P358" s="391">
        <v>0</v>
      </c>
      <c r="Q358" s="392">
        <f>P358/P366</f>
        <v>0</v>
      </c>
      <c r="R358" s="395">
        <f>SUM(B358,D358,F358,H358,J358,L358,N358,P358)</f>
        <v>143</v>
      </c>
    </row>
    <row r="359" spans="1:18" s="1262" customFormat="1" hidden="1" x14ac:dyDescent="0.25">
      <c r="A359" s="80" t="s">
        <v>275</v>
      </c>
      <c r="B359" s="1442">
        <v>391</v>
      </c>
      <c r="C359" s="1443">
        <f>B359/B366</f>
        <v>0.17194371152154794</v>
      </c>
      <c r="D359" s="1442">
        <v>3</v>
      </c>
      <c r="E359" s="1443">
        <f>D359/D366</f>
        <v>0.13636363636363635</v>
      </c>
      <c r="F359" s="1442">
        <v>380</v>
      </c>
      <c r="G359" s="1443">
        <f>F359/F366</f>
        <v>0.27357811375089991</v>
      </c>
      <c r="H359" s="1442">
        <v>36</v>
      </c>
      <c r="I359" s="1443">
        <f>H359/H366</f>
        <v>8.1818181818181818E-2</v>
      </c>
      <c r="J359" s="1442">
        <v>0</v>
      </c>
      <c r="K359" s="1443">
        <f>J359/J366</f>
        <v>0</v>
      </c>
      <c r="L359" s="1442">
        <v>10</v>
      </c>
      <c r="M359" s="1443">
        <f>L359/L366</f>
        <v>0.13698630136986301</v>
      </c>
      <c r="N359" s="1442">
        <v>0</v>
      </c>
      <c r="O359" s="397">
        <f>N359/N366</f>
        <v>0</v>
      </c>
      <c r="P359" s="396">
        <v>1</v>
      </c>
      <c r="Q359" s="397">
        <f>P359/P366</f>
        <v>0.14285714285714285</v>
      </c>
      <c r="R359" s="400">
        <f>SUM(B359,D359,F359,H359,J359,L359,N359,P359)</f>
        <v>821</v>
      </c>
    </row>
    <row r="360" spans="1:18" s="1262" customFormat="1" hidden="1" x14ac:dyDescent="0.25">
      <c r="A360" s="80" t="s">
        <v>276</v>
      </c>
      <c r="B360" s="1442">
        <v>488</v>
      </c>
      <c r="C360" s="1443">
        <f>B360/B366</f>
        <v>0.21459982409850484</v>
      </c>
      <c r="D360" s="1442">
        <v>3</v>
      </c>
      <c r="E360" s="1443">
        <f>D360/D366</f>
        <v>0.13636363636363635</v>
      </c>
      <c r="F360" s="1442">
        <v>329</v>
      </c>
      <c r="G360" s="1443">
        <f>F360/F366</f>
        <v>0.23686105111591071</v>
      </c>
      <c r="H360" s="1442">
        <v>47</v>
      </c>
      <c r="I360" s="1443">
        <f>H360/H366</f>
        <v>0.10681818181818181</v>
      </c>
      <c r="J360" s="1442">
        <v>0</v>
      </c>
      <c r="K360" s="1443">
        <f>J360/J366</f>
        <v>0</v>
      </c>
      <c r="L360" s="1442">
        <v>14</v>
      </c>
      <c r="M360" s="1443">
        <f>L360/L366</f>
        <v>0.19178082191780821</v>
      </c>
      <c r="N360" s="1442">
        <v>0</v>
      </c>
      <c r="O360" s="397">
        <f>N360/N366</f>
        <v>0</v>
      </c>
      <c r="P360" s="396">
        <v>0</v>
      </c>
      <c r="Q360" s="397">
        <f>P360/P366</f>
        <v>0</v>
      </c>
      <c r="R360" s="400">
        <f t="shared" ref="R360:R365" si="59">SUM(B360,D360,F360,H360,J360,L360,N360,P360)</f>
        <v>881</v>
      </c>
    </row>
    <row r="361" spans="1:18" s="1262" customFormat="1" hidden="1" x14ac:dyDescent="0.25">
      <c r="A361" s="80" t="s">
        <v>277</v>
      </c>
      <c r="B361" s="396">
        <v>516</v>
      </c>
      <c r="C361" s="397">
        <f>B361/B366</f>
        <v>0.22691292875989447</v>
      </c>
      <c r="D361" s="396">
        <v>6</v>
      </c>
      <c r="E361" s="397">
        <f>D361/D366</f>
        <v>0.27272727272727271</v>
      </c>
      <c r="F361" s="396">
        <v>293</v>
      </c>
      <c r="G361" s="397">
        <f>F361/F366</f>
        <v>0.210943124550036</v>
      </c>
      <c r="H361" s="396">
        <v>79</v>
      </c>
      <c r="I361" s="397">
        <f>H361/H366</f>
        <v>0.17954545454545454</v>
      </c>
      <c r="J361" s="396">
        <v>0</v>
      </c>
      <c r="K361" s="397">
        <f>J361/J366</f>
        <v>0</v>
      </c>
      <c r="L361" s="396">
        <v>14</v>
      </c>
      <c r="M361" s="397">
        <f>L361/L366</f>
        <v>0.19178082191780821</v>
      </c>
      <c r="N361" s="396">
        <v>0</v>
      </c>
      <c r="O361" s="397">
        <f>N361/N366</f>
        <v>0</v>
      </c>
      <c r="P361" s="396">
        <v>1</v>
      </c>
      <c r="Q361" s="397">
        <f>P361/P366</f>
        <v>0.14285714285714285</v>
      </c>
      <c r="R361" s="400">
        <f t="shared" si="59"/>
        <v>909</v>
      </c>
    </row>
    <row r="362" spans="1:18" s="1262" customFormat="1" hidden="1" x14ac:dyDescent="0.25">
      <c r="A362" s="80" t="s">
        <v>278</v>
      </c>
      <c r="B362" s="396">
        <v>267</v>
      </c>
      <c r="C362" s="397">
        <f>B362/B366</f>
        <v>0.11741424802110818</v>
      </c>
      <c r="D362" s="396">
        <v>2</v>
      </c>
      <c r="E362" s="397">
        <f>D362/D366</f>
        <v>9.0909090909090912E-2</v>
      </c>
      <c r="F362" s="396">
        <v>167</v>
      </c>
      <c r="G362" s="397">
        <f>F362/F366</f>
        <v>0.12023038156947444</v>
      </c>
      <c r="H362" s="396">
        <v>87</v>
      </c>
      <c r="I362" s="397">
        <f>H362/H366</f>
        <v>0.19772727272727272</v>
      </c>
      <c r="J362" s="396">
        <v>0</v>
      </c>
      <c r="K362" s="397">
        <f>J362/J366</f>
        <v>0</v>
      </c>
      <c r="L362" s="396">
        <v>6</v>
      </c>
      <c r="M362" s="397">
        <f>L362/L366</f>
        <v>8.2191780821917804E-2</v>
      </c>
      <c r="N362" s="396">
        <v>0</v>
      </c>
      <c r="O362" s="397">
        <f>N362/N366</f>
        <v>0</v>
      </c>
      <c r="P362" s="396">
        <v>0</v>
      </c>
      <c r="Q362" s="397">
        <f>P362/P366</f>
        <v>0</v>
      </c>
      <c r="R362" s="400">
        <f t="shared" si="59"/>
        <v>529</v>
      </c>
    </row>
    <row r="363" spans="1:18" s="1262" customFormat="1" hidden="1" x14ac:dyDescent="0.25">
      <c r="A363" s="80" t="s">
        <v>279</v>
      </c>
      <c r="B363" s="396">
        <v>291</v>
      </c>
      <c r="C363" s="397">
        <f>B363/B366</f>
        <v>0.12796833773087071</v>
      </c>
      <c r="D363" s="396">
        <v>2</v>
      </c>
      <c r="E363" s="397">
        <f>D363/D366</f>
        <v>9.0909090909090912E-2</v>
      </c>
      <c r="F363" s="396">
        <v>150</v>
      </c>
      <c r="G363" s="397">
        <f>F363/F366</f>
        <v>0.10799136069114471</v>
      </c>
      <c r="H363" s="396">
        <v>107</v>
      </c>
      <c r="I363" s="397">
        <f>H363/H366</f>
        <v>0.24318181818181819</v>
      </c>
      <c r="J363" s="396">
        <v>0</v>
      </c>
      <c r="K363" s="397">
        <f>J363/J366</f>
        <v>0</v>
      </c>
      <c r="L363" s="396">
        <v>10</v>
      </c>
      <c r="M363" s="397">
        <f>L363/L366</f>
        <v>0.13698630136986301</v>
      </c>
      <c r="N363" s="396">
        <v>2</v>
      </c>
      <c r="O363" s="397">
        <f>N363/N366</f>
        <v>0.10526315789473684</v>
      </c>
      <c r="P363" s="396">
        <v>0</v>
      </c>
      <c r="Q363" s="397">
        <f>P363/P366</f>
        <v>0</v>
      </c>
      <c r="R363" s="400">
        <f t="shared" si="59"/>
        <v>562</v>
      </c>
    </row>
    <row r="364" spans="1:18" s="1262" customFormat="1" hidden="1" x14ac:dyDescent="0.25">
      <c r="A364" s="80" t="s">
        <v>280</v>
      </c>
      <c r="B364" s="396">
        <v>175</v>
      </c>
      <c r="C364" s="397">
        <f>B364/B366</f>
        <v>7.6956904133685139E-2</v>
      </c>
      <c r="D364" s="396">
        <v>4</v>
      </c>
      <c r="E364" s="397">
        <f>D364/D366</f>
        <v>0.18181818181818182</v>
      </c>
      <c r="F364" s="396">
        <v>58</v>
      </c>
      <c r="G364" s="397">
        <f>F364/F366</f>
        <v>4.1756659467242621E-2</v>
      </c>
      <c r="H364" s="396">
        <v>74</v>
      </c>
      <c r="I364" s="397">
        <f>H364/H366</f>
        <v>0.16818181818181818</v>
      </c>
      <c r="J364" s="396">
        <v>0</v>
      </c>
      <c r="K364" s="397">
        <f>J364/J366</f>
        <v>0</v>
      </c>
      <c r="L364" s="396">
        <v>8</v>
      </c>
      <c r="M364" s="397">
        <f>L364/L366</f>
        <v>0.1095890410958904</v>
      </c>
      <c r="N364" s="396">
        <v>15</v>
      </c>
      <c r="O364" s="397">
        <f>N364/N366</f>
        <v>0.78947368421052633</v>
      </c>
      <c r="P364" s="396">
        <v>3</v>
      </c>
      <c r="Q364" s="397">
        <f>P364/P366</f>
        <v>0.42857142857142855</v>
      </c>
      <c r="R364" s="400">
        <f t="shared" si="59"/>
        <v>337</v>
      </c>
    </row>
    <row r="365" spans="1:18" s="1262" customFormat="1" ht="15.75" hidden="1" thickBot="1" x14ac:dyDescent="0.3">
      <c r="A365" s="663" t="s">
        <v>397</v>
      </c>
      <c r="B365" s="401">
        <v>26</v>
      </c>
      <c r="C365" s="402">
        <f>B365/B366</f>
        <v>1.1433597185576077E-2</v>
      </c>
      <c r="D365" s="401">
        <v>0</v>
      </c>
      <c r="E365" s="402">
        <f>D365/D366</f>
        <v>0</v>
      </c>
      <c r="F365" s="401">
        <v>4</v>
      </c>
      <c r="G365" s="402">
        <f>F365/F366</f>
        <v>2.8797696184305254E-3</v>
      </c>
      <c r="H365" s="401">
        <v>6</v>
      </c>
      <c r="I365" s="402">
        <f>H365/H366</f>
        <v>1.3636363636363636E-2</v>
      </c>
      <c r="J365" s="401">
        <v>393</v>
      </c>
      <c r="K365" s="402">
        <f>J365/J366</f>
        <v>1</v>
      </c>
      <c r="L365" s="401">
        <v>2</v>
      </c>
      <c r="M365" s="402">
        <f>L365/L366</f>
        <v>2.7397260273972601E-2</v>
      </c>
      <c r="N365" s="401">
        <v>2</v>
      </c>
      <c r="O365" s="402">
        <f>N365/N366</f>
        <v>0.10526315789473684</v>
      </c>
      <c r="P365" s="401">
        <v>2</v>
      </c>
      <c r="Q365" s="402">
        <f>P365/P366</f>
        <v>0.2857142857142857</v>
      </c>
      <c r="R365" s="405">
        <f t="shared" si="59"/>
        <v>435</v>
      </c>
    </row>
    <row r="366" spans="1:18" s="1262" customFormat="1" ht="16.5" hidden="1" thickTop="1" thickBot="1" x14ac:dyDescent="0.3">
      <c r="A366" s="105" t="s">
        <v>398</v>
      </c>
      <c r="B366" s="99">
        <f t="shared" ref="B366:Q366" si="60">SUM(B358:B365)</f>
        <v>2274</v>
      </c>
      <c r="C366" s="225">
        <f t="shared" si="60"/>
        <v>1</v>
      </c>
      <c r="D366" s="99">
        <f t="shared" si="60"/>
        <v>22</v>
      </c>
      <c r="E366" s="225">
        <f t="shared" si="60"/>
        <v>1</v>
      </c>
      <c r="F366" s="99">
        <f t="shared" si="60"/>
        <v>1389</v>
      </c>
      <c r="G366" s="225">
        <f t="shared" si="60"/>
        <v>0.99999999999999989</v>
      </c>
      <c r="H366" s="99">
        <f t="shared" si="60"/>
        <v>440</v>
      </c>
      <c r="I366" s="225">
        <f t="shared" si="60"/>
        <v>1</v>
      </c>
      <c r="J366" s="99">
        <f t="shared" si="60"/>
        <v>393</v>
      </c>
      <c r="K366" s="225">
        <f t="shared" si="60"/>
        <v>1</v>
      </c>
      <c r="L366" s="99">
        <f t="shared" si="60"/>
        <v>73</v>
      </c>
      <c r="M366" s="225">
        <f t="shared" si="60"/>
        <v>0.99999999999999989</v>
      </c>
      <c r="N366" s="99">
        <f t="shared" si="60"/>
        <v>19</v>
      </c>
      <c r="O366" s="225">
        <f t="shared" si="60"/>
        <v>1</v>
      </c>
      <c r="P366" s="99">
        <f t="shared" si="60"/>
        <v>7</v>
      </c>
      <c r="Q366" s="225">
        <f t="shared" si="60"/>
        <v>0.99999999999999989</v>
      </c>
      <c r="R366" s="99">
        <f>SUM(B366,D366,F366,H366,J366,L366,N366,P366)</f>
        <v>4617</v>
      </c>
    </row>
    <row r="367" spans="1:18" s="30" customFormat="1" ht="15.75" hidden="1" thickBot="1" x14ac:dyDescent="0.3">
      <c r="A367" s="2490" t="s">
        <v>399</v>
      </c>
      <c r="B367" s="2491"/>
      <c r="C367" s="2491"/>
      <c r="D367" s="2491"/>
      <c r="E367" s="2491"/>
      <c r="F367" s="2491"/>
      <c r="G367" s="2491"/>
      <c r="H367" s="2491"/>
      <c r="I367" s="2491"/>
      <c r="J367" s="2491"/>
      <c r="K367" s="2491"/>
      <c r="L367" s="2491"/>
      <c r="M367" s="2491"/>
      <c r="N367" s="2491"/>
      <c r="O367" s="2491"/>
      <c r="P367" s="2491"/>
      <c r="Q367" s="2491"/>
      <c r="R367" s="2491"/>
    </row>
    <row r="368" spans="1:18" s="1262" customFormat="1" hidden="1" x14ac:dyDescent="0.25">
      <c r="A368" s="82" t="s">
        <v>284</v>
      </c>
      <c r="B368" s="406">
        <v>420</v>
      </c>
      <c r="C368" s="407">
        <f>SUM(B368/B374)</f>
        <v>0.18494055482166447</v>
      </c>
      <c r="D368" s="406">
        <v>3</v>
      </c>
      <c r="E368" s="407">
        <f>SUM(D368/D374)</f>
        <v>0.13636363636363635</v>
      </c>
      <c r="F368" s="406">
        <v>181</v>
      </c>
      <c r="G368" s="407">
        <f>SUM(F368/F374)</f>
        <v>0.13030957523398129</v>
      </c>
      <c r="H368" s="406">
        <v>58</v>
      </c>
      <c r="I368" s="407">
        <f>SUM(H368/H374)</f>
        <v>0.13181818181818181</v>
      </c>
      <c r="J368" s="406">
        <v>77</v>
      </c>
      <c r="K368" s="407">
        <f>SUM(J368/J374)</f>
        <v>0.19592875318066158</v>
      </c>
      <c r="L368" s="406">
        <v>12</v>
      </c>
      <c r="M368" s="407">
        <f>SUM(L368/L374)</f>
        <v>0.16438356164383561</v>
      </c>
      <c r="N368" s="406">
        <v>6</v>
      </c>
      <c r="O368" s="407">
        <f>SUM(N368/N374)</f>
        <v>0.27272727272727271</v>
      </c>
      <c r="P368" s="406">
        <v>1</v>
      </c>
      <c r="Q368" s="407">
        <f>SUM(P368/P374)</f>
        <v>0.14285714285714285</v>
      </c>
      <c r="R368" s="395">
        <f t="shared" ref="R368:R374" si="61">SUM(B368,D368,F368,H368,J368,L368,N368,P368)</f>
        <v>758</v>
      </c>
    </row>
    <row r="369" spans="1:18" s="1262" customFormat="1" hidden="1" x14ac:dyDescent="0.25">
      <c r="A369" s="80" t="s">
        <v>285</v>
      </c>
      <c r="B369" s="410">
        <v>181</v>
      </c>
      <c r="C369" s="411">
        <f>SUM(B369/B374)</f>
        <v>7.9700572435050632E-2</v>
      </c>
      <c r="D369" s="410">
        <v>0</v>
      </c>
      <c r="E369" s="411">
        <f>SUM(D369/D374)</f>
        <v>0</v>
      </c>
      <c r="F369" s="410">
        <v>74</v>
      </c>
      <c r="G369" s="411">
        <f>SUM(F369/F374)</f>
        <v>5.3275737940964719E-2</v>
      </c>
      <c r="H369" s="410">
        <v>52</v>
      </c>
      <c r="I369" s="411">
        <f>SUM(H369/H374)</f>
        <v>0.11818181818181818</v>
      </c>
      <c r="J369" s="410">
        <v>23</v>
      </c>
      <c r="K369" s="411">
        <f>SUM(J369/J374)</f>
        <v>5.8524173027989825E-2</v>
      </c>
      <c r="L369" s="410">
        <v>27</v>
      </c>
      <c r="M369" s="411">
        <f>SUM(L369/L374)</f>
        <v>0.36986301369863012</v>
      </c>
      <c r="N369" s="410">
        <v>1</v>
      </c>
      <c r="O369" s="411">
        <f>SUM(N369/N374)</f>
        <v>4.5454545454545456E-2</v>
      </c>
      <c r="P369" s="410">
        <v>0</v>
      </c>
      <c r="Q369" s="411">
        <f>SUM(P369/P374)</f>
        <v>0</v>
      </c>
      <c r="R369" s="400">
        <f t="shared" si="61"/>
        <v>358</v>
      </c>
    </row>
    <row r="370" spans="1:18" s="1262" customFormat="1" hidden="1" x14ac:dyDescent="0.25">
      <c r="A370" s="80" t="s">
        <v>286</v>
      </c>
      <c r="B370" s="410">
        <v>29</v>
      </c>
      <c r="C370" s="411">
        <f>SUM(B370/B374)</f>
        <v>1.2769704975781594E-2</v>
      </c>
      <c r="D370" s="410">
        <v>0</v>
      </c>
      <c r="E370" s="411">
        <f>SUM(D370/D374)</f>
        <v>0</v>
      </c>
      <c r="F370" s="410">
        <v>8</v>
      </c>
      <c r="G370" s="411">
        <f>SUM(F370/F374)</f>
        <v>5.7595392368610509E-3</v>
      </c>
      <c r="H370" s="410">
        <v>2</v>
      </c>
      <c r="I370" s="411">
        <f>SUM(H370/H374)</f>
        <v>4.5454545454545452E-3</v>
      </c>
      <c r="J370" s="410">
        <v>6</v>
      </c>
      <c r="K370" s="411">
        <f>SUM(J370/J374)</f>
        <v>1.5267175572519083E-2</v>
      </c>
      <c r="L370" s="410">
        <v>2</v>
      </c>
      <c r="M370" s="411">
        <f>SUM(L370/L374)</f>
        <v>2.7397260273972601E-2</v>
      </c>
      <c r="N370" s="410">
        <v>0</v>
      </c>
      <c r="O370" s="411">
        <f>SUM(N370/N374)</f>
        <v>0</v>
      </c>
      <c r="P370" s="410">
        <v>1</v>
      </c>
      <c r="Q370" s="411">
        <f>SUM(P370/P374)</f>
        <v>0.14285714285714285</v>
      </c>
      <c r="R370" s="400">
        <f t="shared" si="61"/>
        <v>48</v>
      </c>
    </row>
    <row r="371" spans="1:18" s="1262" customFormat="1" hidden="1" x14ac:dyDescent="0.25">
      <c r="A371" s="80" t="s">
        <v>287</v>
      </c>
      <c r="B371" s="410">
        <v>686</v>
      </c>
      <c r="C371" s="411">
        <f>SUM(B371/B374)</f>
        <v>0.30206957287538527</v>
      </c>
      <c r="D371" s="410">
        <v>11</v>
      </c>
      <c r="E371" s="411">
        <f>SUM(D371/D374)</f>
        <v>0.5</v>
      </c>
      <c r="F371" s="410">
        <v>483</v>
      </c>
      <c r="G371" s="411">
        <f>SUM(F371/F374)</f>
        <v>0.34773218142548595</v>
      </c>
      <c r="H371" s="410">
        <v>164</v>
      </c>
      <c r="I371" s="411">
        <f>SUM(H371/H374)</f>
        <v>0.37272727272727274</v>
      </c>
      <c r="J371" s="410">
        <v>134</v>
      </c>
      <c r="K371" s="411">
        <f>SUM(J371/J374)</f>
        <v>0.34096692111959287</v>
      </c>
      <c r="L371" s="410">
        <v>9</v>
      </c>
      <c r="M371" s="411">
        <f>SUM(L371/L374)</f>
        <v>0.12328767123287671</v>
      </c>
      <c r="N371" s="410">
        <v>8</v>
      </c>
      <c r="O371" s="411">
        <f>SUM(N371/N374)</f>
        <v>0.36363636363636365</v>
      </c>
      <c r="P371" s="410">
        <v>2</v>
      </c>
      <c r="Q371" s="411">
        <f>SUM(P371/P374)</f>
        <v>0.2857142857142857</v>
      </c>
      <c r="R371" s="400">
        <f t="shared" si="61"/>
        <v>1497</v>
      </c>
    </row>
    <row r="372" spans="1:18" s="1262" customFormat="1" hidden="1" x14ac:dyDescent="0.25">
      <c r="A372" s="80" t="s">
        <v>400</v>
      </c>
      <c r="B372" s="410">
        <v>752</v>
      </c>
      <c r="C372" s="411">
        <f>SUM(B372/B374)</f>
        <v>0.33113166006164685</v>
      </c>
      <c r="D372" s="410">
        <v>7</v>
      </c>
      <c r="E372" s="411">
        <f>SUM(D372/D374)</f>
        <v>0.31818181818181818</v>
      </c>
      <c r="F372" s="410">
        <v>527</v>
      </c>
      <c r="G372" s="411">
        <f>SUM(F372/F374)</f>
        <v>0.37940964722822174</v>
      </c>
      <c r="H372" s="410">
        <v>129</v>
      </c>
      <c r="I372" s="411">
        <f>SUM(H372/H374)</f>
        <v>0.29318181818181815</v>
      </c>
      <c r="J372" s="410">
        <v>146</v>
      </c>
      <c r="K372" s="411">
        <f>SUM(J372/J374)</f>
        <v>0.37150127226463103</v>
      </c>
      <c r="L372" s="410">
        <v>16</v>
      </c>
      <c r="M372" s="411">
        <f>SUM(L372/L374)</f>
        <v>0.21917808219178081</v>
      </c>
      <c r="N372" s="410">
        <v>5</v>
      </c>
      <c r="O372" s="411">
        <f>SUM(N372/N374)</f>
        <v>0.22727272727272727</v>
      </c>
      <c r="P372" s="410">
        <v>1</v>
      </c>
      <c r="Q372" s="411">
        <f>SUM(P372/P374)</f>
        <v>0.14285714285714285</v>
      </c>
      <c r="R372" s="400">
        <f t="shared" si="61"/>
        <v>1583</v>
      </c>
    </row>
    <row r="373" spans="1:18" s="1262" customFormat="1" ht="15.75" hidden="1" thickBot="1" x14ac:dyDescent="0.3">
      <c r="A373" s="81" t="s">
        <v>289</v>
      </c>
      <c r="B373" s="414">
        <v>203</v>
      </c>
      <c r="C373" s="415">
        <f>SUM(B373/B374)</f>
        <v>8.9387934830471152E-2</v>
      </c>
      <c r="D373" s="414">
        <v>1</v>
      </c>
      <c r="E373" s="415">
        <f>SUM(D373/D374)</f>
        <v>4.5454545454545456E-2</v>
      </c>
      <c r="F373" s="414">
        <v>116</v>
      </c>
      <c r="G373" s="415">
        <f>SUM(F373/F374)</f>
        <v>8.3513318934485242E-2</v>
      </c>
      <c r="H373" s="414">
        <v>35</v>
      </c>
      <c r="I373" s="415">
        <f>SUM(H373/H374)</f>
        <v>7.9545454545454544E-2</v>
      </c>
      <c r="J373" s="414">
        <v>7</v>
      </c>
      <c r="K373" s="415">
        <f>SUM(J373/J374)</f>
        <v>1.7811704834605598E-2</v>
      </c>
      <c r="L373" s="414">
        <v>7</v>
      </c>
      <c r="M373" s="415">
        <f>SUM(L373/L374)</f>
        <v>9.5890410958904104E-2</v>
      </c>
      <c r="N373" s="414">
        <v>2</v>
      </c>
      <c r="O373" s="415">
        <f>SUM(N373/N374)</f>
        <v>9.0909090909090912E-2</v>
      </c>
      <c r="P373" s="414">
        <v>2</v>
      </c>
      <c r="Q373" s="415">
        <f>SUM(P373/P374)</f>
        <v>0.2857142857142857</v>
      </c>
      <c r="R373" s="405">
        <f t="shared" si="61"/>
        <v>373</v>
      </c>
    </row>
    <row r="374" spans="1:18" s="1262" customFormat="1" ht="16.5" hidden="1" thickTop="1" thickBot="1" x14ac:dyDescent="0.3">
      <c r="A374" s="105" t="s">
        <v>398</v>
      </c>
      <c r="B374" s="99">
        <f t="shared" ref="B374:Q374" si="62">SUM(B368:B373)</f>
        <v>2271</v>
      </c>
      <c r="C374" s="225">
        <f t="shared" si="62"/>
        <v>0.99999999999999989</v>
      </c>
      <c r="D374" s="99">
        <f t="shared" si="62"/>
        <v>22</v>
      </c>
      <c r="E374" s="225">
        <f t="shared" si="62"/>
        <v>1</v>
      </c>
      <c r="F374" s="99">
        <f t="shared" si="62"/>
        <v>1389</v>
      </c>
      <c r="G374" s="225">
        <f t="shared" si="62"/>
        <v>1</v>
      </c>
      <c r="H374" s="99">
        <f t="shared" si="62"/>
        <v>440</v>
      </c>
      <c r="I374" s="225">
        <f t="shared" si="62"/>
        <v>1</v>
      </c>
      <c r="J374" s="99">
        <f t="shared" si="62"/>
        <v>393</v>
      </c>
      <c r="K374" s="225">
        <f t="shared" si="62"/>
        <v>1</v>
      </c>
      <c r="L374" s="99">
        <f t="shared" si="62"/>
        <v>73</v>
      </c>
      <c r="M374" s="225">
        <f t="shared" si="62"/>
        <v>0.99999999999999978</v>
      </c>
      <c r="N374" s="99">
        <f t="shared" si="62"/>
        <v>22</v>
      </c>
      <c r="O374" s="225">
        <f t="shared" si="62"/>
        <v>1</v>
      </c>
      <c r="P374" s="99">
        <f>SUM(P368:P373)</f>
        <v>7</v>
      </c>
      <c r="Q374" s="225">
        <f t="shared" si="62"/>
        <v>0.99999999999999989</v>
      </c>
      <c r="R374" s="99">
        <f t="shared" si="61"/>
        <v>4617</v>
      </c>
    </row>
    <row r="375" spans="1:18" s="1262" customFormat="1" ht="15.75" hidden="1" customHeight="1" thickBot="1" x14ac:dyDescent="0.3">
      <c r="A375" s="2490" t="s">
        <v>401</v>
      </c>
      <c r="B375" s="2491"/>
      <c r="C375" s="2491"/>
      <c r="D375" s="2491"/>
      <c r="E375" s="2491"/>
      <c r="F375" s="2491"/>
      <c r="G375" s="2491"/>
      <c r="H375" s="2491"/>
      <c r="I375" s="2491"/>
      <c r="J375" s="2491"/>
      <c r="K375" s="2491"/>
      <c r="L375" s="2491"/>
      <c r="M375" s="2491"/>
      <c r="N375" s="2491"/>
      <c r="O375" s="2491"/>
      <c r="P375" s="2491"/>
      <c r="Q375" s="2491"/>
      <c r="R375" s="2491"/>
    </row>
    <row r="376" spans="1:18" s="1262" customFormat="1" hidden="1" x14ac:dyDescent="0.25">
      <c r="A376" s="73" t="s">
        <v>402</v>
      </c>
      <c r="B376" s="406">
        <v>1828</v>
      </c>
      <c r="C376" s="407">
        <f>SUM(B376/B382)</f>
        <v>0.80493174812857771</v>
      </c>
      <c r="D376" s="406">
        <v>10</v>
      </c>
      <c r="E376" s="407">
        <f>SUM(D376/D382)</f>
        <v>0.45454545454545453</v>
      </c>
      <c r="F376" s="406">
        <v>598</v>
      </c>
      <c r="G376" s="407">
        <f>SUM(F376/F382)</f>
        <v>0.43052555795536357</v>
      </c>
      <c r="H376" s="406">
        <v>406</v>
      </c>
      <c r="I376" s="407">
        <f>SUM(H376/H382)</f>
        <v>0.92272727272727273</v>
      </c>
      <c r="J376" s="406">
        <v>227</v>
      </c>
      <c r="K376" s="407">
        <f>SUM(J376/J382)</f>
        <v>0.57760814249363868</v>
      </c>
      <c r="L376" s="406">
        <v>52</v>
      </c>
      <c r="M376" s="407">
        <f>SUM(L376/L382)</f>
        <v>0.71232876712328763</v>
      </c>
      <c r="N376" s="406">
        <v>16</v>
      </c>
      <c r="O376" s="407">
        <f>SUM(N376/N382)</f>
        <v>0.72727272727272729</v>
      </c>
      <c r="P376" s="406">
        <v>5</v>
      </c>
      <c r="Q376" s="407">
        <f>SUM(P376/P382)</f>
        <v>0.7142857142857143</v>
      </c>
      <c r="R376" s="395">
        <f t="shared" ref="R376:R381" si="63">SUM(B376,D376,F376,H376,J376,L376,N376,P376)</f>
        <v>3142</v>
      </c>
    </row>
    <row r="377" spans="1:18" s="1262" customFormat="1" hidden="1" x14ac:dyDescent="0.25">
      <c r="A377" s="74" t="s">
        <v>403</v>
      </c>
      <c r="B377" s="410">
        <v>317</v>
      </c>
      <c r="C377" s="411">
        <f>SUM(B377/B382)</f>
        <v>0.13958608542492293</v>
      </c>
      <c r="D377" s="410">
        <v>12</v>
      </c>
      <c r="E377" s="411">
        <f>SUM(D377/D382)</f>
        <v>0.54545454545454541</v>
      </c>
      <c r="F377" s="410">
        <v>591</v>
      </c>
      <c r="G377" s="411">
        <f>SUM(F377/F382)</f>
        <v>0.42548596112311016</v>
      </c>
      <c r="H377" s="410">
        <v>30</v>
      </c>
      <c r="I377" s="411">
        <f>SUM(H377/H382)</f>
        <v>6.8181818181818177E-2</v>
      </c>
      <c r="J377" s="410">
        <v>118</v>
      </c>
      <c r="K377" s="411">
        <f>SUM(J377/J382)</f>
        <v>0.30025445292620867</v>
      </c>
      <c r="L377" s="410">
        <v>19</v>
      </c>
      <c r="M377" s="411">
        <f>SUM(L377/L382)</f>
        <v>0.26027397260273971</v>
      </c>
      <c r="N377" s="410">
        <v>3</v>
      </c>
      <c r="O377" s="411">
        <f>SUM(N377/N382)</f>
        <v>0.13636363636363635</v>
      </c>
      <c r="P377" s="410">
        <v>1</v>
      </c>
      <c r="Q377" s="411">
        <f>SUM(P377/P382)</f>
        <v>0.14285714285714285</v>
      </c>
      <c r="R377" s="400">
        <f t="shared" si="63"/>
        <v>1091</v>
      </c>
    </row>
    <row r="378" spans="1:18" s="1262" customFormat="1" hidden="1" x14ac:dyDescent="0.25">
      <c r="A378" s="74" t="s">
        <v>404</v>
      </c>
      <c r="B378" s="410">
        <v>82</v>
      </c>
      <c r="C378" s="411">
        <f>SUM(B378/B382)</f>
        <v>3.6107441655658302E-2</v>
      </c>
      <c r="D378" s="410">
        <v>0</v>
      </c>
      <c r="E378" s="411">
        <f>SUM(D378/D382)</f>
        <v>0</v>
      </c>
      <c r="F378" s="410">
        <v>178</v>
      </c>
      <c r="G378" s="411">
        <f>SUM(F378/F382)</f>
        <v>0.12814974802015838</v>
      </c>
      <c r="H378" s="410">
        <v>3</v>
      </c>
      <c r="I378" s="411">
        <f>SUM(H378/H382)</f>
        <v>6.8181818181818179E-3</v>
      </c>
      <c r="J378" s="410">
        <v>28</v>
      </c>
      <c r="K378" s="411">
        <f>SUM(J378/J382)</f>
        <v>7.124681933842239E-2</v>
      </c>
      <c r="L378" s="410">
        <v>0</v>
      </c>
      <c r="M378" s="411">
        <f>SUM(L378/L382)</f>
        <v>0</v>
      </c>
      <c r="N378" s="410">
        <v>1</v>
      </c>
      <c r="O378" s="411">
        <f>SUM(N378/N382)</f>
        <v>4.5454545454545456E-2</v>
      </c>
      <c r="P378" s="410">
        <v>0</v>
      </c>
      <c r="Q378" s="411">
        <f>SUM(P378/P382)</f>
        <v>0</v>
      </c>
      <c r="R378" s="400">
        <f t="shared" si="63"/>
        <v>292</v>
      </c>
    </row>
    <row r="379" spans="1:18" s="1262" customFormat="1" hidden="1" x14ac:dyDescent="0.25">
      <c r="A379" s="74" t="s">
        <v>405</v>
      </c>
      <c r="B379" s="410">
        <v>22</v>
      </c>
      <c r="C379" s="411">
        <f>SUM(B379/B382)</f>
        <v>9.687362395420519E-3</v>
      </c>
      <c r="D379" s="410">
        <v>0</v>
      </c>
      <c r="E379" s="411">
        <f>SUM(D379/D382)</f>
        <v>0</v>
      </c>
      <c r="F379" s="410">
        <v>22</v>
      </c>
      <c r="G379" s="411">
        <f>SUM(F379/F382)</f>
        <v>1.5838732901367891E-2</v>
      </c>
      <c r="H379" s="410">
        <v>1</v>
      </c>
      <c r="I379" s="411">
        <f>SUM(H379/H382)</f>
        <v>2.2727272727272726E-3</v>
      </c>
      <c r="J379" s="410">
        <v>8</v>
      </c>
      <c r="K379" s="411">
        <f>SUM(J379/J382)</f>
        <v>2.0356234096692113E-2</v>
      </c>
      <c r="L379" s="410">
        <v>2</v>
      </c>
      <c r="M379" s="411">
        <f>SUM(L379/L382)</f>
        <v>2.7397260273972601E-2</v>
      </c>
      <c r="N379" s="410">
        <v>1</v>
      </c>
      <c r="O379" s="411">
        <f>SUM(N379/N382)</f>
        <v>4.5454545454545456E-2</v>
      </c>
      <c r="P379" s="410">
        <v>1</v>
      </c>
      <c r="Q379" s="411">
        <f>SUM(P379/P382)</f>
        <v>0.14285714285714285</v>
      </c>
      <c r="R379" s="400">
        <f t="shared" si="63"/>
        <v>57</v>
      </c>
    </row>
    <row r="380" spans="1:18" s="1262" customFormat="1" hidden="1" x14ac:dyDescent="0.25">
      <c r="A380" s="74" t="s">
        <v>406</v>
      </c>
      <c r="B380" s="410">
        <v>12</v>
      </c>
      <c r="C380" s="411">
        <f>SUM(B380/B382)</f>
        <v>5.2840158520475562E-3</v>
      </c>
      <c r="D380" s="410">
        <v>0</v>
      </c>
      <c r="E380" s="411">
        <f>SUM(D380/D382)</f>
        <v>0</v>
      </c>
      <c r="F380" s="410">
        <v>0</v>
      </c>
      <c r="G380" s="411">
        <f>SUM(F380/F382)</f>
        <v>0</v>
      </c>
      <c r="H380" s="410">
        <v>0</v>
      </c>
      <c r="I380" s="411">
        <f>SUM(H380/H382)</f>
        <v>0</v>
      </c>
      <c r="J380" s="410">
        <v>7</v>
      </c>
      <c r="K380" s="411">
        <f>SUM(J380/J382)</f>
        <v>1.7811704834605598E-2</v>
      </c>
      <c r="L380" s="410">
        <v>0</v>
      </c>
      <c r="M380" s="411">
        <f>SUM(L380/L382)</f>
        <v>0</v>
      </c>
      <c r="N380" s="410">
        <v>0</v>
      </c>
      <c r="O380" s="411">
        <f>SUM(N380/N382)</f>
        <v>0</v>
      </c>
      <c r="P380" s="410">
        <v>0</v>
      </c>
      <c r="Q380" s="411">
        <f>SUM(P380/P382)</f>
        <v>0</v>
      </c>
      <c r="R380" s="400">
        <f t="shared" si="63"/>
        <v>19</v>
      </c>
    </row>
    <row r="381" spans="1:18" s="1262" customFormat="1" ht="15.75" hidden="1" thickBot="1" x14ac:dyDescent="0.3">
      <c r="A381" s="91" t="s">
        <v>407</v>
      </c>
      <c r="B381" s="414">
        <v>10</v>
      </c>
      <c r="C381" s="415">
        <f>SUM(B381/B382)</f>
        <v>4.4033465433729636E-3</v>
      </c>
      <c r="D381" s="414">
        <v>0</v>
      </c>
      <c r="E381" s="415">
        <f>SUM(D381/D382)</f>
        <v>0</v>
      </c>
      <c r="F381" s="414">
        <v>0</v>
      </c>
      <c r="G381" s="415">
        <f>SUM(F381/F382)</f>
        <v>0</v>
      </c>
      <c r="H381" s="414">
        <v>0</v>
      </c>
      <c r="I381" s="415">
        <f>SUM(H381/H382)</f>
        <v>0</v>
      </c>
      <c r="J381" s="414">
        <v>5</v>
      </c>
      <c r="K381" s="415">
        <f>SUM(J381/J382)</f>
        <v>1.2722646310432569E-2</v>
      </c>
      <c r="L381" s="414">
        <v>0</v>
      </c>
      <c r="M381" s="415">
        <f>SUM(L381/L382)</f>
        <v>0</v>
      </c>
      <c r="N381" s="414">
        <v>1</v>
      </c>
      <c r="O381" s="415">
        <f>SUM(N381/N382)</f>
        <v>4.5454545454545456E-2</v>
      </c>
      <c r="P381" s="414">
        <v>0</v>
      </c>
      <c r="Q381" s="415">
        <f>SUM(P381/P382)</f>
        <v>0</v>
      </c>
      <c r="R381" s="405">
        <f t="shared" si="63"/>
        <v>16</v>
      </c>
    </row>
    <row r="382" spans="1:18" s="1262" customFormat="1" ht="16.5" hidden="1" thickTop="1" thickBot="1" x14ac:dyDescent="0.3">
      <c r="A382" s="105" t="s">
        <v>398</v>
      </c>
      <c r="B382" s="99">
        <f t="shared" ref="B382:R382" si="64">SUM(B376:B381)</f>
        <v>2271</v>
      </c>
      <c r="C382" s="225">
        <f t="shared" si="64"/>
        <v>0.99999999999999989</v>
      </c>
      <c r="D382" s="99">
        <f t="shared" si="64"/>
        <v>22</v>
      </c>
      <c r="E382" s="225">
        <f t="shared" si="64"/>
        <v>1</v>
      </c>
      <c r="F382" s="99">
        <f t="shared" si="64"/>
        <v>1389</v>
      </c>
      <c r="G382" s="225">
        <f t="shared" si="64"/>
        <v>1</v>
      </c>
      <c r="H382" s="99">
        <f t="shared" si="64"/>
        <v>440</v>
      </c>
      <c r="I382" s="225">
        <f t="shared" si="64"/>
        <v>1</v>
      </c>
      <c r="J382" s="99">
        <f t="shared" si="64"/>
        <v>393</v>
      </c>
      <c r="K382" s="225">
        <f t="shared" si="64"/>
        <v>0.99999999999999989</v>
      </c>
      <c r="L382" s="99">
        <f t="shared" si="64"/>
        <v>73</v>
      </c>
      <c r="M382" s="225">
        <f t="shared" si="64"/>
        <v>0.99999999999999989</v>
      </c>
      <c r="N382" s="99">
        <f t="shared" si="64"/>
        <v>22</v>
      </c>
      <c r="O382" s="225">
        <f t="shared" si="64"/>
        <v>0.99999999999999989</v>
      </c>
      <c r="P382" s="99">
        <f t="shared" si="64"/>
        <v>7</v>
      </c>
      <c r="Q382" s="225">
        <f t="shared" si="64"/>
        <v>1</v>
      </c>
      <c r="R382" s="99">
        <f t="shared" si="64"/>
        <v>4617</v>
      </c>
    </row>
    <row r="383" spans="1:18" s="1262" customFormat="1" ht="15.75" hidden="1" customHeight="1" thickBot="1" x14ac:dyDescent="0.3">
      <c r="A383" s="2490" t="s">
        <v>408</v>
      </c>
      <c r="B383" s="2491"/>
      <c r="C383" s="2491"/>
      <c r="D383" s="2491"/>
      <c r="E383" s="2491"/>
      <c r="F383" s="2491"/>
      <c r="G383" s="2491"/>
      <c r="H383" s="2491"/>
      <c r="I383" s="2491"/>
      <c r="J383" s="2491"/>
      <c r="K383" s="2491"/>
      <c r="L383" s="2491"/>
      <c r="M383" s="2491"/>
      <c r="N383" s="2491"/>
      <c r="O383" s="2491"/>
      <c r="P383" s="2491"/>
      <c r="Q383" s="2491"/>
      <c r="R383" s="2491"/>
    </row>
    <row r="384" spans="1:18" s="1262" customFormat="1" hidden="1" x14ac:dyDescent="0.25">
      <c r="A384" s="73" t="s">
        <v>300</v>
      </c>
      <c r="B384" s="410">
        <v>57</v>
      </c>
      <c r="C384" s="418">
        <f>SUM(B384/B388)</f>
        <v>2.5099075297225892E-2</v>
      </c>
      <c r="D384" s="410">
        <v>1</v>
      </c>
      <c r="E384" s="418">
        <f>SUM(D384/D388)</f>
        <v>4.5454545454545456E-2</v>
      </c>
      <c r="F384" s="410">
        <v>2</v>
      </c>
      <c r="G384" s="418">
        <f>SUM(F384/F388)</f>
        <v>1.4398848092152627E-3</v>
      </c>
      <c r="H384" s="410">
        <v>4</v>
      </c>
      <c r="I384" s="418">
        <f>SUM(H384/H388)</f>
        <v>9.0909090909090905E-3</v>
      </c>
      <c r="J384" s="410">
        <v>0</v>
      </c>
      <c r="K384" s="418">
        <f>SUM(J384/J388)</f>
        <v>0</v>
      </c>
      <c r="L384" s="410">
        <v>4</v>
      </c>
      <c r="M384" s="418">
        <f>SUM(L384/L388)</f>
        <v>5.4794520547945202E-2</v>
      </c>
      <c r="N384" s="410">
        <v>1</v>
      </c>
      <c r="O384" s="418">
        <f>SUM(N384/N388)</f>
        <v>4.5454545454545456E-2</v>
      </c>
      <c r="P384" s="410">
        <v>0</v>
      </c>
      <c r="Q384" s="418">
        <f>SUM(P384/P388)</f>
        <v>0</v>
      </c>
      <c r="R384" s="594">
        <f>SUM(B384,D384,F384,H384,J384,L384,N384,P384)</f>
        <v>69</v>
      </c>
    </row>
    <row r="385" spans="1:18" s="1262" customFormat="1" hidden="1" x14ac:dyDescent="0.25">
      <c r="A385" s="74" t="s">
        <v>301</v>
      </c>
      <c r="B385" s="410">
        <v>1180</v>
      </c>
      <c r="C385" s="422">
        <f>SUM(B385/B388)</f>
        <v>0.51959489211800969</v>
      </c>
      <c r="D385" s="410">
        <v>15</v>
      </c>
      <c r="E385" s="422">
        <f>SUM(D385/D388)</f>
        <v>0.68181818181818177</v>
      </c>
      <c r="F385" s="410">
        <v>33</v>
      </c>
      <c r="G385" s="422">
        <f>SUM(F385/F388)</f>
        <v>2.3758099352051837E-2</v>
      </c>
      <c r="H385" s="410">
        <v>115</v>
      </c>
      <c r="I385" s="422">
        <f>SUM(H385/H388)</f>
        <v>0.26136363636363635</v>
      </c>
      <c r="J385" s="410">
        <v>52</v>
      </c>
      <c r="K385" s="422">
        <f>SUM(J385/J388)</f>
        <v>0.13231552162849872</v>
      </c>
      <c r="L385" s="410">
        <v>49</v>
      </c>
      <c r="M385" s="422">
        <f>SUM(L385/L388)</f>
        <v>0.67123287671232879</v>
      </c>
      <c r="N385" s="410">
        <v>15</v>
      </c>
      <c r="O385" s="422">
        <f>SUM(N385/N388)</f>
        <v>0.68181818181818177</v>
      </c>
      <c r="P385" s="410">
        <v>3</v>
      </c>
      <c r="Q385" s="422">
        <f>SUM(P385/P388)</f>
        <v>0.42857142857142855</v>
      </c>
      <c r="R385" s="421">
        <f>SUM(B385,D385,F385,H385,J385,L385,N385,P385)</f>
        <v>1462</v>
      </c>
    </row>
    <row r="386" spans="1:18" s="1262" customFormat="1" hidden="1" x14ac:dyDescent="0.25">
      <c r="A386" s="74" t="s">
        <v>302</v>
      </c>
      <c r="B386" s="410">
        <v>808</v>
      </c>
      <c r="C386" s="422">
        <f>SUM(B386/B388)</f>
        <v>0.35579040070453544</v>
      </c>
      <c r="D386" s="410">
        <v>3</v>
      </c>
      <c r="E386" s="422">
        <f>SUM(D386/D388)</f>
        <v>0.13636363636363635</v>
      </c>
      <c r="F386" s="410">
        <v>532</v>
      </c>
      <c r="G386" s="422">
        <f>SUM(F386/F388)</f>
        <v>0.3830093592512599</v>
      </c>
      <c r="H386" s="410">
        <v>223</v>
      </c>
      <c r="I386" s="422">
        <f>SUM(H386/H388)</f>
        <v>0.50681818181818183</v>
      </c>
      <c r="J386" s="410">
        <v>64</v>
      </c>
      <c r="K386" s="422">
        <f>SUM(J386/J388)</f>
        <v>0.16284987277353691</v>
      </c>
      <c r="L386" s="410">
        <v>18</v>
      </c>
      <c r="M386" s="422">
        <f>SUM(L386/L388)</f>
        <v>0.24657534246575341</v>
      </c>
      <c r="N386" s="410">
        <v>4</v>
      </c>
      <c r="O386" s="422">
        <f>SUM(N386/N388)</f>
        <v>0.18181818181818182</v>
      </c>
      <c r="P386" s="410">
        <v>1</v>
      </c>
      <c r="Q386" s="422">
        <f>SUM(P386/P388)</f>
        <v>0.14285714285714285</v>
      </c>
      <c r="R386" s="421">
        <f>SUM(B386,D386,F386,H386,J386,L386,N386,P386)</f>
        <v>1653</v>
      </c>
    </row>
    <row r="387" spans="1:18" s="1262" customFormat="1" ht="15.75" hidden="1" thickBot="1" x14ac:dyDescent="0.3">
      <c r="A387" s="91" t="s">
        <v>409</v>
      </c>
      <c r="B387" s="414">
        <v>226</v>
      </c>
      <c r="C387" s="425">
        <f>SUM(B387/B388)</f>
        <v>9.951563188022898E-2</v>
      </c>
      <c r="D387" s="414">
        <v>3</v>
      </c>
      <c r="E387" s="425">
        <f>SUM(D387/D388)</f>
        <v>0.13636363636363635</v>
      </c>
      <c r="F387" s="414">
        <v>822</v>
      </c>
      <c r="G387" s="425">
        <f>SUM(F387/F388)</f>
        <v>0.59179265658747304</v>
      </c>
      <c r="H387" s="414">
        <v>98</v>
      </c>
      <c r="I387" s="425">
        <f>SUM(H387/H388)</f>
        <v>0.22272727272727272</v>
      </c>
      <c r="J387" s="414">
        <v>277</v>
      </c>
      <c r="K387" s="425">
        <f>SUM(J387/J388)</f>
        <v>0.7048346055979644</v>
      </c>
      <c r="L387" s="414">
        <v>2</v>
      </c>
      <c r="M387" s="425">
        <f>SUM(L387/L388)</f>
        <v>2.7397260273972601E-2</v>
      </c>
      <c r="N387" s="414">
        <v>2</v>
      </c>
      <c r="O387" s="425">
        <f>SUM(N387/N388)</f>
        <v>9.0909090909090912E-2</v>
      </c>
      <c r="P387" s="414">
        <v>3</v>
      </c>
      <c r="Q387" s="425">
        <f>SUM(P387/P388)</f>
        <v>0.42857142857142855</v>
      </c>
      <c r="R387" s="428">
        <f>SUM(B387,D387,F387,H387,J387,L387,N387,P387)</f>
        <v>1433</v>
      </c>
    </row>
    <row r="388" spans="1:18" s="1262" customFormat="1" ht="16.5" hidden="1" thickTop="1" thickBot="1" x14ac:dyDescent="0.3">
      <c r="A388" s="105" t="s">
        <v>398</v>
      </c>
      <c r="B388" s="99">
        <f t="shared" ref="B388:R388" si="65">SUM(B384:B387)</f>
        <v>2271</v>
      </c>
      <c r="C388" s="225">
        <f t="shared" si="65"/>
        <v>0.99999999999999989</v>
      </c>
      <c r="D388" s="99">
        <f t="shared" si="65"/>
        <v>22</v>
      </c>
      <c r="E388" s="225">
        <f t="shared" si="65"/>
        <v>0.99999999999999989</v>
      </c>
      <c r="F388" s="99">
        <f t="shared" si="65"/>
        <v>1389</v>
      </c>
      <c r="G388" s="225">
        <f t="shared" si="65"/>
        <v>1</v>
      </c>
      <c r="H388" s="99">
        <f t="shared" si="65"/>
        <v>440</v>
      </c>
      <c r="I388" s="225">
        <f t="shared" si="65"/>
        <v>1</v>
      </c>
      <c r="J388" s="99">
        <f t="shared" si="65"/>
        <v>393</v>
      </c>
      <c r="K388" s="225">
        <f t="shared" si="65"/>
        <v>1</v>
      </c>
      <c r="L388" s="99">
        <f t="shared" si="65"/>
        <v>73</v>
      </c>
      <c r="M388" s="225">
        <f t="shared" si="65"/>
        <v>1</v>
      </c>
      <c r="N388" s="99">
        <f t="shared" si="65"/>
        <v>22</v>
      </c>
      <c r="O388" s="225">
        <f t="shared" si="65"/>
        <v>0.99999999999999989</v>
      </c>
      <c r="P388" s="99">
        <f t="shared" si="65"/>
        <v>7</v>
      </c>
      <c r="Q388" s="225">
        <f t="shared" si="65"/>
        <v>1</v>
      </c>
      <c r="R388" s="99">
        <f t="shared" si="65"/>
        <v>4617</v>
      </c>
    </row>
    <row r="389" spans="1:18" s="1262" customFormat="1" ht="15.75" hidden="1" thickBot="1" x14ac:dyDescent="0.3">
      <c r="A389" s="2490" t="s">
        <v>410</v>
      </c>
      <c r="B389" s="2491"/>
      <c r="C389" s="2491"/>
      <c r="D389" s="2491"/>
      <c r="E389" s="2491"/>
      <c r="F389" s="2491"/>
      <c r="G389" s="2491"/>
      <c r="H389" s="2491"/>
      <c r="I389" s="2491"/>
      <c r="J389" s="2491"/>
      <c r="K389" s="2491"/>
      <c r="L389" s="2491"/>
      <c r="M389" s="2491"/>
      <c r="N389" s="2491"/>
      <c r="O389" s="2491"/>
      <c r="P389" s="2491"/>
      <c r="Q389" s="2491"/>
      <c r="R389" s="2491"/>
    </row>
    <row r="390" spans="1:18" s="1262" customFormat="1" hidden="1" x14ac:dyDescent="0.25">
      <c r="A390" s="90"/>
      <c r="B390" s="215" t="s">
        <v>411</v>
      </c>
      <c r="C390" s="216" t="s">
        <v>305</v>
      </c>
      <c r="D390" s="217" t="s">
        <v>411</v>
      </c>
      <c r="E390" s="218" t="s">
        <v>305</v>
      </c>
      <c r="F390" s="216" t="s">
        <v>411</v>
      </c>
      <c r="G390" s="216" t="s">
        <v>305</v>
      </c>
      <c r="H390" s="217" t="s">
        <v>411</v>
      </c>
      <c r="I390" s="218" t="s">
        <v>305</v>
      </c>
      <c r="J390" s="285" t="s">
        <v>411</v>
      </c>
      <c r="K390" s="217" t="s">
        <v>305</v>
      </c>
      <c r="L390" s="218" t="s">
        <v>411</v>
      </c>
      <c r="M390" s="216" t="s">
        <v>305</v>
      </c>
      <c r="N390" s="216" t="s">
        <v>411</v>
      </c>
      <c r="O390" s="216" t="s">
        <v>305</v>
      </c>
      <c r="P390" s="217" t="s">
        <v>411</v>
      </c>
      <c r="Q390" s="218" t="s">
        <v>305</v>
      </c>
      <c r="R390" s="217" t="s">
        <v>411</v>
      </c>
    </row>
    <row r="391" spans="1:18" s="1262" customFormat="1" hidden="1" x14ac:dyDescent="0.25">
      <c r="A391" s="74" t="s">
        <v>412</v>
      </c>
      <c r="B391" s="429">
        <v>7.36</v>
      </c>
      <c r="C391" s="430">
        <v>6</v>
      </c>
      <c r="D391" s="429">
        <v>8.14</v>
      </c>
      <c r="E391" s="431">
        <v>8</v>
      </c>
      <c r="F391" s="432">
        <v>6.42</v>
      </c>
      <c r="G391" s="430">
        <v>5</v>
      </c>
      <c r="H391" s="429">
        <v>10.53</v>
      </c>
      <c r="I391" s="433">
        <v>11</v>
      </c>
      <c r="J391" s="432">
        <v>19.07</v>
      </c>
      <c r="K391" s="434">
        <v>18</v>
      </c>
      <c r="L391" s="435">
        <v>7.47</v>
      </c>
      <c r="M391" s="430">
        <v>7</v>
      </c>
      <c r="N391" s="432">
        <v>14.5</v>
      </c>
      <c r="O391" s="430">
        <v>17</v>
      </c>
      <c r="P391" s="429">
        <v>13.71</v>
      </c>
      <c r="Q391" s="433">
        <v>17</v>
      </c>
      <c r="R391" s="429">
        <v>8.42</v>
      </c>
    </row>
    <row r="392" spans="1:18" s="1262" customFormat="1" hidden="1" x14ac:dyDescent="0.25">
      <c r="A392" s="77" t="s">
        <v>413</v>
      </c>
      <c r="B392" s="429">
        <v>1.29</v>
      </c>
      <c r="C392" s="430">
        <v>1</v>
      </c>
      <c r="D392" s="429">
        <v>1.55</v>
      </c>
      <c r="E392" s="431">
        <v>2</v>
      </c>
      <c r="F392" s="432">
        <v>1.73</v>
      </c>
      <c r="G392" s="430">
        <v>2</v>
      </c>
      <c r="H392" s="429">
        <v>1.0900000000000001</v>
      </c>
      <c r="I392" s="433">
        <v>1</v>
      </c>
      <c r="J392" s="432">
        <v>1.66</v>
      </c>
      <c r="K392" s="434">
        <v>1</v>
      </c>
      <c r="L392" s="435">
        <v>1.34</v>
      </c>
      <c r="M392" s="430">
        <v>1</v>
      </c>
      <c r="N392" s="432">
        <v>1.64</v>
      </c>
      <c r="O392" s="430">
        <v>1</v>
      </c>
      <c r="P392" s="429">
        <v>1.57</v>
      </c>
      <c r="Q392" s="433">
        <v>1</v>
      </c>
      <c r="R392" s="429">
        <v>1.44</v>
      </c>
    </row>
    <row r="393" spans="1:18" s="1262" customFormat="1" ht="15.75" hidden="1" thickBot="1" x14ac:dyDescent="0.3">
      <c r="A393" s="76" t="s">
        <v>414</v>
      </c>
      <c r="B393" s="436">
        <v>12.09</v>
      </c>
      <c r="C393" s="437">
        <v>10</v>
      </c>
      <c r="D393" s="436">
        <v>10.050000000000001</v>
      </c>
      <c r="E393" s="438">
        <v>4</v>
      </c>
      <c r="F393" s="439">
        <v>28.76</v>
      </c>
      <c r="G393" s="437">
        <v>26</v>
      </c>
      <c r="H393" s="436">
        <v>17.93</v>
      </c>
      <c r="I393" s="440">
        <v>17</v>
      </c>
      <c r="J393" s="439">
        <v>43.63</v>
      </c>
      <c r="K393" s="441">
        <v>40</v>
      </c>
      <c r="L393" s="442">
        <v>7.66</v>
      </c>
      <c r="M393" s="437">
        <v>5</v>
      </c>
      <c r="N393" s="439">
        <v>8.41</v>
      </c>
      <c r="O393" s="437">
        <v>3</v>
      </c>
      <c r="P393" s="436">
        <v>24.57</v>
      </c>
      <c r="Q393" s="440">
        <v>22</v>
      </c>
      <c r="R393" s="436">
        <v>20.27</v>
      </c>
    </row>
    <row r="394" spans="1:18" s="172" customFormat="1" ht="15.75" hidden="1" customHeight="1" thickBot="1" x14ac:dyDescent="0.3">
      <c r="A394" s="2493" t="s">
        <v>419</v>
      </c>
      <c r="B394" s="2494"/>
      <c r="C394" s="2494"/>
      <c r="D394" s="2494"/>
      <c r="E394" s="2494"/>
      <c r="F394" s="2494"/>
      <c r="G394" s="2494"/>
      <c r="H394" s="2494"/>
      <c r="I394" s="2494"/>
      <c r="J394" s="2494"/>
      <c r="K394" s="2494"/>
      <c r="L394" s="2494"/>
      <c r="M394" s="2494"/>
      <c r="N394" s="2494"/>
      <c r="O394" s="2494"/>
      <c r="P394" s="2494"/>
      <c r="Q394" s="2494"/>
      <c r="R394" s="2494"/>
    </row>
    <row r="395" spans="1:18" s="172" customFormat="1" ht="40.5" hidden="1" customHeight="1" thickBot="1" x14ac:dyDescent="0.3">
      <c r="A395" s="87"/>
      <c r="B395" s="2497" t="s">
        <v>389</v>
      </c>
      <c r="C395" s="2498"/>
      <c r="D395" s="2497" t="s">
        <v>390</v>
      </c>
      <c r="E395" s="2498"/>
      <c r="F395" s="2497" t="s">
        <v>292</v>
      </c>
      <c r="G395" s="2498"/>
      <c r="H395" s="2497" t="s">
        <v>295</v>
      </c>
      <c r="I395" s="2498"/>
      <c r="J395" s="2497" t="s">
        <v>391</v>
      </c>
      <c r="K395" s="2498"/>
      <c r="L395" s="2497" t="s">
        <v>392</v>
      </c>
      <c r="M395" s="2498"/>
      <c r="N395" s="2497" t="s">
        <v>393</v>
      </c>
      <c r="O395" s="2498"/>
      <c r="P395" s="2497" t="s">
        <v>394</v>
      </c>
      <c r="Q395" s="2498"/>
      <c r="R395" s="1717" t="s">
        <v>395</v>
      </c>
    </row>
    <row r="396" spans="1:18" s="172" customFormat="1" ht="15.75" hidden="1" thickBot="1" x14ac:dyDescent="0.3">
      <c r="A396" s="2314" t="s">
        <v>396</v>
      </c>
      <c r="B396" s="2315"/>
      <c r="C396" s="2315"/>
      <c r="D396" s="2496"/>
      <c r="E396" s="2496"/>
      <c r="F396" s="2315"/>
      <c r="G396" s="2315"/>
      <c r="H396" s="2496"/>
      <c r="I396" s="2496"/>
      <c r="J396" s="2315"/>
      <c r="K396" s="2315"/>
      <c r="L396" s="2496"/>
      <c r="M396" s="2496"/>
      <c r="N396" s="2315"/>
      <c r="O396" s="2315"/>
      <c r="P396" s="2496"/>
      <c r="Q396" s="2496"/>
      <c r="R396" s="2496"/>
    </row>
    <row r="397" spans="1:18" s="172" customFormat="1" hidden="1" x14ac:dyDescent="0.25">
      <c r="A397" s="82" t="s">
        <v>274</v>
      </c>
      <c r="B397" s="391">
        <v>136</v>
      </c>
      <c r="C397" s="392">
        <f>B397/B405</f>
        <v>5.8469475494411005E-2</v>
      </c>
      <c r="D397" s="391">
        <v>5</v>
      </c>
      <c r="E397" s="392">
        <f>D397/D405</f>
        <v>0.21739130434782608</v>
      </c>
      <c r="F397" s="391">
        <v>20</v>
      </c>
      <c r="G397" s="392">
        <f>F397/F405</f>
        <v>1.4947683109118086E-2</v>
      </c>
      <c r="H397" s="391">
        <v>7</v>
      </c>
      <c r="I397" s="392">
        <f>H397/H405</f>
        <v>1.6166281755196306E-2</v>
      </c>
      <c r="J397" s="391">
        <v>0</v>
      </c>
      <c r="K397" s="392">
        <f>J397/J405</f>
        <v>0</v>
      </c>
      <c r="L397" s="391">
        <v>6</v>
      </c>
      <c r="M397" s="392">
        <f>L397/L405</f>
        <v>7.6923076923076927E-2</v>
      </c>
      <c r="N397" s="391">
        <v>0</v>
      </c>
      <c r="O397" s="392">
        <f>N397/N405</f>
        <v>0</v>
      </c>
      <c r="P397" s="391">
        <v>2</v>
      </c>
      <c r="Q397" s="392">
        <f>P397/P405</f>
        <v>0.16666666666666666</v>
      </c>
      <c r="R397" s="395">
        <f>SUM(B397,D397,F397,H397,J397,L397,N397,P397)</f>
        <v>176</v>
      </c>
    </row>
    <row r="398" spans="1:18" s="172" customFormat="1" hidden="1" x14ac:dyDescent="0.25">
      <c r="A398" s="80" t="s">
        <v>275</v>
      </c>
      <c r="B398" s="396">
        <v>403</v>
      </c>
      <c r="C398" s="397">
        <f>B398/B405</f>
        <v>0.17325881341358557</v>
      </c>
      <c r="D398" s="396">
        <v>1</v>
      </c>
      <c r="E398" s="397">
        <f>D398/D405</f>
        <v>4.3478260869565216E-2</v>
      </c>
      <c r="F398" s="396">
        <v>375</v>
      </c>
      <c r="G398" s="397">
        <f>F398/F405</f>
        <v>0.2802690582959641</v>
      </c>
      <c r="H398" s="396">
        <v>30</v>
      </c>
      <c r="I398" s="397">
        <f>H398/H405</f>
        <v>6.9284064665127015E-2</v>
      </c>
      <c r="J398" s="396">
        <v>0</v>
      </c>
      <c r="K398" s="397">
        <f>J398/J405</f>
        <v>0</v>
      </c>
      <c r="L398" s="396">
        <v>12</v>
      </c>
      <c r="M398" s="397">
        <f>L398/L405</f>
        <v>0.15384615384615385</v>
      </c>
      <c r="N398" s="396">
        <v>0</v>
      </c>
      <c r="O398" s="397">
        <f>N398/N405</f>
        <v>0</v>
      </c>
      <c r="P398" s="396">
        <v>0</v>
      </c>
      <c r="Q398" s="397">
        <f>P398/P405</f>
        <v>0</v>
      </c>
      <c r="R398" s="400">
        <f>SUM(B398,D398,F398,H398,J398,L398,N398,P398)</f>
        <v>821</v>
      </c>
    </row>
    <row r="399" spans="1:18" s="172" customFormat="1" hidden="1" x14ac:dyDescent="0.25">
      <c r="A399" s="80" t="s">
        <v>276</v>
      </c>
      <c r="B399" s="396">
        <v>480</v>
      </c>
      <c r="C399" s="397">
        <f>B399/B405</f>
        <v>0.2063628546861565</v>
      </c>
      <c r="D399" s="396">
        <v>2</v>
      </c>
      <c r="E399" s="397">
        <f>D399/D405</f>
        <v>8.6956521739130432E-2</v>
      </c>
      <c r="F399" s="396">
        <v>347</v>
      </c>
      <c r="G399" s="397">
        <f>F399/F405</f>
        <v>0.25934230194319879</v>
      </c>
      <c r="H399" s="396">
        <v>57</v>
      </c>
      <c r="I399" s="397">
        <f>H399/H405</f>
        <v>0.13163972286374134</v>
      </c>
      <c r="J399" s="396">
        <v>0</v>
      </c>
      <c r="K399" s="397">
        <f>J399/J405</f>
        <v>0</v>
      </c>
      <c r="L399" s="396">
        <v>17</v>
      </c>
      <c r="M399" s="397">
        <f>L399/L405</f>
        <v>0.21794871794871795</v>
      </c>
      <c r="N399" s="396">
        <v>0</v>
      </c>
      <c r="O399" s="397">
        <f>N399/N405</f>
        <v>0</v>
      </c>
      <c r="P399" s="396">
        <v>1</v>
      </c>
      <c r="Q399" s="397">
        <f>P399/P405</f>
        <v>8.3333333333333329E-2</v>
      </c>
      <c r="R399" s="400">
        <f t="shared" ref="R399:R404" si="66">SUM(B399,D399,F399,H399,J399,L399,N399,P399)</f>
        <v>904</v>
      </c>
    </row>
    <row r="400" spans="1:18" s="172" customFormat="1" hidden="1" x14ac:dyDescent="0.25">
      <c r="A400" s="80" t="s">
        <v>277</v>
      </c>
      <c r="B400" s="396">
        <v>492</v>
      </c>
      <c r="C400" s="397">
        <f>B400/B405</f>
        <v>0.21152192605331041</v>
      </c>
      <c r="D400" s="396">
        <v>6</v>
      </c>
      <c r="E400" s="397">
        <f>D400/D405</f>
        <v>0.2608695652173913</v>
      </c>
      <c r="F400" s="396">
        <v>285</v>
      </c>
      <c r="G400" s="397">
        <f>F400/F405</f>
        <v>0.21300448430493274</v>
      </c>
      <c r="H400" s="396">
        <v>73</v>
      </c>
      <c r="I400" s="397">
        <f>H400/H405</f>
        <v>0.16859122401847576</v>
      </c>
      <c r="J400" s="396">
        <v>0</v>
      </c>
      <c r="K400" s="397">
        <f>J400/J405</f>
        <v>0</v>
      </c>
      <c r="L400" s="396">
        <v>13</v>
      </c>
      <c r="M400" s="397">
        <f>L400/L405</f>
        <v>0.16666666666666666</v>
      </c>
      <c r="N400" s="396">
        <v>0</v>
      </c>
      <c r="O400" s="397">
        <f>N400/N405</f>
        <v>0</v>
      </c>
      <c r="P400" s="396">
        <v>0</v>
      </c>
      <c r="Q400" s="397">
        <f>P400/P405</f>
        <v>0</v>
      </c>
      <c r="R400" s="400">
        <f t="shared" si="66"/>
        <v>869</v>
      </c>
    </row>
    <row r="401" spans="1:18" s="172" customFormat="1" hidden="1" x14ac:dyDescent="0.25">
      <c r="A401" s="80" t="s">
        <v>278</v>
      </c>
      <c r="B401" s="396">
        <v>294</v>
      </c>
      <c r="C401" s="397">
        <f>B401/B405</f>
        <v>0.12639724849527084</v>
      </c>
      <c r="D401" s="396">
        <v>1</v>
      </c>
      <c r="E401" s="397">
        <f>D401/D405</f>
        <v>4.3478260869565216E-2</v>
      </c>
      <c r="F401" s="396">
        <v>149</v>
      </c>
      <c r="G401" s="397">
        <f>F401/F405</f>
        <v>0.11136023916292975</v>
      </c>
      <c r="H401" s="396">
        <v>71</v>
      </c>
      <c r="I401" s="397">
        <f>H401/H405</f>
        <v>0.16397228637413394</v>
      </c>
      <c r="J401" s="396">
        <v>0</v>
      </c>
      <c r="K401" s="397">
        <f>J401/J405</f>
        <v>0</v>
      </c>
      <c r="L401" s="396">
        <v>7</v>
      </c>
      <c r="M401" s="397">
        <f>L401/L405</f>
        <v>8.9743589743589744E-2</v>
      </c>
      <c r="N401" s="396">
        <v>1</v>
      </c>
      <c r="O401" s="397">
        <f>N401/N405</f>
        <v>6.6666666666666666E-2</v>
      </c>
      <c r="P401" s="396">
        <v>0</v>
      </c>
      <c r="Q401" s="397">
        <f>P401/P405</f>
        <v>0</v>
      </c>
      <c r="R401" s="400">
        <f t="shared" si="66"/>
        <v>523</v>
      </c>
    </row>
    <row r="402" spans="1:18" s="172" customFormat="1" hidden="1" x14ac:dyDescent="0.25">
      <c r="A402" s="80" t="s">
        <v>279</v>
      </c>
      <c r="B402" s="396">
        <v>292</v>
      </c>
      <c r="C402" s="397">
        <f>B402/B405</f>
        <v>0.12553740326741186</v>
      </c>
      <c r="D402" s="396">
        <v>7</v>
      </c>
      <c r="E402" s="397">
        <f>D402/D405</f>
        <v>0.30434782608695654</v>
      </c>
      <c r="F402" s="396">
        <v>112</v>
      </c>
      <c r="G402" s="397">
        <f>F402/F405</f>
        <v>8.3707025411061287E-2</v>
      </c>
      <c r="H402" s="396">
        <v>128</v>
      </c>
      <c r="I402" s="397">
        <f>H402/H405</f>
        <v>0.29561200923787528</v>
      </c>
      <c r="J402" s="396">
        <v>0</v>
      </c>
      <c r="K402" s="397">
        <f>J402/J405</f>
        <v>0</v>
      </c>
      <c r="L402" s="396">
        <v>8</v>
      </c>
      <c r="M402" s="397">
        <f>L402/L405</f>
        <v>0.10256410256410256</v>
      </c>
      <c r="N402" s="396">
        <v>4</v>
      </c>
      <c r="O402" s="397">
        <f>N402/N405</f>
        <v>0.26666666666666666</v>
      </c>
      <c r="P402" s="396">
        <v>1</v>
      </c>
      <c r="Q402" s="397">
        <f>P402/P405</f>
        <v>8.3333333333333329E-2</v>
      </c>
      <c r="R402" s="400">
        <f t="shared" si="66"/>
        <v>552</v>
      </c>
    </row>
    <row r="403" spans="1:18" s="172" customFormat="1" hidden="1" x14ac:dyDescent="0.25">
      <c r="A403" s="80" t="s">
        <v>280</v>
      </c>
      <c r="B403" s="396">
        <v>204</v>
      </c>
      <c r="C403" s="397">
        <f>B403/B405</f>
        <v>8.7704213241616508E-2</v>
      </c>
      <c r="D403" s="396">
        <v>1</v>
      </c>
      <c r="E403" s="397">
        <f>D403/D405</f>
        <v>4.3478260869565216E-2</v>
      </c>
      <c r="F403" s="396">
        <v>44</v>
      </c>
      <c r="G403" s="397">
        <f>F403/F405</f>
        <v>3.2884902840059793E-2</v>
      </c>
      <c r="H403" s="396">
        <v>61</v>
      </c>
      <c r="I403" s="397">
        <f>H403/H405</f>
        <v>0.14087759815242495</v>
      </c>
      <c r="J403" s="396">
        <v>0</v>
      </c>
      <c r="K403" s="397">
        <f>J403/J405</f>
        <v>0</v>
      </c>
      <c r="L403" s="396">
        <v>9</v>
      </c>
      <c r="M403" s="397">
        <f>L403/L405</f>
        <v>0.11538461538461539</v>
      </c>
      <c r="N403" s="396">
        <v>7</v>
      </c>
      <c r="O403" s="397">
        <f>N403/N405</f>
        <v>0.46666666666666667</v>
      </c>
      <c r="P403" s="396">
        <v>5</v>
      </c>
      <c r="Q403" s="397">
        <f>P403/P405</f>
        <v>0.41666666666666669</v>
      </c>
      <c r="R403" s="400">
        <f t="shared" si="66"/>
        <v>331</v>
      </c>
    </row>
    <row r="404" spans="1:18" s="172" customFormat="1" ht="15.75" hidden="1" thickBot="1" x14ac:dyDescent="0.3">
      <c r="A404" s="663" t="s">
        <v>397</v>
      </c>
      <c r="B404" s="401">
        <v>25</v>
      </c>
      <c r="C404" s="402">
        <f>B404/B405</f>
        <v>1.0748065348237317E-2</v>
      </c>
      <c r="D404" s="401">
        <v>0</v>
      </c>
      <c r="E404" s="402">
        <f>D404/D405</f>
        <v>0</v>
      </c>
      <c r="F404" s="401">
        <v>6</v>
      </c>
      <c r="G404" s="402">
        <f>F404/F405</f>
        <v>4.4843049327354259E-3</v>
      </c>
      <c r="H404" s="401">
        <v>6</v>
      </c>
      <c r="I404" s="402">
        <f>H404/H405</f>
        <v>1.3856812933025405E-2</v>
      </c>
      <c r="J404" s="401">
        <v>355</v>
      </c>
      <c r="K404" s="402">
        <f>J404/J405</f>
        <v>1</v>
      </c>
      <c r="L404" s="401">
        <v>6</v>
      </c>
      <c r="M404" s="402">
        <f>L404/L405</f>
        <v>7.6923076923076927E-2</v>
      </c>
      <c r="N404" s="401">
        <v>3</v>
      </c>
      <c r="O404" s="402">
        <f>N404/N405</f>
        <v>0.2</v>
      </c>
      <c r="P404" s="401">
        <v>3</v>
      </c>
      <c r="Q404" s="402">
        <f>P404/P405</f>
        <v>0.25</v>
      </c>
      <c r="R404" s="405">
        <f t="shared" si="66"/>
        <v>404</v>
      </c>
    </row>
    <row r="405" spans="1:18" s="172" customFormat="1" ht="16.5" hidden="1" thickTop="1" thickBot="1" x14ac:dyDescent="0.3">
      <c r="A405" s="105" t="s">
        <v>398</v>
      </c>
      <c r="B405" s="360">
        <f t="shared" ref="B405:Q405" si="67">SUM(B397:B404)</f>
        <v>2326</v>
      </c>
      <c r="C405" s="1297">
        <f t="shared" si="67"/>
        <v>1</v>
      </c>
      <c r="D405" s="360">
        <f t="shared" si="67"/>
        <v>23</v>
      </c>
      <c r="E405" s="1297">
        <f t="shared" si="67"/>
        <v>1</v>
      </c>
      <c r="F405" s="360">
        <f t="shared" si="67"/>
        <v>1338</v>
      </c>
      <c r="G405" s="1297">
        <f t="shared" si="67"/>
        <v>1</v>
      </c>
      <c r="H405" s="360">
        <f t="shared" si="67"/>
        <v>433</v>
      </c>
      <c r="I405" s="1297">
        <f t="shared" si="67"/>
        <v>1</v>
      </c>
      <c r="J405" s="360">
        <f t="shared" si="67"/>
        <v>355</v>
      </c>
      <c r="K405" s="1297">
        <f t="shared" si="67"/>
        <v>1</v>
      </c>
      <c r="L405" s="360">
        <f t="shared" si="67"/>
        <v>78</v>
      </c>
      <c r="M405" s="1297">
        <f t="shared" si="67"/>
        <v>1</v>
      </c>
      <c r="N405" s="360">
        <f t="shared" si="67"/>
        <v>15</v>
      </c>
      <c r="O405" s="1297">
        <f t="shared" si="67"/>
        <v>1</v>
      </c>
      <c r="P405" s="360">
        <f t="shared" si="67"/>
        <v>12</v>
      </c>
      <c r="Q405" s="1297">
        <f t="shared" si="67"/>
        <v>1</v>
      </c>
      <c r="R405" s="360">
        <f>SUM(B405,D405,F405,H405,J405,L405,N405,P405)</f>
        <v>4580</v>
      </c>
    </row>
    <row r="406" spans="1:18" s="30" customFormat="1" ht="15.75" hidden="1" thickBot="1" x14ac:dyDescent="0.3">
      <c r="A406" s="2490" t="s">
        <v>399</v>
      </c>
      <c r="B406" s="2491"/>
      <c r="C406" s="2491"/>
      <c r="D406" s="2491"/>
      <c r="E406" s="2491"/>
      <c r="F406" s="2491"/>
      <c r="G406" s="2491"/>
      <c r="H406" s="2491"/>
      <c r="I406" s="2491"/>
      <c r="J406" s="2491"/>
      <c r="K406" s="2491"/>
      <c r="L406" s="2491"/>
      <c r="M406" s="2491"/>
      <c r="N406" s="2491"/>
      <c r="O406" s="2491"/>
      <c r="P406" s="2491"/>
      <c r="Q406" s="2491"/>
      <c r="R406" s="2491"/>
    </row>
    <row r="407" spans="1:18" s="172" customFormat="1" hidden="1" x14ac:dyDescent="0.25">
      <c r="A407" s="82" t="s">
        <v>284</v>
      </c>
      <c r="B407" s="406">
        <v>441</v>
      </c>
      <c r="C407" s="407">
        <f>SUM(B407/B413)</f>
        <v>0.18959587274290629</v>
      </c>
      <c r="D407" s="406">
        <v>3</v>
      </c>
      <c r="E407" s="407">
        <f>SUM(D407/D413)</f>
        <v>0.13043478260869565</v>
      </c>
      <c r="F407" s="406">
        <v>197</v>
      </c>
      <c r="G407" s="407">
        <f>SUM(F407/F413)</f>
        <v>0.14723467862481315</v>
      </c>
      <c r="H407" s="406">
        <v>64</v>
      </c>
      <c r="I407" s="407">
        <f>SUM(H407/H413)</f>
        <v>0.14780600461893764</v>
      </c>
      <c r="J407" s="406">
        <v>75</v>
      </c>
      <c r="K407" s="407">
        <f>SUM(J407/J413)</f>
        <v>0.21126760563380281</v>
      </c>
      <c r="L407" s="406">
        <v>18</v>
      </c>
      <c r="M407" s="407">
        <f>SUM(L407/L413)</f>
        <v>0.23076923076923078</v>
      </c>
      <c r="N407" s="406">
        <v>2</v>
      </c>
      <c r="O407" s="407">
        <f>SUM(N407/N413)</f>
        <v>0.13333333333333333</v>
      </c>
      <c r="P407" s="406">
        <v>2</v>
      </c>
      <c r="Q407" s="407">
        <f>SUM(P407/P413)</f>
        <v>0.16666666666666666</v>
      </c>
      <c r="R407" s="395">
        <f t="shared" ref="R407:R412" si="68">SUM(B407,D407,F407,H407,J407,L407,N407,P407)</f>
        <v>802</v>
      </c>
    </row>
    <row r="408" spans="1:18" s="172" customFormat="1" hidden="1" x14ac:dyDescent="0.25">
      <c r="A408" s="80" t="s">
        <v>285</v>
      </c>
      <c r="B408" s="410">
        <v>163</v>
      </c>
      <c r="C408" s="411">
        <f>SUM(B408/B413)</f>
        <v>7.0077386070507314E-2</v>
      </c>
      <c r="D408" s="410">
        <v>5</v>
      </c>
      <c r="E408" s="411">
        <f>SUM(D408/D413)</f>
        <v>0.21739130434782608</v>
      </c>
      <c r="F408" s="410">
        <v>103</v>
      </c>
      <c r="G408" s="411">
        <f>SUM(F408/F413)</f>
        <v>7.6980568011958142E-2</v>
      </c>
      <c r="H408" s="410">
        <v>52</v>
      </c>
      <c r="I408" s="411">
        <f>SUM(H408/H413)</f>
        <v>0.12009237875288684</v>
      </c>
      <c r="J408" s="410">
        <v>23</v>
      </c>
      <c r="K408" s="411">
        <f>SUM(J408/J413)</f>
        <v>6.4788732394366194E-2</v>
      </c>
      <c r="L408" s="410">
        <v>30</v>
      </c>
      <c r="M408" s="411">
        <f>SUM(L408/L413)</f>
        <v>0.38461538461538464</v>
      </c>
      <c r="N408" s="410">
        <v>0</v>
      </c>
      <c r="O408" s="411">
        <f>SUM(N408/N413)</f>
        <v>0</v>
      </c>
      <c r="P408" s="410">
        <v>1</v>
      </c>
      <c r="Q408" s="411">
        <f>SUM(P408/P413)</f>
        <v>8.3333333333333329E-2</v>
      </c>
      <c r="R408" s="400">
        <f t="shared" si="68"/>
        <v>377</v>
      </c>
    </row>
    <row r="409" spans="1:18" s="172" customFormat="1" hidden="1" x14ac:dyDescent="0.25">
      <c r="A409" s="80" t="s">
        <v>286</v>
      </c>
      <c r="B409" s="410">
        <v>26</v>
      </c>
      <c r="C409" s="411">
        <f>SUM(B409/B413)</f>
        <v>1.117798796216681E-2</v>
      </c>
      <c r="D409" s="410">
        <v>0</v>
      </c>
      <c r="E409" s="411">
        <f>SUM(D409/D413)</f>
        <v>0</v>
      </c>
      <c r="F409" s="410">
        <v>18</v>
      </c>
      <c r="G409" s="411">
        <f>SUM(F409/F413)</f>
        <v>1.3452914798206279E-2</v>
      </c>
      <c r="H409" s="410">
        <v>2</v>
      </c>
      <c r="I409" s="411">
        <f>SUM(H409/H413)</f>
        <v>4.6189376443418013E-3</v>
      </c>
      <c r="J409" s="410">
        <v>5</v>
      </c>
      <c r="K409" s="411">
        <f>SUM(J409/J413)</f>
        <v>1.4084507042253521E-2</v>
      </c>
      <c r="L409" s="410">
        <v>0</v>
      </c>
      <c r="M409" s="411">
        <f>SUM(L409/L413)</f>
        <v>0</v>
      </c>
      <c r="N409" s="410">
        <v>0</v>
      </c>
      <c r="O409" s="411">
        <f>SUM(N409/N413)</f>
        <v>0</v>
      </c>
      <c r="P409" s="410">
        <v>0</v>
      </c>
      <c r="Q409" s="411">
        <f>SUM(P409/P413)</f>
        <v>0</v>
      </c>
      <c r="R409" s="400">
        <f t="shared" si="68"/>
        <v>51</v>
      </c>
    </row>
    <row r="410" spans="1:18" s="172" customFormat="1" hidden="1" x14ac:dyDescent="0.25">
      <c r="A410" s="80" t="s">
        <v>287</v>
      </c>
      <c r="B410" s="410">
        <v>736</v>
      </c>
      <c r="C410" s="411">
        <f>SUM(B410/B413)</f>
        <v>0.31642304385210662</v>
      </c>
      <c r="D410" s="410">
        <v>6</v>
      </c>
      <c r="E410" s="411">
        <f>SUM(D410/D413)</f>
        <v>0.2608695652173913</v>
      </c>
      <c r="F410" s="410">
        <v>420</v>
      </c>
      <c r="G410" s="411">
        <f>SUM(F410/F413)</f>
        <v>0.31390134529147984</v>
      </c>
      <c r="H410" s="410">
        <v>128</v>
      </c>
      <c r="I410" s="411">
        <f>SUM(H410/H413)</f>
        <v>0.29561200923787528</v>
      </c>
      <c r="J410" s="410">
        <v>121</v>
      </c>
      <c r="K410" s="411">
        <f>SUM(J410/J413)</f>
        <v>0.3408450704225352</v>
      </c>
      <c r="L410" s="410">
        <v>9</v>
      </c>
      <c r="M410" s="411">
        <f>SUM(L410/L413)</f>
        <v>0.11538461538461539</v>
      </c>
      <c r="N410" s="410">
        <v>9</v>
      </c>
      <c r="O410" s="411">
        <f>SUM(N410/N413)</f>
        <v>0.6</v>
      </c>
      <c r="P410" s="410">
        <v>5</v>
      </c>
      <c r="Q410" s="411">
        <f>SUM(P410/P413)</f>
        <v>0.41666666666666669</v>
      </c>
      <c r="R410" s="400">
        <f t="shared" si="68"/>
        <v>1434</v>
      </c>
    </row>
    <row r="411" spans="1:18" s="172" customFormat="1" hidden="1" x14ac:dyDescent="0.25">
      <c r="A411" s="80" t="s">
        <v>400</v>
      </c>
      <c r="B411" s="410">
        <v>761</v>
      </c>
      <c r="C411" s="411">
        <f>SUM(B411/B413)</f>
        <v>0.32717110920034392</v>
      </c>
      <c r="D411" s="410">
        <v>7</v>
      </c>
      <c r="E411" s="411">
        <f>SUM(D411/D413)</f>
        <v>0.30434782608695654</v>
      </c>
      <c r="F411" s="410">
        <v>505</v>
      </c>
      <c r="G411" s="411">
        <f>SUM(F411/F413)</f>
        <v>0.37742899850523171</v>
      </c>
      <c r="H411" s="410">
        <v>160</v>
      </c>
      <c r="I411" s="411">
        <f>SUM(H411/H413)</f>
        <v>0.36951501154734412</v>
      </c>
      <c r="J411" s="410">
        <v>123</v>
      </c>
      <c r="K411" s="411">
        <f>SUM(J411/J413)</f>
        <v>0.3464788732394366</v>
      </c>
      <c r="L411" s="410">
        <v>13</v>
      </c>
      <c r="M411" s="411">
        <f>SUM(L411/L413)</f>
        <v>0.16666666666666666</v>
      </c>
      <c r="N411" s="410">
        <v>4</v>
      </c>
      <c r="O411" s="411">
        <f>SUM(N411/N413)</f>
        <v>0.26666666666666666</v>
      </c>
      <c r="P411" s="410">
        <v>3</v>
      </c>
      <c r="Q411" s="411">
        <f>SUM(P411/P413)</f>
        <v>0.25</v>
      </c>
      <c r="R411" s="400">
        <f t="shared" si="68"/>
        <v>1576</v>
      </c>
    </row>
    <row r="412" spans="1:18" s="172" customFormat="1" ht="15.75" hidden="1" thickBot="1" x14ac:dyDescent="0.3">
      <c r="A412" s="81" t="s">
        <v>289</v>
      </c>
      <c r="B412" s="414">
        <v>199</v>
      </c>
      <c r="C412" s="415">
        <f>SUM(B412/B413)</f>
        <v>8.5554600171969045E-2</v>
      </c>
      <c r="D412" s="414">
        <v>2</v>
      </c>
      <c r="E412" s="415">
        <f>SUM(D412/D413)</f>
        <v>8.6956521739130432E-2</v>
      </c>
      <c r="F412" s="414">
        <v>95</v>
      </c>
      <c r="G412" s="415">
        <f>SUM(F412/F413)</f>
        <v>7.1001494768310913E-2</v>
      </c>
      <c r="H412" s="414">
        <v>27</v>
      </c>
      <c r="I412" s="415">
        <f>SUM(H412/H413)</f>
        <v>6.2355658198614321E-2</v>
      </c>
      <c r="J412" s="414">
        <v>8</v>
      </c>
      <c r="K412" s="415">
        <f>SUM(J412/J413)</f>
        <v>2.2535211267605635E-2</v>
      </c>
      <c r="L412" s="414">
        <v>8</v>
      </c>
      <c r="M412" s="415">
        <f>SUM(L412/L413)</f>
        <v>0.10256410256410256</v>
      </c>
      <c r="N412" s="414">
        <v>0</v>
      </c>
      <c r="O412" s="415">
        <f>SUM(N412/N413)</f>
        <v>0</v>
      </c>
      <c r="P412" s="414">
        <v>1</v>
      </c>
      <c r="Q412" s="415">
        <f>SUM(P412/P413)</f>
        <v>8.3333333333333329E-2</v>
      </c>
      <c r="R412" s="405">
        <f t="shared" si="68"/>
        <v>340</v>
      </c>
    </row>
    <row r="413" spans="1:18" s="172" customFormat="1" ht="16.5" hidden="1" thickTop="1" thickBot="1" x14ac:dyDescent="0.3">
      <c r="A413" s="105" t="s">
        <v>398</v>
      </c>
      <c r="B413" s="360">
        <f t="shared" ref="B413:Q413" si="69">SUM(B407:B412)</f>
        <v>2326</v>
      </c>
      <c r="C413" s="1297">
        <f t="shared" si="69"/>
        <v>1.0000000000000002</v>
      </c>
      <c r="D413" s="360">
        <f t="shared" si="69"/>
        <v>23</v>
      </c>
      <c r="E413" s="1297">
        <f t="shared" si="69"/>
        <v>1</v>
      </c>
      <c r="F413" s="360">
        <f t="shared" si="69"/>
        <v>1338</v>
      </c>
      <c r="G413" s="1297">
        <f t="shared" si="69"/>
        <v>1</v>
      </c>
      <c r="H413" s="360">
        <f t="shared" si="69"/>
        <v>433</v>
      </c>
      <c r="I413" s="1297">
        <f t="shared" si="69"/>
        <v>1</v>
      </c>
      <c r="J413" s="360">
        <f t="shared" si="69"/>
        <v>355</v>
      </c>
      <c r="K413" s="1297">
        <f t="shared" si="69"/>
        <v>0.99999999999999989</v>
      </c>
      <c r="L413" s="360">
        <f t="shared" si="69"/>
        <v>78</v>
      </c>
      <c r="M413" s="1297">
        <f t="shared" si="69"/>
        <v>1</v>
      </c>
      <c r="N413" s="360">
        <f t="shared" si="69"/>
        <v>15</v>
      </c>
      <c r="O413" s="1297">
        <f t="shared" si="69"/>
        <v>1</v>
      </c>
      <c r="P413" s="360">
        <f t="shared" si="69"/>
        <v>12</v>
      </c>
      <c r="Q413" s="1297">
        <f t="shared" si="69"/>
        <v>1</v>
      </c>
      <c r="R413" s="360">
        <f>SUM(B413,D413,F413,H413,J413,L413,N413,P413)</f>
        <v>4580</v>
      </c>
    </row>
    <row r="414" spans="1:18" s="172" customFormat="1" ht="15.75" hidden="1" customHeight="1" thickBot="1" x14ac:dyDescent="0.3">
      <c r="A414" s="2490" t="s">
        <v>401</v>
      </c>
      <c r="B414" s="2491"/>
      <c r="C414" s="2491"/>
      <c r="D414" s="2491"/>
      <c r="E414" s="2491"/>
      <c r="F414" s="2491"/>
      <c r="G414" s="2491"/>
      <c r="H414" s="2491"/>
      <c r="I414" s="2491"/>
      <c r="J414" s="2491"/>
      <c r="K414" s="2491"/>
      <c r="L414" s="2491"/>
      <c r="M414" s="2491"/>
      <c r="N414" s="2491"/>
      <c r="O414" s="2491"/>
      <c r="P414" s="2491"/>
      <c r="Q414" s="2491"/>
      <c r="R414" s="2491"/>
    </row>
    <row r="415" spans="1:18" s="172" customFormat="1" hidden="1" x14ac:dyDescent="0.25">
      <c r="A415" s="73" t="s">
        <v>402</v>
      </c>
      <c r="B415" s="406">
        <v>1868</v>
      </c>
      <c r="C415" s="407">
        <f>SUM(B415/B421)</f>
        <v>0.80309544282029233</v>
      </c>
      <c r="D415" s="406">
        <v>18</v>
      </c>
      <c r="E415" s="407">
        <f>SUM(D415/D421)</f>
        <v>0.78260869565217395</v>
      </c>
      <c r="F415" s="406">
        <v>587</v>
      </c>
      <c r="G415" s="407">
        <f>SUM(F415/F421)</f>
        <v>0.43871449925261585</v>
      </c>
      <c r="H415" s="406">
        <v>392</v>
      </c>
      <c r="I415" s="407">
        <f>SUM(H415/H421)</f>
        <v>0.90531177829099307</v>
      </c>
      <c r="J415" s="406">
        <v>242</v>
      </c>
      <c r="K415" s="407">
        <f>SUM(J415/J421)</f>
        <v>0.6816901408450704</v>
      </c>
      <c r="L415" s="406">
        <v>57</v>
      </c>
      <c r="M415" s="407">
        <f>SUM(L415/L421)</f>
        <v>0.73076923076923073</v>
      </c>
      <c r="N415" s="406">
        <v>9</v>
      </c>
      <c r="O415" s="407">
        <f>SUM(N415/N421)</f>
        <v>0.6</v>
      </c>
      <c r="P415" s="406">
        <v>9</v>
      </c>
      <c r="Q415" s="407">
        <f>SUM(P415/P421)</f>
        <v>0.75</v>
      </c>
      <c r="R415" s="395">
        <f t="shared" ref="R415:R420" si="70">SUM(B415,D415,F415,H415,J415,L415,N415,P415)</f>
        <v>3182</v>
      </c>
    </row>
    <row r="416" spans="1:18" s="172" customFormat="1" hidden="1" x14ac:dyDescent="0.25">
      <c r="A416" s="74" t="s">
        <v>403</v>
      </c>
      <c r="B416" s="410">
        <v>347</v>
      </c>
      <c r="C416" s="411">
        <f>SUM(B416/B421)</f>
        <v>0.14918314703353397</v>
      </c>
      <c r="D416" s="410">
        <v>4</v>
      </c>
      <c r="E416" s="411">
        <f>SUM(D416/D421)</f>
        <v>0.17391304347826086</v>
      </c>
      <c r="F416" s="410">
        <v>531</v>
      </c>
      <c r="G416" s="411">
        <f>SUM(F416/F421)</f>
        <v>0.39686098654708518</v>
      </c>
      <c r="H416" s="410">
        <v>38</v>
      </c>
      <c r="I416" s="411">
        <f>SUM(H416/H421)</f>
        <v>8.7759815242494224E-2</v>
      </c>
      <c r="J416" s="410">
        <v>75</v>
      </c>
      <c r="K416" s="411">
        <f>SUM(J416/J421)</f>
        <v>0.21126760563380281</v>
      </c>
      <c r="L416" s="410">
        <v>15</v>
      </c>
      <c r="M416" s="411">
        <f>SUM(L416/L421)</f>
        <v>0.19230769230769232</v>
      </c>
      <c r="N416" s="410">
        <v>5</v>
      </c>
      <c r="O416" s="411">
        <f>SUM(N416/N421)</f>
        <v>0.33333333333333331</v>
      </c>
      <c r="P416" s="410">
        <v>1</v>
      </c>
      <c r="Q416" s="411">
        <f>SUM(P416/P421)</f>
        <v>8.3333333333333329E-2</v>
      </c>
      <c r="R416" s="400">
        <f t="shared" si="70"/>
        <v>1016</v>
      </c>
    </row>
    <row r="417" spans="1:18" s="172" customFormat="1" hidden="1" x14ac:dyDescent="0.25">
      <c r="A417" s="74" t="s">
        <v>404</v>
      </c>
      <c r="B417" s="410">
        <v>67</v>
      </c>
      <c r="C417" s="411">
        <f>SUM(B417/B421)</f>
        <v>2.8804815133276009E-2</v>
      </c>
      <c r="D417" s="410">
        <v>1</v>
      </c>
      <c r="E417" s="411">
        <f>SUM(D417/D421)</f>
        <v>4.3478260869565216E-2</v>
      </c>
      <c r="F417" s="410">
        <v>184</v>
      </c>
      <c r="G417" s="411">
        <f>SUM(F417/F421)</f>
        <v>0.13751868460388639</v>
      </c>
      <c r="H417" s="410">
        <v>3</v>
      </c>
      <c r="I417" s="411">
        <f>SUM(H417/H421)</f>
        <v>6.9284064665127024E-3</v>
      </c>
      <c r="J417" s="410">
        <v>17</v>
      </c>
      <c r="K417" s="411">
        <f>SUM(J417/J421)</f>
        <v>4.788732394366197E-2</v>
      </c>
      <c r="L417" s="410">
        <v>6</v>
      </c>
      <c r="M417" s="411">
        <f>SUM(L417/L421)</f>
        <v>7.6923076923076927E-2</v>
      </c>
      <c r="N417" s="410">
        <v>0</v>
      </c>
      <c r="O417" s="411">
        <f>SUM(N417/N421)</f>
        <v>0</v>
      </c>
      <c r="P417" s="410">
        <v>1</v>
      </c>
      <c r="Q417" s="411">
        <f>SUM(P417/P421)</f>
        <v>8.3333333333333329E-2</v>
      </c>
      <c r="R417" s="400">
        <f t="shared" si="70"/>
        <v>279</v>
      </c>
    </row>
    <row r="418" spans="1:18" s="172" customFormat="1" hidden="1" x14ac:dyDescent="0.25">
      <c r="A418" s="74" t="s">
        <v>405</v>
      </c>
      <c r="B418" s="410">
        <v>27</v>
      </c>
      <c r="C418" s="411">
        <f>SUM(B418/B421)</f>
        <v>1.1607910576096303E-2</v>
      </c>
      <c r="D418" s="410">
        <v>0</v>
      </c>
      <c r="E418" s="411">
        <f>SUM(D418/D421)</f>
        <v>0</v>
      </c>
      <c r="F418" s="410">
        <v>34</v>
      </c>
      <c r="G418" s="411">
        <f>SUM(F418/F421)</f>
        <v>2.5411061285500747E-2</v>
      </c>
      <c r="H418" s="410">
        <v>0</v>
      </c>
      <c r="I418" s="411">
        <f>SUM(H418/H421)</f>
        <v>0</v>
      </c>
      <c r="J418" s="410">
        <v>14</v>
      </c>
      <c r="K418" s="411">
        <f>SUM(J418/J421)</f>
        <v>3.9436619718309862E-2</v>
      </c>
      <c r="L418" s="410">
        <v>0</v>
      </c>
      <c r="M418" s="411">
        <f>SUM(L418/L421)</f>
        <v>0</v>
      </c>
      <c r="N418" s="410">
        <v>1</v>
      </c>
      <c r="O418" s="411">
        <f>SUM(N418/N421)</f>
        <v>6.6666666666666666E-2</v>
      </c>
      <c r="P418" s="410">
        <v>1</v>
      </c>
      <c r="Q418" s="411">
        <f>SUM(P418/P421)</f>
        <v>8.3333333333333329E-2</v>
      </c>
      <c r="R418" s="400">
        <f t="shared" si="70"/>
        <v>77</v>
      </c>
    </row>
    <row r="419" spans="1:18" s="172" customFormat="1" hidden="1" x14ac:dyDescent="0.25">
      <c r="A419" s="74" t="s">
        <v>406</v>
      </c>
      <c r="B419" s="410">
        <v>10</v>
      </c>
      <c r="C419" s="411">
        <f>SUM(B419/B421)</f>
        <v>4.2992261392949269E-3</v>
      </c>
      <c r="D419" s="410">
        <v>0</v>
      </c>
      <c r="E419" s="411">
        <f>SUM(D419/D421)</f>
        <v>0</v>
      </c>
      <c r="F419" s="410">
        <v>2</v>
      </c>
      <c r="G419" s="411">
        <f>SUM(F419/F421)</f>
        <v>1.4947683109118087E-3</v>
      </c>
      <c r="H419" s="410">
        <v>0</v>
      </c>
      <c r="I419" s="411">
        <f>SUM(H419/H421)</f>
        <v>0</v>
      </c>
      <c r="J419" s="410">
        <v>4</v>
      </c>
      <c r="K419" s="411">
        <f>SUM(J419/J421)</f>
        <v>1.1267605633802818E-2</v>
      </c>
      <c r="L419" s="410">
        <v>0</v>
      </c>
      <c r="M419" s="411">
        <f>SUM(L419/L421)</f>
        <v>0</v>
      </c>
      <c r="N419" s="410">
        <v>0</v>
      </c>
      <c r="O419" s="411">
        <f>SUM(N419/N421)</f>
        <v>0</v>
      </c>
      <c r="P419" s="410">
        <v>0</v>
      </c>
      <c r="Q419" s="411">
        <f>SUM(P419/P421)</f>
        <v>0</v>
      </c>
      <c r="R419" s="400">
        <f t="shared" si="70"/>
        <v>16</v>
      </c>
    </row>
    <row r="420" spans="1:18" s="172" customFormat="1" ht="15.75" hidden="1" thickBot="1" x14ac:dyDescent="0.3">
      <c r="A420" s="91" t="s">
        <v>407</v>
      </c>
      <c r="B420" s="414">
        <v>7</v>
      </c>
      <c r="C420" s="415">
        <f>SUM(B420/B421)</f>
        <v>3.0094582975064487E-3</v>
      </c>
      <c r="D420" s="414">
        <v>0</v>
      </c>
      <c r="E420" s="415">
        <f>SUM(D420/D421)</f>
        <v>0</v>
      </c>
      <c r="F420" s="414">
        <v>0</v>
      </c>
      <c r="G420" s="415">
        <f>SUM(F420/F421)</f>
        <v>0</v>
      </c>
      <c r="H420" s="414">
        <v>0</v>
      </c>
      <c r="I420" s="415">
        <f>SUM(H420/H421)</f>
        <v>0</v>
      </c>
      <c r="J420" s="414">
        <v>3</v>
      </c>
      <c r="K420" s="415">
        <f>SUM(J420/J421)</f>
        <v>8.4507042253521118E-3</v>
      </c>
      <c r="L420" s="414">
        <v>0</v>
      </c>
      <c r="M420" s="415">
        <f>SUM(L420/L421)</f>
        <v>0</v>
      </c>
      <c r="N420" s="414">
        <v>0</v>
      </c>
      <c r="O420" s="415">
        <f>SUM(N420/N421)</f>
        <v>0</v>
      </c>
      <c r="P420" s="414">
        <v>0</v>
      </c>
      <c r="Q420" s="415">
        <f>SUM(P420/P421)</f>
        <v>0</v>
      </c>
      <c r="R420" s="405">
        <f t="shared" si="70"/>
        <v>10</v>
      </c>
    </row>
    <row r="421" spans="1:18" s="172" customFormat="1" ht="16.5" hidden="1" thickTop="1" thickBot="1" x14ac:dyDescent="0.3">
      <c r="A421" s="105" t="s">
        <v>398</v>
      </c>
      <c r="B421" s="360">
        <f t="shared" ref="B421:R421" si="71">SUM(B415:B420)</f>
        <v>2326</v>
      </c>
      <c r="C421" s="1297">
        <f t="shared" si="71"/>
        <v>1</v>
      </c>
      <c r="D421" s="360">
        <f t="shared" si="71"/>
        <v>23</v>
      </c>
      <c r="E421" s="1297">
        <f t="shared" si="71"/>
        <v>1</v>
      </c>
      <c r="F421" s="360">
        <f t="shared" si="71"/>
        <v>1338</v>
      </c>
      <c r="G421" s="1297">
        <f t="shared" si="71"/>
        <v>1</v>
      </c>
      <c r="H421" s="360">
        <f t="shared" si="71"/>
        <v>433</v>
      </c>
      <c r="I421" s="1297">
        <f t="shared" si="71"/>
        <v>1</v>
      </c>
      <c r="J421" s="360">
        <f t="shared" si="71"/>
        <v>355</v>
      </c>
      <c r="K421" s="1297">
        <f t="shared" si="71"/>
        <v>1</v>
      </c>
      <c r="L421" s="360">
        <f t="shared" si="71"/>
        <v>78</v>
      </c>
      <c r="M421" s="1297">
        <f t="shared" si="71"/>
        <v>1</v>
      </c>
      <c r="N421" s="360">
        <f t="shared" si="71"/>
        <v>15</v>
      </c>
      <c r="O421" s="1297">
        <f t="shared" si="71"/>
        <v>1</v>
      </c>
      <c r="P421" s="360">
        <f t="shared" si="71"/>
        <v>12</v>
      </c>
      <c r="Q421" s="1297">
        <f t="shared" si="71"/>
        <v>1</v>
      </c>
      <c r="R421" s="360">
        <f t="shared" si="71"/>
        <v>4580</v>
      </c>
    </row>
    <row r="422" spans="1:18" s="172" customFormat="1" ht="15.75" hidden="1" customHeight="1" thickBot="1" x14ac:dyDescent="0.3">
      <c r="A422" s="2490" t="s">
        <v>408</v>
      </c>
      <c r="B422" s="2491"/>
      <c r="C422" s="2491"/>
      <c r="D422" s="2491"/>
      <c r="E422" s="2491"/>
      <c r="F422" s="2491"/>
      <c r="G422" s="2491"/>
      <c r="H422" s="2491"/>
      <c r="I422" s="2491"/>
      <c r="J422" s="2491"/>
      <c r="K422" s="2491"/>
      <c r="L422" s="2491"/>
      <c r="M422" s="2491"/>
      <c r="N422" s="2491"/>
      <c r="O422" s="2491"/>
      <c r="P422" s="2491"/>
      <c r="Q422" s="2491"/>
      <c r="R422" s="2491"/>
    </row>
    <row r="423" spans="1:18" s="172" customFormat="1" hidden="1" x14ac:dyDescent="0.25">
      <c r="A423" s="73" t="s">
        <v>300</v>
      </c>
      <c r="B423" s="410">
        <v>58</v>
      </c>
      <c r="C423" s="418">
        <f>SUM(B423/B427)</f>
        <v>2.4935511607910577E-2</v>
      </c>
      <c r="D423" s="410">
        <v>5</v>
      </c>
      <c r="E423" s="418">
        <f>SUM(D423/D427)</f>
        <v>0.21739130434782608</v>
      </c>
      <c r="F423" s="410">
        <v>0</v>
      </c>
      <c r="G423" s="418">
        <f>SUM(F423/F427)</f>
        <v>0</v>
      </c>
      <c r="H423" s="410">
        <v>1</v>
      </c>
      <c r="I423" s="418">
        <f>SUM(H423/H427)</f>
        <v>2.3094688221709007E-3</v>
      </c>
      <c r="J423" s="410">
        <v>1</v>
      </c>
      <c r="K423" s="418">
        <f>SUM(J423/J427)</f>
        <v>2.8169014084507044E-3</v>
      </c>
      <c r="L423" s="410">
        <v>8</v>
      </c>
      <c r="M423" s="418">
        <f>SUM(L423/L427)</f>
        <v>0.10256410256410256</v>
      </c>
      <c r="N423" s="410">
        <v>2</v>
      </c>
      <c r="O423" s="418">
        <f>SUM(N423/N427)</f>
        <v>0.13333333333333333</v>
      </c>
      <c r="P423" s="410">
        <v>0</v>
      </c>
      <c r="Q423" s="418">
        <f>SUM(P423/P427)</f>
        <v>0</v>
      </c>
      <c r="R423" s="594">
        <f>SUM(B423,D423,F423,H423,J423,L423,N423,P423)</f>
        <v>75</v>
      </c>
    </row>
    <row r="424" spans="1:18" s="172" customFormat="1" hidden="1" x14ac:dyDescent="0.25">
      <c r="A424" s="74" t="s">
        <v>301</v>
      </c>
      <c r="B424" s="410">
        <v>1242</v>
      </c>
      <c r="C424" s="422">
        <f>SUM(B424/B427)</f>
        <v>0.53396388650042992</v>
      </c>
      <c r="D424" s="410">
        <v>11</v>
      </c>
      <c r="E424" s="422">
        <f>SUM(D424/D427)</f>
        <v>0.47826086956521741</v>
      </c>
      <c r="F424" s="410">
        <v>45</v>
      </c>
      <c r="G424" s="422">
        <f>SUM(F424/F427)</f>
        <v>3.3632286995515695E-2</v>
      </c>
      <c r="H424" s="410">
        <v>166</v>
      </c>
      <c r="I424" s="422">
        <f>SUM(H424/H427)</f>
        <v>0.38337182448036949</v>
      </c>
      <c r="J424" s="410">
        <v>42</v>
      </c>
      <c r="K424" s="422">
        <f>SUM(J424/J427)</f>
        <v>0.11830985915492957</v>
      </c>
      <c r="L424" s="410">
        <v>57</v>
      </c>
      <c r="M424" s="422">
        <f>SUM(L424/L427)</f>
        <v>0.73076923076923073</v>
      </c>
      <c r="N424" s="410">
        <v>9</v>
      </c>
      <c r="O424" s="422">
        <f>SUM(N424/N427)</f>
        <v>0.6</v>
      </c>
      <c r="P424" s="410">
        <v>5</v>
      </c>
      <c r="Q424" s="422">
        <f>SUM(P424/P427)</f>
        <v>0.41666666666666669</v>
      </c>
      <c r="R424" s="421">
        <f>SUM(B424,D424,F424,H424,J424,L424,N424,P424)</f>
        <v>1577</v>
      </c>
    </row>
    <row r="425" spans="1:18" s="172" customFormat="1" hidden="1" x14ac:dyDescent="0.25">
      <c r="A425" s="74" t="s">
        <v>302</v>
      </c>
      <c r="B425" s="410">
        <v>804</v>
      </c>
      <c r="C425" s="422">
        <f>SUM(B425/B427)</f>
        <v>0.3456577815993121</v>
      </c>
      <c r="D425" s="410">
        <v>5</v>
      </c>
      <c r="E425" s="422">
        <f>SUM(D425/D427)</f>
        <v>0.21739130434782608</v>
      </c>
      <c r="F425" s="410">
        <v>471</v>
      </c>
      <c r="G425" s="422">
        <f>SUM(F425/F427)</f>
        <v>0.35201793721973096</v>
      </c>
      <c r="H425" s="410">
        <v>192</v>
      </c>
      <c r="I425" s="422">
        <f>SUM(H425/H427)</f>
        <v>0.44341801385681295</v>
      </c>
      <c r="J425" s="410">
        <v>66</v>
      </c>
      <c r="K425" s="422">
        <f>SUM(J425/J427)</f>
        <v>0.18591549295774648</v>
      </c>
      <c r="L425" s="410">
        <v>10</v>
      </c>
      <c r="M425" s="422">
        <f>SUM(L425/L427)</f>
        <v>0.12820512820512819</v>
      </c>
      <c r="N425" s="410">
        <v>2</v>
      </c>
      <c r="O425" s="422">
        <f>SUM(N425/N427)</f>
        <v>0.13333333333333333</v>
      </c>
      <c r="P425" s="410">
        <v>3</v>
      </c>
      <c r="Q425" s="422">
        <f>SUM(P425/P427)</f>
        <v>0.25</v>
      </c>
      <c r="R425" s="421">
        <f>SUM(B425,D425,F425,H425,J425,L425,N425,P425)</f>
        <v>1553</v>
      </c>
    </row>
    <row r="426" spans="1:18" s="172" customFormat="1" ht="15.75" hidden="1" thickBot="1" x14ac:dyDescent="0.3">
      <c r="A426" s="91" t="s">
        <v>409</v>
      </c>
      <c r="B426" s="414">
        <v>222</v>
      </c>
      <c r="C426" s="425">
        <f>SUM(B426/B427)</f>
        <v>9.544282029234738E-2</v>
      </c>
      <c r="D426" s="414">
        <v>2</v>
      </c>
      <c r="E426" s="425">
        <f>SUM(D426/D427)</f>
        <v>8.6956521739130432E-2</v>
      </c>
      <c r="F426" s="414">
        <v>822</v>
      </c>
      <c r="G426" s="425">
        <f>SUM(F426/F427)</f>
        <v>0.61434977578475336</v>
      </c>
      <c r="H426" s="414">
        <v>74</v>
      </c>
      <c r="I426" s="425">
        <f>SUM(H426/H427)</f>
        <v>0.17090069284064666</v>
      </c>
      <c r="J426" s="414">
        <v>246</v>
      </c>
      <c r="K426" s="425">
        <f>SUM(J426/J427)</f>
        <v>0.6929577464788732</v>
      </c>
      <c r="L426" s="414">
        <v>3</v>
      </c>
      <c r="M426" s="425">
        <f>SUM(L426/L427)</f>
        <v>3.8461538461538464E-2</v>
      </c>
      <c r="N426" s="414">
        <v>2</v>
      </c>
      <c r="O426" s="425">
        <f>SUM(N426/N427)</f>
        <v>0.13333333333333333</v>
      </c>
      <c r="P426" s="414">
        <v>4</v>
      </c>
      <c r="Q426" s="425">
        <f>SUM(P426/P427)</f>
        <v>0.33333333333333331</v>
      </c>
      <c r="R426" s="428">
        <f>SUM(B426,D426,F426,H426,J426,L426,N426,P426)</f>
        <v>1375</v>
      </c>
    </row>
    <row r="427" spans="1:18" s="172" customFormat="1" ht="16.5" hidden="1" thickTop="1" thickBot="1" x14ac:dyDescent="0.3">
      <c r="A427" s="105" t="s">
        <v>398</v>
      </c>
      <c r="B427" s="360">
        <f>SUM(B423:B426)</f>
        <v>2326</v>
      </c>
      <c r="C427" s="1297">
        <f>SUM(B427/B427)</f>
        <v>1</v>
      </c>
      <c r="D427" s="360">
        <f>SUM(D423:D426)</f>
        <v>23</v>
      </c>
      <c r="E427" s="1297">
        <f>SUM(E423:E426)</f>
        <v>1</v>
      </c>
      <c r="F427" s="360">
        <f>SUM(F423:F426)</f>
        <v>1338</v>
      </c>
      <c r="G427" s="1297">
        <f>SUM(F427/F584)</f>
        <v>0.76720183486238536</v>
      </c>
      <c r="H427" s="360">
        <f>SUM(H423:H426)</f>
        <v>433</v>
      </c>
      <c r="I427" s="1297">
        <f>SUM(H427/H584)</f>
        <v>1.0612745098039216</v>
      </c>
      <c r="J427" s="360">
        <f>SUM(J423:J426)</f>
        <v>355</v>
      </c>
      <c r="K427" s="1297">
        <f>SUM(J427/J584)</f>
        <v>0.73958333333333337</v>
      </c>
      <c r="L427" s="360">
        <f>SUM(L423:L426)</f>
        <v>78</v>
      </c>
      <c r="M427" s="1297">
        <f>SUM(L427/L584)</f>
        <v>1.0985915492957747</v>
      </c>
      <c r="N427" s="360">
        <f>SUM(N423:N426)</f>
        <v>15</v>
      </c>
      <c r="O427" s="1297">
        <f>SUM(N427/N584)</f>
        <v>0.42857142857142855</v>
      </c>
      <c r="P427" s="360">
        <f>SUM(P423:P426)</f>
        <v>12</v>
      </c>
      <c r="Q427" s="1297">
        <f>SUM(P427/P584)</f>
        <v>1.5</v>
      </c>
      <c r="R427" s="360">
        <f>SUM(R423:R426)</f>
        <v>4580</v>
      </c>
    </row>
    <row r="428" spans="1:18" s="172" customFormat="1" ht="15.75" hidden="1" thickBot="1" x14ac:dyDescent="0.3">
      <c r="A428" s="2490" t="s">
        <v>410</v>
      </c>
      <c r="B428" s="2491"/>
      <c r="C428" s="2491"/>
      <c r="D428" s="2491"/>
      <c r="E428" s="2491"/>
      <c r="F428" s="2491"/>
      <c r="G428" s="2491"/>
      <c r="H428" s="2491"/>
      <c r="I428" s="2491"/>
      <c r="J428" s="2491"/>
      <c r="K428" s="2491"/>
      <c r="L428" s="2491"/>
      <c r="M428" s="2491"/>
      <c r="N428" s="2491"/>
      <c r="O428" s="2491"/>
      <c r="P428" s="2491"/>
      <c r="Q428" s="2491"/>
      <c r="R428" s="2491"/>
    </row>
    <row r="429" spans="1:18" s="172" customFormat="1" hidden="1" x14ac:dyDescent="0.25">
      <c r="A429" s="90"/>
      <c r="B429" s="215" t="s">
        <v>411</v>
      </c>
      <c r="C429" s="216" t="s">
        <v>305</v>
      </c>
      <c r="D429" s="217" t="s">
        <v>411</v>
      </c>
      <c r="E429" s="218" t="s">
        <v>305</v>
      </c>
      <c r="F429" s="216" t="s">
        <v>411</v>
      </c>
      <c r="G429" s="216" t="s">
        <v>305</v>
      </c>
      <c r="H429" s="217" t="s">
        <v>411</v>
      </c>
      <c r="I429" s="218" t="s">
        <v>305</v>
      </c>
      <c r="J429" s="285" t="s">
        <v>411</v>
      </c>
      <c r="K429" s="217" t="s">
        <v>305</v>
      </c>
      <c r="L429" s="218" t="s">
        <v>411</v>
      </c>
      <c r="M429" s="216" t="s">
        <v>305</v>
      </c>
      <c r="N429" s="216" t="s">
        <v>411</v>
      </c>
      <c r="O429" s="216" t="s">
        <v>305</v>
      </c>
      <c r="P429" s="217" t="s">
        <v>411</v>
      </c>
      <c r="Q429" s="218" t="s">
        <v>305</v>
      </c>
      <c r="R429" s="217" t="s">
        <v>411</v>
      </c>
    </row>
    <row r="430" spans="1:18" s="172" customFormat="1" hidden="1" x14ac:dyDescent="0.25">
      <c r="A430" s="74" t="s">
        <v>412</v>
      </c>
      <c r="B430" s="429">
        <v>7.43</v>
      </c>
      <c r="C430" s="430">
        <v>7</v>
      </c>
      <c r="D430" s="429">
        <v>8.1300000000000008</v>
      </c>
      <c r="E430" s="431">
        <v>9</v>
      </c>
      <c r="F430" s="432">
        <v>6</v>
      </c>
      <c r="G430" s="430">
        <v>5</v>
      </c>
      <c r="H430" s="429">
        <v>10.4</v>
      </c>
      <c r="I430" s="433">
        <v>12</v>
      </c>
      <c r="J430" s="432">
        <v>19.03</v>
      </c>
      <c r="K430" s="434">
        <v>18</v>
      </c>
      <c r="L430" s="435">
        <v>7.96</v>
      </c>
      <c r="M430" s="430">
        <v>7</v>
      </c>
      <c r="N430" s="432">
        <v>16.13</v>
      </c>
      <c r="O430" s="430">
        <v>16</v>
      </c>
      <c r="P430" s="429">
        <v>12.92</v>
      </c>
      <c r="Q430" s="433">
        <v>16</v>
      </c>
      <c r="R430" s="429">
        <v>8.25</v>
      </c>
    </row>
    <row r="431" spans="1:18" s="172" customFormat="1" ht="15" hidden="1" customHeight="1" x14ac:dyDescent="0.25">
      <c r="A431" s="77" t="s">
        <v>413</v>
      </c>
      <c r="B431" s="429">
        <v>1.28</v>
      </c>
      <c r="C431" s="430">
        <v>1</v>
      </c>
      <c r="D431" s="429">
        <v>1.26</v>
      </c>
      <c r="E431" s="431">
        <v>1</v>
      </c>
      <c r="F431" s="432">
        <v>1.75</v>
      </c>
      <c r="G431" s="430">
        <v>2</v>
      </c>
      <c r="H431" s="429">
        <v>1.1000000000000001</v>
      </c>
      <c r="I431" s="433">
        <v>1</v>
      </c>
      <c r="J431" s="432">
        <v>1.54</v>
      </c>
      <c r="K431" s="434">
        <v>1</v>
      </c>
      <c r="L431" s="435">
        <v>1.35</v>
      </c>
      <c r="M431" s="430">
        <v>1</v>
      </c>
      <c r="N431" s="432">
        <v>1.53</v>
      </c>
      <c r="O431" s="430">
        <v>1</v>
      </c>
      <c r="P431" s="429">
        <v>1.5</v>
      </c>
      <c r="Q431" s="433">
        <v>1</v>
      </c>
      <c r="R431" s="429">
        <v>1.42</v>
      </c>
    </row>
    <row r="432" spans="1:18" s="172" customFormat="1" ht="15.75" hidden="1" thickBot="1" x14ac:dyDescent="0.3">
      <c r="A432" s="76" t="s">
        <v>414</v>
      </c>
      <c r="B432" s="436">
        <v>12.01</v>
      </c>
      <c r="C432" s="437">
        <v>10</v>
      </c>
      <c r="D432" s="436">
        <v>7.65</v>
      </c>
      <c r="E432" s="438">
        <v>3</v>
      </c>
      <c r="F432" s="439">
        <v>28.34</v>
      </c>
      <c r="G432" s="437">
        <v>27</v>
      </c>
      <c r="H432" s="436">
        <v>15.95</v>
      </c>
      <c r="I432" s="440">
        <v>14</v>
      </c>
      <c r="J432" s="439">
        <v>45.02</v>
      </c>
      <c r="K432" s="441">
        <v>41</v>
      </c>
      <c r="L432" s="442">
        <v>7.32</v>
      </c>
      <c r="M432" s="437">
        <v>4</v>
      </c>
      <c r="N432" s="439">
        <v>9.5299999999999994</v>
      </c>
      <c r="O432" s="437">
        <v>5</v>
      </c>
      <c r="P432" s="436">
        <v>20.079999999999998</v>
      </c>
      <c r="Q432" s="440">
        <v>14</v>
      </c>
      <c r="R432" s="436">
        <v>19.62</v>
      </c>
    </row>
    <row r="433" spans="1:18" s="172" customFormat="1" ht="15.75" hidden="1" customHeight="1" thickBot="1" x14ac:dyDescent="0.3">
      <c r="A433" s="2493" t="s">
        <v>420</v>
      </c>
      <c r="B433" s="2494"/>
      <c r="C433" s="2494"/>
      <c r="D433" s="2494"/>
      <c r="E433" s="2494"/>
      <c r="F433" s="2494"/>
      <c r="G433" s="2494"/>
      <c r="H433" s="2494"/>
      <c r="I433" s="2494"/>
      <c r="J433" s="2494"/>
      <c r="K433" s="2494"/>
      <c r="L433" s="2494"/>
      <c r="M433" s="2494"/>
      <c r="N433" s="2494"/>
      <c r="O433" s="2494"/>
      <c r="P433" s="2494"/>
      <c r="Q433" s="2494"/>
      <c r="R433" s="2494"/>
    </row>
    <row r="434" spans="1:18" s="172" customFormat="1" ht="40.5" hidden="1" customHeight="1" thickBot="1" x14ac:dyDescent="0.3">
      <c r="A434" s="87"/>
      <c r="B434" s="2501" t="s">
        <v>389</v>
      </c>
      <c r="C434" s="2502"/>
      <c r="D434" s="2501" t="s">
        <v>390</v>
      </c>
      <c r="E434" s="2502"/>
      <c r="F434" s="2501" t="s">
        <v>292</v>
      </c>
      <c r="G434" s="2502"/>
      <c r="H434" s="2501" t="s">
        <v>295</v>
      </c>
      <c r="I434" s="2502"/>
      <c r="J434" s="2501" t="s">
        <v>391</v>
      </c>
      <c r="K434" s="2502"/>
      <c r="L434" s="2501" t="s">
        <v>392</v>
      </c>
      <c r="M434" s="2502"/>
      <c r="N434" s="2501" t="s">
        <v>393</v>
      </c>
      <c r="O434" s="2502"/>
      <c r="P434" s="2501" t="s">
        <v>394</v>
      </c>
      <c r="Q434" s="2502"/>
      <c r="R434" s="1237" t="s">
        <v>395</v>
      </c>
    </row>
    <row r="435" spans="1:18" s="172" customFormat="1" ht="15.75" hidden="1" thickBot="1" x14ac:dyDescent="0.3">
      <c r="A435" s="2314" t="s">
        <v>421</v>
      </c>
      <c r="B435" s="2315"/>
      <c r="C435" s="2315"/>
      <c r="D435" s="2315"/>
      <c r="E435" s="2315"/>
      <c r="F435" s="2315"/>
      <c r="G435" s="2315"/>
      <c r="H435" s="2315"/>
      <c r="I435" s="2315"/>
      <c r="J435" s="2315"/>
      <c r="K435" s="2315"/>
      <c r="L435" s="2315"/>
      <c r="M435" s="2315"/>
      <c r="N435" s="2315"/>
      <c r="O435" s="2315"/>
      <c r="P435" s="2315"/>
      <c r="Q435" s="2315"/>
      <c r="R435" s="2315"/>
    </row>
    <row r="436" spans="1:18" s="172" customFormat="1" hidden="1" x14ac:dyDescent="0.25">
      <c r="A436" s="82" t="s">
        <v>274</v>
      </c>
      <c r="B436" s="391">
        <v>143</v>
      </c>
      <c r="C436" s="392">
        <f>B436/B444</f>
        <v>5.8343533251733984E-2</v>
      </c>
      <c r="D436" s="391">
        <v>1</v>
      </c>
      <c r="E436" s="392">
        <f>D436/D444</f>
        <v>3.7037037037037035E-2</v>
      </c>
      <c r="F436" s="391">
        <v>18</v>
      </c>
      <c r="G436" s="392">
        <f>F436/F444</f>
        <v>1.0714285714285714E-2</v>
      </c>
      <c r="H436" s="391">
        <v>2</v>
      </c>
      <c r="I436" s="392">
        <f>H436/H444</f>
        <v>5.1813471502590676E-3</v>
      </c>
      <c r="J436" s="391">
        <v>0</v>
      </c>
      <c r="K436" s="392">
        <f>J436/J444</f>
        <v>0</v>
      </c>
      <c r="L436" s="391">
        <v>5</v>
      </c>
      <c r="M436" s="392">
        <f>L436/L444</f>
        <v>9.2592592592592587E-2</v>
      </c>
      <c r="N436" s="391">
        <v>0</v>
      </c>
      <c r="O436" s="392">
        <f>N436/N444</f>
        <v>0</v>
      </c>
      <c r="P436" s="391">
        <v>2</v>
      </c>
      <c r="Q436" s="392">
        <f>P436/P444</f>
        <v>0.2</v>
      </c>
      <c r="R436" s="395">
        <f>SUM(B436,D436,F436,H436,J436,L436,N436,P436)</f>
        <v>171</v>
      </c>
    </row>
    <row r="437" spans="1:18" s="172" customFormat="1" hidden="1" x14ac:dyDescent="0.25">
      <c r="A437" s="80" t="s">
        <v>275</v>
      </c>
      <c r="B437" s="396">
        <v>356</v>
      </c>
      <c r="C437" s="397">
        <f>B437/B444</f>
        <v>0.14524683802529581</v>
      </c>
      <c r="D437" s="396">
        <v>3</v>
      </c>
      <c r="E437" s="397">
        <f>D437/D444</f>
        <v>0.1111111111111111</v>
      </c>
      <c r="F437" s="396">
        <v>464</v>
      </c>
      <c r="G437" s="397">
        <f>F437/F444</f>
        <v>0.27619047619047621</v>
      </c>
      <c r="H437" s="396">
        <v>20</v>
      </c>
      <c r="I437" s="397">
        <f>H437/H444</f>
        <v>5.181347150259067E-2</v>
      </c>
      <c r="J437" s="396">
        <v>0</v>
      </c>
      <c r="K437" s="397">
        <f>J437/J444</f>
        <v>0</v>
      </c>
      <c r="L437" s="396">
        <v>16</v>
      </c>
      <c r="M437" s="397">
        <f>L437/L444</f>
        <v>0.29629629629629628</v>
      </c>
      <c r="N437" s="396">
        <v>0</v>
      </c>
      <c r="O437" s="397">
        <f>N437/N444</f>
        <v>0</v>
      </c>
      <c r="P437" s="396">
        <v>4</v>
      </c>
      <c r="Q437" s="397">
        <f>P437/P444</f>
        <v>0.4</v>
      </c>
      <c r="R437" s="400">
        <f>SUM(B437,D437,F437,H437,J437,L437,N437,P437)</f>
        <v>863</v>
      </c>
    </row>
    <row r="438" spans="1:18" s="172" customFormat="1" hidden="1" x14ac:dyDescent="0.25">
      <c r="A438" s="80" t="s">
        <v>276</v>
      </c>
      <c r="B438" s="396">
        <v>501</v>
      </c>
      <c r="C438" s="397">
        <f>B438/B444</f>
        <v>0.204406364749082</v>
      </c>
      <c r="D438" s="396">
        <v>3</v>
      </c>
      <c r="E438" s="397">
        <f>D438/D444</f>
        <v>0.1111111111111111</v>
      </c>
      <c r="F438" s="396">
        <v>377</v>
      </c>
      <c r="G438" s="397">
        <f>F438/F444</f>
        <v>0.22440476190476191</v>
      </c>
      <c r="H438" s="396">
        <v>37</v>
      </c>
      <c r="I438" s="397">
        <f>H438/H444</f>
        <v>9.585492227979274E-2</v>
      </c>
      <c r="J438" s="396">
        <v>0</v>
      </c>
      <c r="K438" s="397">
        <f>J438/J444</f>
        <v>0</v>
      </c>
      <c r="L438" s="396">
        <v>8</v>
      </c>
      <c r="M438" s="397">
        <f>L438/L444</f>
        <v>0.14814814814814814</v>
      </c>
      <c r="N438" s="396">
        <v>0</v>
      </c>
      <c r="O438" s="397">
        <f>N438/N444</f>
        <v>0</v>
      </c>
      <c r="P438" s="396">
        <v>1</v>
      </c>
      <c r="Q438" s="397">
        <f>P438/P444</f>
        <v>0.1</v>
      </c>
      <c r="R438" s="400">
        <f t="shared" ref="R438:R443" si="72">SUM(B438,D438,F438,H438,J438,L438,N438,P438)</f>
        <v>927</v>
      </c>
    </row>
    <row r="439" spans="1:18" s="172" customFormat="1" hidden="1" x14ac:dyDescent="0.25">
      <c r="A439" s="80" t="s">
        <v>277</v>
      </c>
      <c r="B439" s="396">
        <v>534</v>
      </c>
      <c r="C439" s="397">
        <f>B439/B444</f>
        <v>0.21787025703794369</v>
      </c>
      <c r="D439" s="396">
        <v>7</v>
      </c>
      <c r="E439" s="397">
        <f>D439/D444</f>
        <v>0.25925925925925924</v>
      </c>
      <c r="F439" s="396">
        <v>350</v>
      </c>
      <c r="G439" s="397">
        <f>F439/F444</f>
        <v>0.20833333333333334</v>
      </c>
      <c r="H439" s="396">
        <v>75</v>
      </c>
      <c r="I439" s="397">
        <f>H439/H444</f>
        <v>0.19430051813471502</v>
      </c>
      <c r="J439" s="396">
        <v>0</v>
      </c>
      <c r="K439" s="397">
        <f>J439/J444</f>
        <v>0</v>
      </c>
      <c r="L439" s="396">
        <v>6</v>
      </c>
      <c r="M439" s="397">
        <f>L439/L444</f>
        <v>0.1111111111111111</v>
      </c>
      <c r="N439" s="396">
        <v>0</v>
      </c>
      <c r="O439" s="397">
        <f>N439/N444</f>
        <v>0</v>
      </c>
      <c r="P439" s="396">
        <v>0</v>
      </c>
      <c r="Q439" s="397">
        <f>P439/P444</f>
        <v>0</v>
      </c>
      <c r="R439" s="400">
        <f t="shared" si="72"/>
        <v>972</v>
      </c>
    </row>
    <row r="440" spans="1:18" s="172" customFormat="1" hidden="1" x14ac:dyDescent="0.25">
      <c r="A440" s="80" t="s">
        <v>278</v>
      </c>
      <c r="B440" s="396">
        <v>349</v>
      </c>
      <c r="C440" s="397">
        <f>B440/B444</f>
        <v>0.14239086087311301</v>
      </c>
      <c r="D440" s="396">
        <v>4</v>
      </c>
      <c r="E440" s="397">
        <f>D440/D444</f>
        <v>0.14814814814814814</v>
      </c>
      <c r="F440" s="396">
        <v>219</v>
      </c>
      <c r="G440" s="397">
        <f>F440/F444</f>
        <v>0.13035714285714287</v>
      </c>
      <c r="H440" s="396">
        <v>78</v>
      </c>
      <c r="I440" s="397">
        <f>H440/H444</f>
        <v>0.20207253886010362</v>
      </c>
      <c r="J440" s="396">
        <v>0</v>
      </c>
      <c r="K440" s="397">
        <f>J440/J444</f>
        <v>0</v>
      </c>
      <c r="L440" s="396">
        <v>5</v>
      </c>
      <c r="M440" s="397">
        <f>L440/L444</f>
        <v>9.2592592592592587E-2</v>
      </c>
      <c r="N440" s="396">
        <v>0</v>
      </c>
      <c r="O440" s="397">
        <f>N440/N444</f>
        <v>0</v>
      </c>
      <c r="P440" s="396">
        <v>0</v>
      </c>
      <c r="Q440" s="397">
        <f>P440/P444</f>
        <v>0</v>
      </c>
      <c r="R440" s="400">
        <f t="shared" si="72"/>
        <v>655</v>
      </c>
    </row>
    <row r="441" spans="1:18" s="172" customFormat="1" hidden="1" x14ac:dyDescent="0.25">
      <c r="A441" s="80" t="s">
        <v>279</v>
      </c>
      <c r="B441" s="396">
        <v>354</v>
      </c>
      <c r="C441" s="397">
        <f>B441/B444</f>
        <v>0.14443084455324356</v>
      </c>
      <c r="D441" s="396">
        <v>3</v>
      </c>
      <c r="E441" s="397">
        <f>D441/D444</f>
        <v>0.1111111111111111</v>
      </c>
      <c r="F441" s="396">
        <v>172</v>
      </c>
      <c r="G441" s="397">
        <f>F441/F444</f>
        <v>0.10238095238095238</v>
      </c>
      <c r="H441" s="396">
        <v>98</v>
      </c>
      <c r="I441" s="397">
        <f>H441/H444</f>
        <v>0.25388601036269431</v>
      </c>
      <c r="J441" s="396">
        <v>0</v>
      </c>
      <c r="K441" s="397">
        <f>J441/J444</f>
        <v>0</v>
      </c>
      <c r="L441" s="396">
        <v>5</v>
      </c>
      <c r="M441" s="397">
        <f>L441/L444</f>
        <v>9.2592592592592587E-2</v>
      </c>
      <c r="N441" s="396">
        <v>3</v>
      </c>
      <c r="O441" s="397">
        <f>N441/N444</f>
        <v>0.16666666666666666</v>
      </c>
      <c r="P441" s="396">
        <v>2</v>
      </c>
      <c r="Q441" s="397">
        <f>P441/P444</f>
        <v>0.2</v>
      </c>
      <c r="R441" s="400">
        <f t="shared" si="72"/>
        <v>637</v>
      </c>
    </row>
    <row r="442" spans="1:18" s="172" customFormat="1" hidden="1" x14ac:dyDescent="0.25">
      <c r="A442" s="80" t="s">
        <v>280</v>
      </c>
      <c r="B442" s="396">
        <v>194</v>
      </c>
      <c r="C442" s="397">
        <f>B442/B444</f>
        <v>7.9151366789065689E-2</v>
      </c>
      <c r="D442" s="396">
        <v>6</v>
      </c>
      <c r="E442" s="397">
        <f>D442/D444</f>
        <v>0.22222222222222221</v>
      </c>
      <c r="F442" s="396">
        <v>69</v>
      </c>
      <c r="G442" s="397">
        <f>F442/F444</f>
        <v>4.1071428571428571E-2</v>
      </c>
      <c r="H442" s="396">
        <v>65</v>
      </c>
      <c r="I442" s="397">
        <f>H442/H444</f>
        <v>0.16839378238341968</v>
      </c>
      <c r="J442" s="396">
        <v>0</v>
      </c>
      <c r="K442" s="397">
        <f>J442/J444</f>
        <v>0</v>
      </c>
      <c r="L442" s="396">
        <v>8</v>
      </c>
      <c r="M442" s="397">
        <f>L442/L444</f>
        <v>0.14814814814814814</v>
      </c>
      <c r="N442" s="396">
        <v>10</v>
      </c>
      <c r="O442" s="397">
        <f>N442/N444</f>
        <v>0.55555555555555558</v>
      </c>
      <c r="P442" s="396">
        <v>1</v>
      </c>
      <c r="Q442" s="397">
        <f>P442/P444</f>
        <v>0.1</v>
      </c>
      <c r="R442" s="400">
        <f t="shared" si="72"/>
        <v>353</v>
      </c>
    </row>
    <row r="443" spans="1:18" s="172" customFormat="1" ht="15.75" hidden="1" thickBot="1" x14ac:dyDescent="0.3">
      <c r="A443" s="663" t="s">
        <v>397</v>
      </c>
      <c r="B443" s="401">
        <v>20</v>
      </c>
      <c r="C443" s="402">
        <f>B443/B444</f>
        <v>8.1599347205222363E-3</v>
      </c>
      <c r="D443" s="401">
        <v>0</v>
      </c>
      <c r="E443" s="402">
        <f>D443/D444</f>
        <v>0</v>
      </c>
      <c r="F443" s="401">
        <v>11</v>
      </c>
      <c r="G443" s="402">
        <f>F443/F444</f>
        <v>6.5476190476190478E-3</v>
      </c>
      <c r="H443" s="401">
        <v>11</v>
      </c>
      <c r="I443" s="402">
        <f>H443/H444</f>
        <v>2.8497409326424871E-2</v>
      </c>
      <c r="J443" s="401">
        <v>334</v>
      </c>
      <c r="K443" s="402">
        <f>J443/J444</f>
        <v>1</v>
      </c>
      <c r="L443" s="401">
        <v>1</v>
      </c>
      <c r="M443" s="402">
        <f>L443/L444</f>
        <v>1.8518518518518517E-2</v>
      </c>
      <c r="N443" s="401">
        <v>5</v>
      </c>
      <c r="O443" s="402">
        <f>N443/N444</f>
        <v>0.27777777777777779</v>
      </c>
      <c r="P443" s="401">
        <v>0</v>
      </c>
      <c r="Q443" s="402">
        <f>P443/P444</f>
        <v>0</v>
      </c>
      <c r="R443" s="405">
        <f t="shared" si="72"/>
        <v>382</v>
      </c>
    </row>
    <row r="444" spans="1:18" s="172" customFormat="1" ht="16.5" hidden="1" thickTop="1" thickBot="1" x14ac:dyDescent="0.3">
      <c r="A444" s="105" t="s">
        <v>398</v>
      </c>
      <c r="B444" s="99">
        <f t="shared" ref="B444:Q444" si="73">SUM(B436:B443)</f>
        <v>2451</v>
      </c>
      <c r="C444" s="225">
        <f t="shared" si="73"/>
        <v>1</v>
      </c>
      <c r="D444" s="99">
        <f t="shared" si="73"/>
        <v>27</v>
      </c>
      <c r="E444" s="225">
        <f t="shared" si="73"/>
        <v>0.99999999999999989</v>
      </c>
      <c r="F444" s="99">
        <f t="shared" si="73"/>
        <v>1680</v>
      </c>
      <c r="G444" s="225">
        <f t="shared" si="73"/>
        <v>1</v>
      </c>
      <c r="H444" s="99">
        <f t="shared" si="73"/>
        <v>386</v>
      </c>
      <c r="I444" s="225">
        <f t="shared" si="73"/>
        <v>0.99999999999999989</v>
      </c>
      <c r="J444" s="99">
        <f t="shared" si="73"/>
        <v>334</v>
      </c>
      <c r="K444" s="225">
        <f t="shared" si="73"/>
        <v>1</v>
      </c>
      <c r="L444" s="99">
        <f t="shared" si="73"/>
        <v>54</v>
      </c>
      <c r="M444" s="225">
        <f t="shared" si="73"/>
        <v>0.99999999999999989</v>
      </c>
      <c r="N444" s="99">
        <f t="shared" si="73"/>
        <v>18</v>
      </c>
      <c r="O444" s="225">
        <f t="shared" si="73"/>
        <v>1</v>
      </c>
      <c r="P444" s="99">
        <f t="shared" si="73"/>
        <v>10</v>
      </c>
      <c r="Q444" s="225">
        <f t="shared" si="73"/>
        <v>1.0000000000000002</v>
      </c>
      <c r="R444" s="99">
        <f>SUM(B444,D444,F444,H444,J444,L444,N444,P444)</f>
        <v>4960</v>
      </c>
    </row>
    <row r="445" spans="1:18" s="30" customFormat="1" ht="15.75" hidden="1" thickBot="1" x14ac:dyDescent="0.3">
      <c r="A445" s="2314" t="s">
        <v>422</v>
      </c>
      <c r="B445" s="2315"/>
      <c r="C445" s="2315"/>
      <c r="D445" s="2315"/>
      <c r="E445" s="2315"/>
      <c r="F445" s="2315"/>
      <c r="G445" s="2315"/>
      <c r="H445" s="2315"/>
      <c r="I445" s="2315"/>
      <c r="J445" s="2315"/>
      <c r="K445" s="2315"/>
      <c r="L445" s="2315"/>
      <c r="M445" s="2315"/>
      <c r="N445" s="2315"/>
      <c r="O445" s="2315"/>
      <c r="P445" s="2315"/>
      <c r="Q445" s="2315"/>
      <c r="R445" s="2315"/>
    </row>
    <row r="446" spans="1:18" s="172" customFormat="1" hidden="1" x14ac:dyDescent="0.25">
      <c r="A446" s="82" t="s">
        <v>284</v>
      </c>
      <c r="B446" s="406">
        <v>429</v>
      </c>
      <c r="C446" s="407">
        <f>SUM(B446/B452)</f>
        <v>0.17503059975520197</v>
      </c>
      <c r="D446" s="406">
        <v>5</v>
      </c>
      <c r="E446" s="407">
        <f>SUM(D446/D452)</f>
        <v>0.18518518518518517</v>
      </c>
      <c r="F446" s="406">
        <v>246</v>
      </c>
      <c r="G446" s="407">
        <f>SUM(F446/F452)</f>
        <v>0.14642857142857144</v>
      </c>
      <c r="H446" s="406">
        <v>49</v>
      </c>
      <c r="I446" s="407">
        <f>SUM(H446/H452)</f>
        <v>0.12694300518134716</v>
      </c>
      <c r="J446" s="406">
        <v>50</v>
      </c>
      <c r="K446" s="407">
        <f>SUM(J446/J452)</f>
        <v>0.1497005988023952</v>
      </c>
      <c r="L446" s="406">
        <v>14</v>
      </c>
      <c r="M446" s="407">
        <f>SUM(L446/L452)</f>
        <v>0.25925925925925924</v>
      </c>
      <c r="N446" s="406">
        <v>4</v>
      </c>
      <c r="O446" s="407">
        <f>SUM(N446/N452)</f>
        <v>0.22222222222222221</v>
      </c>
      <c r="P446" s="406">
        <v>1</v>
      </c>
      <c r="Q446" s="407">
        <f>SUM(P446/P452)</f>
        <v>0.1</v>
      </c>
      <c r="R446" s="395">
        <f t="shared" ref="R446:R451" si="74">SUM(B446,D446,F446,H446,J446,L446,N446,P446)</f>
        <v>798</v>
      </c>
    </row>
    <row r="447" spans="1:18" s="172" customFormat="1" hidden="1" x14ac:dyDescent="0.25">
      <c r="A447" s="80" t="s">
        <v>285</v>
      </c>
      <c r="B447" s="410">
        <v>174</v>
      </c>
      <c r="C447" s="411">
        <f>SUM(B447/B452)</f>
        <v>7.0991432068543456E-2</v>
      </c>
      <c r="D447" s="410">
        <v>3</v>
      </c>
      <c r="E447" s="411">
        <f>SUM(D447/D452)</f>
        <v>0.1111111111111111</v>
      </c>
      <c r="F447" s="410">
        <v>117</v>
      </c>
      <c r="G447" s="411">
        <f>SUM(F447/F452)</f>
        <v>6.9642857142857145E-2</v>
      </c>
      <c r="H447" s="410">
        <v>59</v>
      </c>
      <c r="I447" s="411">
        <f>SUM(H447/H452)</f>
        <v>0.15284974093264247</v>
      </c>
      <c r="J447" s="410">
        <v>18</v>
      </c>
      <c r="K447" s="411">
        <f>SUM(J447/J452)</f>
        <v>5.3892215568862277E-2</v>
      </c>
      <c r="L447" s="410">
        <v>17</v>
      </c>
      <c r="M447" s="411">
        <f>SUM(L447/L452)</f>
        <v>0.31481481481481483</v>
      </c>
      <c r="N447" s="410">
        <v>1</v>
      </c>
      <c r="O447" s="411">
        <f>SUM(N447/N452)</f>
        <v>5.5555555555555552E-2</v>
      </c>
      <c r="P447" s="410">
        <v>1</v>
      </c>
      <c r="Q447" s="411">
        <f>SUM(P447/P452)</f>
        <v>0.1</v>
      </c>
      <c r="R447" s="400">
        <f t="shared" si="74"/>
        <v>390</v>
      </c>
    </row>
    <row r="448" spans="1:18" s="172" customFormat="1" hidden="1" x14ac:dyDescent="0.25">
      <c r="A448" s="80" t="s">
        <v>286</v>
      </c>
      <c r="B448" s="410">
        <v>21</v>
      </c>
      <c r="C448" s="411">
        <f>SUM(B448/B452)</f>
        <v>8.5679314565483469E-3</v>
      </c>
      <c r="D448" s="410">
        <v>0</v>
      </c>
      <c r="E448" s="411">
        <f>SUM(D448/D452)</f>
        <v>0</v>
      </c>
      <c r="F448" s="410">
        <v>12</v>
      </c>
      <c r="G448" s="411">
        <f>SUM(F448/F452)</f>
        <v>7.1428571428571426E-3</v>
      </c>
      <c r="H448" s="410">
        <v>2</v>
      </c>
      <c r="I448" s="411">
        <f>SUM(H448/H452)</f>
        <v>5.1813471502590676E-3</v>
      </c>
      <c r="J448" s="410">
        <v>6</v>
      </c>
      <c r="K448" s="411">
        <f>SUM(J448/J452)</f>
        <v>1.7964071856287425E-2</v>
      </c>
      <c r="L448" s="410">
        <v>0</v>
      </c>
      <c r="M448" s="411">
        <f>SUM(L448/L452)</f>
        <v>0</v>
      </c>
      <c r="N448" s="410">
        <v>0</v>
      </c>
      <c r="O448" s="411">
        <f>SUM(N448/N452)</f>
        <v>0</v>
      </c>
      <c r="P448" s="410">
        <v>0</v>
      </c>
      <c r="Q448" s="411">
        <f>SUM(P448/P452)</f>
        <v>0</v>
      </c>
      <c r="R448" s="400">
        <f t="shared" si="74"/>
        <v>41</v>
      </c>
    </row>
    <row r="449" spans="1:18" s="172" customFormat="1" hidden="1" x14ac:dyDescent="0.25">
      <c r="A449" s="80" t="s">
        <v>287</v>
      </c>
      <c r="B449" s="410">
        <v>795</v>
      </c>
      <c r="C449" s="411">
        <f>SUM(B449/B452)</f>
        <v>0.32435740514075889</v>
      </c>
      <c r="D449" s="410">
        <v>8</v>
      </c>
      <c r="E449" s="411">
        <f>SUM(D449/D452)</f>
        <v>0.29629629629629628</v>
      </c>
      <c r="F449" s="410">
        <v>583</v>
      </c>
      <c r="G449" s="411">
        <f>SUM(F449/F452)</f>
        <v>0.34702380952380951</v>
      </c>
      <c r="H449" s="410">
        <v>125</v>
      </c>
      <c r="I449" s="411">
        <f>SUM(H449/H452)</f>
        <v>0.32383419689119169</v>
      </c>
      <c r="J449" s="410">
        <v>128</v>
      </c>
      <c r="K449" s="411">
        <f>SUM(J449/J452)</f>
        <v>0.38323353293413176</v>
      </c>
      <c r="L449" s="410">
        <v>7</v>
      </c>
      <c r="M449" s="411">
        <f>SUM(L449/L452)</f>
        <v>0.12962962962962962</v>
      </c>
      <c r="N449" s="410">
        <v>7</v>
      </c>
      <c r="O449" s="411">
        <f>SUM(N449/N452)</f>
        <v>0.3888888888888889</v>
      </c>
      <c r="P449" s="410">
        <v>2</v>
      </c>
      <c r="Q449" s="411">
        <f>SUM(P449/P452)</f>
        <v>0.2</v>
      </c>
      <c r="R449" s="400">
        <f t="shared" si="74"/>
        <v>1655</v>
      </c>
    </row>
    <row r="450" spans="1:18" s="172" customFormat="1" hidden="1" x14ac:dyDescent="0.25">
      <c r="A450" s="80" t="s">
        <v>288</v>
      </c>
      <c r="B450" s="410">
        <v>810</v>
      </c>
      <c r="C450" s="411">
        <f>SUM(B450/B452)</f>
        <v>0.33047735618115054</v>
      </c>
      <c r="D450" s="410">
        <v>9</v>
      </c>
      <c r="E450" s="411">
        <f>SUM(D450/D452)</f>
        <v>0.33333333333333331</v>
      </c>
      <c r="F450" s="410">
        <v>600</v>
      </c>
      <c r="G450" s="411">
        <f>SUM(F450/F452)</f>
        <v>0.35714285714285715</v>
      </c>
      <c r="H450" s="410">
        <v>128</v>
      </c>
      <c r="I450" s="411">
        <f>SUM(H450/H452)</f>
        <v>0.33160621761658032</v>
      </c>
      <c r="J450" s="410">
        <v>125</v>
      </c>
      <c r="K450" s="411">
        <f>SUM(J450/J452)</f>
        <v>0.37425149700598803</v>
      </c>
      <c r="L450" s="410">
        <v>10</v>
      </c>
      <c r="M450" s="411">
        <f>SUM(L450/L452)</f>
        <v>0.18518518518518517</v>
      </c>
      <c r="N450" s="410">
        <v>5</v>
      </c>
      <c r="O450" s="411">
        <f>SUM(N450/N452)</f>
        <v>0.27777777777777779</v>
      </c>
      <c r="P450" s="410">
        <v>5</v>
      </c>
      <c r="Q450" s="411">
        <f>SUM(P450/P452)</f>
        <v>0.5</v>
      </c>
      <c r="R450" s="400">
        <f t="shared" si="74"/>
        <v>1692</v>
      </c>
    </row>
    <row r="451" spans="1:18" s="172" customFormat="1" ht="15.75" hidden="1" thickBot="1" x14ac:dyDescent="0.3">
      <c r="A451" s="81" t="s">
        <v>289</v>
      </c>
      <c r="B451" s="414">
        <v>222</v>
      </c>
      <c r="C451" s="415">
        <f>SUM(B451/B452)</f>
        <v>9.057527539779682E-2</v>
      </c>
      <c r="D451" s="414">
        <v>2</v>
      </c>
      <c r="E451" s="415">
        <f>SUM(D451/D452)</f>
        <v>7.407407407407407E-2</v>
      </c>
      <c r="F451" s="414">
        <v>122</v>
      </c>
      <c r="G451" s="415">
        <f>SUM(F451/F452)</f>
        <v>7.2619047619047625E-2</v>
      </c>
      <c r="H451" s="414">
        <v>23</v>
      </c>
      <c r="I451" s="415">
        <f>SUM(H451/H452)</f>
        <v>5.9585492227979271E-2</v>
      </c>
      <c r="J451" s="414">
        <v>7</v>
      </c>
      <c r="K451" s="415">
        <f>SUM(J451/J452)</f>
        <v>2.0958083832335328E-2</v>
      </c>
      <c r="L451" s="414">
        <v>6</v>
      </c>
      <c r="M451" s="415">
        <f>SUM(L451/L452)</f>
        <v>0.1111111111111111</v>
      </c>
      <c r="N451" s="414">
        <v>1</v>
      </c>
      <c r="O451" s="415">
        <f>SUM(N451/N452)</f>
        <v>5.5555555555555552E-2</v>
      </c>
      <c r="P451" s="414">
        <v>1</v>
      </c>
      <c r="Q451" s="415">
        <f>SUM(P451/P452)</f>
        <v>0.1</v>
      </c>
      <c r="R451" s="405">
        <f t="shared" si="74"/>
        <v>384</v>
      </c>
    </row>
    <row r="452" spans="1:18" s="172" customFormat="1" ht="16.5" hidden="1" thickTop="1" thickBot="1" x14ac:dyDescent="0.3">
      <c r="A452" s="105" t="s">
        <v>398</v>
      </c>
      <c r="B452" s="99">
        <f t="shared" ref="B452:Q452" si="75">SUM(B446:B451)</f>
        <v>2451</v>
      </c>
      <c r="C452" s="225">
        <f t="shared" si="75"/>
        <v>1</v>
      </c>
      <c r="D452" s="99">
        <f t="shared" si="75"/>
        <v>27</v>
      </c>
      <c r="E452" s="225">
        <f t="shared" si="75"/>
        <v>0.99999999999999989</v>
      </c>
      <c r="F452" s="99">
        <f t="shared" si="75"/>
        <v>1680</v>
      </c>
      <c r="G452" s="225">
        <f t="shared" si="75"/>
        <v>1</v>
      </c>
      <c r="H452" s="99">
        <f t="shared" si="75"/>
        <v>386</v>
      </c>
      <c r="I452" s="225">
        <f t="shared" si="75"/>
        <v>1</v>
      </c>
      <c r="J452" s="99">
        <f t="shared" si="75"/>
        <v>334</v>
      </c>
      <c r="K452" s="225">
        <f t="shared" si="75"/>
        <v>1</v>
      </c>
      <c r="L452" s="99">
        <f t="shared" si="75"/>
        <v>54</v>
      </c>
      <c r="M452" s="225">
        <f t="shared" si="75"/>
        <v>1</v>
      </c>
      <c r="N452" s="99">
        <f t="shared" si="75"/>
        <v>18</v>
      </c>
      <c r="O452" s="225">
        <f t="shared" si="75"/>
        <v>1</v>
      </c>
      <c r="P452" s="99">
        <f t="shared" si="75"/>
        <v>10</v>
      </c>
      <c r="Q452" s="225">
        <f t="shared" si="75"/>
        <v>1</v>
      </c>
      <c r="R452" s="99">
        <f>SUM(B452,D452,F452,H452,J452,L452,N452,P452)</f>
        <v>4960</v>
      </c>
    </row>
    <row r="453" spans="1:18" s="172" customFormat="1" ht="15.75" hidden="1" customHeight="1" thickBot="1" x14ac:dyDescent="0.3">
      <c r="A453" s="2314" t="s">
        <v>423</v>
      </c>
      <c r="B453" s="2315"/>
      <c r="C453" s="2315"/>
      <c r="D453" s="2315"/>
      <c r="E453" s="2315"/>
      <c r="F453" s="2315"/>
      <c r="G453" s="2315"/>
      <c r="H453" s="2315"/>
      <c r="I453" s="2315"/>
      <c r="J453" s="2315"/>
      <c r="K453" s="2315"/>
      <c r="L453" s="2315"/>
      <c r="M453" s="2315"/>
      <c r="N453" s="2315"/>
      <c r="O453" s="2315"/>
      <c r="P453" s="2315"/>
      <c r="Q453" s="2315"/>
      <c r="R453" s="2315"/>
    </row>
    <row r="454" spans="1:18" s="172" customFormat="1" hidden="1" x14ac:dyDescent="0.25">
      <c r="A454" s="73" t="s">
        <v>402</v>
      </c>
      <c r="B454" s="406">
        <v>1618</v>
      </c>
      <c r="C454" s="407">
        <f>SUM(B454/B460)</f>
        <v>0.66013871889024889</v>
      </c>
      <c r="D454" s="406">
        <v>17</v>
      </c>
      <c r="E454" s="407">
        <f>SUM(D454/D460)</f>
        <v>0.62962962962962965</v>
      </c>
      <c r="F454" s="406">
        <v>726</v>
      </c>
      <c r="G454" s="407">
        <f>SUM(F454/F460)</f>
        <v>0.43214285714285716</v>
      </c>
      <c r="H454" s="406">
        <v>200</v>
      </c>
      <c r="I454" s="407">
        <f>SUM(H454/H460)</f>
        <v>0.51813471502590669</v>
      </c>
      <c r="J454" s="406">
        <v>225</v>
      </c>
      <c r="K454" s="407">
        <f>SUM(J454/J460)</f>
        <v>0.67365269461077848</v>
      </c>
      <c r="L454" s="406">
        <v>43</v>
      </c>
      <c r="M454" s="407">
        <f>SUM(L454/L460)</f>
        <v>0.79629629629629628</v>
      </c>
      <c r="N454" s="406">
        <v>9</v>
      </c>
      <c r="O454" s="407">
        <f>SUM(N454/N460)</f>
        <v>0.5</v>
      </c>
      <c r="P454" s="406">
        <v>6</v>
      </c>
      <c r="Q454" s="407">
        <f>SUM(P454/P460)</f>
        <v>0.6</v>
      </c>
      <c r="R454" s="395">
        <f t="shared" ref="R454:R459" si="76">SUM(B454,D454,F454,H454,J454,L454,N454,P454)</f>
        <v>2844</v>
      </c>
    </row>
    <row r="455" spans="1:18" s="172" customFormat="1" hidden="1" x14ac:dyDescent="0.25">
      <c r="A455" s="74" t="s">
        <v>403</v>
      </c>
      <c r="B455" s="410">
        <v>676</v>
      </c>
      <c r="C455" s="411">
        <f>SUM(B455/B460)</f>
        <v>0.27580579355365159</v>
      </c>
      <c r="D455" s="410">
        <v>6</v>
      </c>
      <c r="E455" s="411">
        <f>SUM(D455/D460)</f>
        <v>0.22222222222222221</v>
      </c>
      <c r="F455" s="410">
        <v>637</v>
      </c>
      <c r="G455" s="411">
        <f>SUM(F455/F460)</f>
        <v>0.37916666666666665</v>
      </c>
      <c r="H455" s="410">
        <v>171</v>
      </c>
      <c r="I455" s="411">
        <f>SUM(H455/H460)</f>
        <v>0.44300518134715028</v>
      </c>
      <c r="J455" s="410">
        <v>73</v>
      </c>
      <c r="K455" s="411">
        <f>SUM(J455/J460)</f>
        <v>0.21856287425149701</v>
      </c>
      <c r="L455" s="410">
        <v>10</v>
      </c>
      <c r="M455" s="411">
        <f>SUM(L455/L460)</f>
        <v>0.18518518518518517</v>
      </c>
      <c r="N455" s="410">
        <v>7</v>
      </c>
      <c r="O455" s="411">
        <f>SUM(N455/N460)</f>
        <v>0.3888888888888889</v>
      </c>
      <c r="P455" s="410">
        <v>4</v>
      </c>
      <c r="Q455" s="411">
        <f>SUM(P455/P460)</f>
        <v>0.4</v>
      </c>
      <c r="R455" s="400">
        <f t="shared" si="76"/>
        <v>1584</v>
      </c>
    </row>
    <row r="456" spans="1:18" s="172" customFormat="1" hidden="1" x14ac:dyDescent="0.25">
      <c r="A456" s="74" t="s">
        <v>404</v>
      </c>
      <c r="B456" s="410">
        <v>119</v>
      </c>
      <c r="C456" s="411">
        <f>SUM(B456/B460)</f>
        <v>4.8551611587107302E-2</v>
      </c>
      <c r="D456" s="410">
        <v>4</v>
      </c>
      <c r="E456" s="411">
        <f>SUM(D456/D460)</f>
        <v>0.14814814814814814</v>
      </c>
      <c r="F456" s="410">
        <v>247</v>
      </c>
      <c r="G456" s="411">
        <f>SUM(F456/F460)</f>
        <v>0.14702380952380953</v>
      </c>
      <c r="H456" s="410">
        <v>13</v>
      </c>
      <c r="I456" s="411">
        <f>SUM(H456/H460)</f>
        <v>3.367875647668394E-2</v>
      </c>
      <c r="J456" s="410">
        <v>19</v>
      </c>
      <c r="K456" s="411">
        <f>SUM(J456/J460)</f>
        <v>5.6886227544910177E-2</v>
      </c>
      <c r="L456" s="410">
        <v>1</v>
      </c>
      <c r="M456" s="411">
        <f>SUM(L456/L460)</f>
        <v>1.8518518518518517E-2</v>
      </c>
      <c r="N456" s="410">
        <v>0</v>
      </c>
      <c r="O456" s="411">
        <f>SUM(N456/N460)</f>
        <v>0</v>
      </c>
      <c r="P456" s="410">
        <v>0</v>
      </c>
      <c r="Q456" s="411">
        <f>SUM(P456/P460)</f>
        <v>0</v>
      </c>
      <c r="R456" s="400">
        <f t="shared" si="76"/>
        <v>403</v>
      </c>
    </row>
    <row r="457" spans="1:18" s="172" customFormat="1" hidden="1" x14ac:dyDescent="0.25">
      <c r="A457" s="74" t="s">
        <v>405</v>
      </c>
      <c r="B457" s="410">
        <v>26</v>
      </c>
      <c r="C457" s="411">
        <f>SUM(B457/B460)</f>
        <v>1.0607915136678907E-2</v>
      </c>
      <c r="D457" s="410">
        <v>0</v>
      </c>
      <c r="E457" s="411">
        <f>SUM(D457/D460)</f>
        <v>0</v>
      </c>
      <c r="F457" s="410">
        <v>65</v>
      </c>
      <c r="G457" s="411">
        <f>SUM(F457/F460)</f>
        <v>3.8690476190476192E-2</v>
      </c>
      <c r="H457" s="410">
        <v>2</v>
      </c>
      <c r="I457" s="411">
        <f>SUM(H457/H460)</f>
        <v>5.1813471502590676E-3</v>
      </c>
      <c r="J457" s="410">
        <v>8</v>
      </c>
      <c r="K457" s="411">
        <f>SUM(J457/J460)</f>
        <v>2.3952095808383235E-2</v>
      </c>
      <c r="L457" s="410">
        <v>0</v>
      </c>
      <c r="M457" s="411">
        <f>SUM(L457/L460)</f>
        <v>0</v>
      </c>
      <c r="N457" s="410">
        <v>0</v>
      </c>
      <c r="O457" s="411">
        <f>SUM(N457/N460)</f>
        <v>0</v>
      </c>
      <c r="P457" s="410">
        <v>0</v>
      </c>
      <c r="Q457" s="411">
        <f>SUM(P457/P460)</f>
        <v>0</v>
      </c>
      <c r="R457" s="400">
        <f t="shared" si="76"/>
        <v>101</v>
      </c>
    </row>
    <row r="458" spans="1:18" s="172" customFormat="1" hidden="1" x14ac:dyDescent="0.25">
      <c r="A458" s="74" t="s">
        <v>406</v>
      </c>
      <c r="B458" s="410">
        <v>8</v>
      </c>
      <c r="C458" s="411">
        <f>SUM(B458/B460)</f>
        <v>3.2639738882088943E-3</v>
      </c>
      <c r="D458" s="410">
        <v>0</v>
      </c>
      <c r="E458" s="411">
        <f>SUM(D458/D460)</f>
        <v>0</v>
      </c>
      <c r="F458" s="410">
        <v>5</v>
      </c>
      <c r="G458" s="411">
        <f>SUM(F458/F460)</f>
        <v>2.976190476190476E-3</v>
      </c>
      <c r="H458" s="410">
        <v>0</v>
      </c>
      <c r="I458" s="411">
        <f>SUM(H458/H460)</f>
        <v>0</v>
      </c>
      <c r="J458" s="410">
        <v>5</v>
      </c>
      <c r="K458" s="411">
        <f>SUM(J458/J460)</f>
        <v>1.4970059880239521E-2</v>
      </c>
      <c r="L458" s="410">
        <v>0</v>
      </c>
      <c r="M458" s="411">
        <f>SUM(L458/L460)</f>
        <v>0</v>
      </c>
      <c r="N458" s="410">
        <v>2</v>
      </c>
      <c r="O458" s="411">
        <f>SUM(N458/N460)</f>
        <v>0.1111111111111111</v>
      </c>
      <c r="P458" s="410">
        <v>0</v>
      </c>
      <c r="Q458" s="411">
        <f>SUM(P458/P460)</f>
        <v>0</v>
      </c>
      <c r="R458" s="400">
        <f t="shared" si="76"/>
        <v>20</v>
      </c>
    </row>
    <row r="459" spans="1:18" s="172" customFormat="1" ht="15.75" hidden="1" thickBot="1" x14ac:dyDescent="0.3">
      <c r="A459" s="91" t="s">
        <v>407</v>
      </c>
      <c r="B459" s="414">
        <v>4</v>
      </c>
      <c r="C459" s="415">
        <f>SUM(B459/B460)</f>
        <v>1.6319869441044472E-3</v>
      </c>
      <c r="D459" s="414">
        <v>0</v>
      </c>
      <c r="E459" s="415">
        <f>SUM(D459/D460)</f>
        <v>0</v>
      </c>
      <c r="F459" s="414">
        <v>0</v>
      </c>
      <c r="G459" s="415">
        <f>SUM(F459/F460)</f>
        <v>0</v>
      </c>
      <c r="H459" s="414">
        <v>0</v>
      </c>
      <c r="I459" s="415">
        <f>SUM(H459/H460)</f>
        <v>0</v>
      </c>
      <c r="J459" s="414">
        <v>4</v>
      </c>
      <c r="K459" s="415">
        <f>SUM(J459/J460)</f>
        <v>1.1976047904191617E-2</v>
      </c>
      <c r="L459" s="414">
        <v>0</v>
      </c>
      <c r="M459" s="415">
        <f>SUM(L459/L460)</f>
        <v>0</v>
      </c>
      <c r="N459" s="414">
        <v>0</v>
      </c>
      <c r="O459" s="415">
        <f>SUM(N459/N460)</f>
        <v>0</v>
      </c>
      <c r="P459" s="414">
        <v>0</v>
      </c>
      <c r="Q459" s="415">
        <f>SUM(P459/P460)</f>
        <v>0</v>
      </c>
      <c r="R459" s="405">
        <f t="shared" si="76"/>
        <v>8</v>
      </c>
    </row>
    <row r="460" spans="1:18" s="172" customFormat="1" ht="16.5" hidden="1" thickTop="1" thickBot="1" x14ac:dyDescent="0.3">
      <c r="A460" s="105" t="s">
        <v>398</v>
      </c>
      <c r="B460" s="99">
        <f t="shared" ref="B460:R460" si="77">SUM(B454:B459)</f>
        <v>2451</v>
      </c>
      <c r="C460" s="225">
        <f t="shared" si="77"/>
        <v>1</v>
      </c>
      <c r="D460" s="99">
        <f t="shared" si="77"/>
        <v>27</v>
      </c>
      <c r="E460" s="225">
        <f t="shared" si="77"/>
        <v>1</v>
      </c>
      <c r="F460" s="99">
        <f t="shared" si="77"/>
        <v>1680</v>
      </c>
      <c r="G460" s="225">
        <f t="shared" si="77"/>
        <v>1</v>
      </c>
      <c r="H460" s="99">
        <f t="shared" si="77"/>
        <v>386</v>
      </c>
      <c r="I460" s="225">
        <f t="shared" si="77"/>
        <v>1</v>
      </c>
      <c r="J460" s="99">
        <f t="shared" si="77"/>
        <v>334</v>
      </c>
      <c r="K460" s="225">
        <f t="shared" si="77"/>
        <v>0.99999999999999989</v>
      </c>
      <c r="L460" s="99">
        <f t="shared" si="77"/>
        <v>54</v>
      </c>
      <c r="M460" s="225">
        <f t="shared" si="77"/>
        <v>0.99999999999999989</v>
      </c>
      <c r="N460" s="99">
        <f t="shared" si="77"/>
        <v>18</v>
      </c>
      <c r="O460" s="225">
        <f t="shared" si="77"/>
        <v>1</v>
      </c>
      <c r="P460" s="99">
        <f t="shared" si="77"/>
        <v>10</v>
      </c>
      <c r="Q460" s="225">
        <f t="shared" si="77"/>
        <v>1</v>
      </c>
      <c r="R460" s="99">
        <f t="shared" si="77"/>
        <v>4960</v>
      </c>
    </row>
    <row r="461" spans="1:18" s="172" customFormat="1" ht="15.75" hidden="1" customHeight="1" thickBot="1" x14ac:dyDescent="0.3">
      <c r="A461" s="2314" t="s">
        <v>424</v>
      </c>
      <c r="B461" s="2315"/>
      <c r="C461" s="2315"/>
      <c r="D461" s="2315"/>
      <c r="E461" s="2315"/>
      <c r="F461" s="2315"/>
      <c r="G461" s="2315"/>
      <c r="H461" s="2315"/>
      <c r="I461" s="2315"/>
      <c r="J461" s="2315"/>
      <c r="K461" s="2315"/>
      <c r="L461" s="2315"/>
      <c r="M461" s="2315"/>
      <c r="N461" s="2315"/>
      <c r="O461" s="2315"/>
      <c r="P461" s="2315"/>
      <c r="Q461" s="2315"/>
      <c r="R461" s="2315"/>
    </row>
    <row r="462" spans="1:18" s="172" customFormat="1" hidden="1" x14ac:dyDescent="0.25">
      <c r="A462" s="73" t="s">
        <v>300</v>
      </c>
      <c r="B462" s="410">
        <v>75</v>
      </c>
      <c r="C462" s="418">
        <f>SUM(B462/B466)</f>
        <v>3.0599755201958383E-2</v>
      </c>
      <c r="D462" s="410">
        <v>0</v>
      </c>
      <c r="E462" s="418">
        <f>SUM(D462/D466)</f>
        <v>0</v>
      </c>
      <c r="F462" s="410">
        <v>0</v>
      </c>
      <c r="G462" s="418">
        <f>SUM(F462/F466)</f>
        <v>0</v>
      </c>
      <c r="H462" s="410">
        <v>2</v>
      </c>
      <c r="I462" s="418">
        <f>SUM(H462/H466)</f>
        <v>5.1813471502590676E-3</v>
      </c>
      <c r="J462" s="410">
        <v>0</v>
      </c>
      <c r="K462" s="418">
        <f>SUM(J462/J466)</f>
        <v>0</v>
      </c>
      <c r="L462" s="410">
        <v>2</v>
      </c>
      <c r="M462" s="418">
        <f>SUM(L462/L466)</f>
        <v>3.7037037037037035E-2</v>
      </c>
      <c r="N462" s="410">
        <v>1</v>
      </c>
      <c r="O462" s="418">
        <f>SUM(N462/N466)</f>
        <v>5.5555555555555552E-2</v>
      </c>
      <c r="P462" s="410">
        <v>0</v>
      </c>
      <c r="Q462" s="418">
        <f>SUM(P462/P466)</f>
        <v>0</v>
      </c>
      <c r="R462" s="594">
        <f>SUM(B462,D462,F462,H462,J462,L462,N462,P462)</f>
        <v>80</v>
      </c>
    </row>
    <row r="463" spans="1:18" s="172" customFormat="1" hidden="1" x14ac:dyDescent="0.25">
      <c r="A463" s="74" t="s">
        <v>301</v>
      </c>
      <c r="B463" s="410">
        <v>1298</v>
      </c>
      <c r="C463" s="422">
        <f>SUM(B463/B466)</f>
        <v>0.52957976336189305</v>
      </c>
      <c r="D463" s="410">
        <v>20</v>
      </c>
      <c r="E463" s="422">
        <f>SUM(D463/D466)</f>
        <v>0.7407407407407407</v>
      </c>
      <c r="F463" s="410">
        <v>34</v>
      </c>
      <c r="G463" s="422">
        <f>SUM(F463/F466)</f>
        <v>2.0238095238095239E-2</v>
      </c>
      <c r="H463" s="410">
        <v>105</v>
      </c>
      <c r="I463" s="422">
        <f>SUM(H463/H466)</f>
        <v>0.27202072538860106</v>
      </c>
      <c r="J463" s="410">
        <v>42</v>
      </c>
      <c r="K463" s="422">
        <f>SUM(J463/J466)</f>
        <v>0.12574850299401197</v>
      </c>
      <c r="L463" s="410">
        <v>41</v>
      </c>
      <c r="M463" s="422">
        <f>SUM(L463/L466)</f>
        <v>0.7592592592592593</v>
      </c>
      <c r="N463" s="410">
        <v>9</v>
      </c>
      <c r="O463" s="422">
        <f>SUM(N463/N466)</f>
        <v>0.5</v>
      </c>
      <c r="P463" s="410">
        <v>6</v>
      </c>
      <c r="Q463" s="422">
        <f>SUM(P463/P466)</f>
        <v>0.6</v>
      </c>
      <c r="R463" s="421">
        <f>SUM(B463,D463,F463,H463,J463,L463,N463,P463)</f>
        <v>1555</v>
      </c>
    </row>
    <row r="464" spans="1:18" s="172" customFormat="1" hidden="1" x14ac:dyDescent="0.25">
      <c r="A464" s="74" t="s">
        <v>302</v>
      </c>
      <c r="B464" s="410">
        <v>779</v>
      </c>
      <c r="C464" s="422">
        <f>SUM(B464/B466)</f>
        <v>0.31782945736434109</v>
      </c>
      <c r="D464" s="410">
        <v>4</v>
      </c>
      <c r="E464" s="422">
        <f>SUM(D464/D466)</f>
        <v>0.14814814814814814</v>
      </c>
      <c r="F464" s="410">
        <v>637</v>
      </c>
      <c r="G464" s="422">
        <f>SUM(F464/F466)</f>
        <v>0.37916666666666665</v>
      </c>
      <c r="H464" s="410">
        <v>190</v>
      </c>
      <c r="I464" s="422">
        <f>SUM(H464/H466)</f>
        <v>0.49222797927461137</v>
      </c>
      <c r="J464" s="410">
        <v>65</v>
      </c>
      <c r="K464" s="422">
        <f>SUM(J464/J466)</f>
        <v>0.19461077844311378</v>
      </c>
      <c r="L464" s="410">
        <v>8</v>
      </c>
      <c r="M464" s="422">
        <f>SUM(L464/L466)</f>
        <v>0.14814814814814814</v>
      </c>
      <c r="N464" s="410">
        <v>4</v>
      </c>
      <c r="O464" s="422">
        <f>SUM(N464/N466)</f>
        <v>0.22222222222222221</v>
      </c>
      <c r="P464" s="410">
        <v>3</v>
      </c>
      <c r="Q464" s="422">
        <f>SUM(P464/P466)</f>
        <v>0.3</v>
      </c>
      <c r="R464" s="421">
        <f>SUM(B464,D464,F464,H464,J464,L464,N464,P464)</f>
        <v>1690</v>
      </c>
    </row>
    <row r="465" spans="1:18" s="172" customFormat="1" ht="15.75" hidden="1" thickBot="1" x14ac:dyDescent="0.3">
      <c r="A465" s="91" t="s">
        <v>409</v>
      </c>
      <c r="B465" s="414">
        <v>299</v>
      </c>
      <c r="C465" s="425">
        <f>SUM(B465/B466)</f>
        <v>0.12199102407180742</v>
      </c>
      <c r="D465" s="414">
        <v>3</v>
      </c>
      <c r="E465" s="425">
        <f>SUM(D465/D466)</f>
        <v>0.1111111111111111</v>
      </c>
      <c r="F465" s="414">
        <v>1009</v>
      </c>
      <c r="G465" s="425">
        <f>SUM(F465/F466)</f>
        <v>0.60059523809523807</v>
      </c>
      <c r="H465" s="414">
        <v>89</v>
      </c>
      <c r="I465" s="425">
        <f>SUM(H465/H466)</f>
        <v>0.23056994818652848</v>
      </c>
      <c r="J465" s="414">
        <v>227</v>
      </c>
      <c r="K465" s="425">
        <f>SUM(J465/J466)</f>
        <v>0.67964071856287422</v>
      </c>
      <c r="L465" s="414">
        <v>3</v>
      </c>
      <c r="M465" s="425">
        <f>SUM(L465/L466)</f>
        <v>5.5555555555555552E-2</v>
      </c>
      <c r="N465" s="414">
        <v>4</v>
      </c>
      <c r="O465" s="425">
        <f>SUM(N465/N466)</f>
        <v>0.22222222222222221</v>
      </c>
      <c r="P465" s="414">
        <v>1</v>
      </c>
      <c r="Q465" s="425">
        <f>SUM(P465/P466)</f>
        <v>0.1</v>
      </c>
      <c r="R465" s="428">
        <f>SUM(B465,D465,F465,H465,J465,L465,N465,P465)</f>
        <v>1635</v>
      </c>
    </row>
    <row r="466" spans="1:18" s="172" customFormat="1" ht="16.5" hidden="1" thickTop="1" thickBot="1" x14ac:dyDescent="0.3">
      <c r="A466" s="105" t="s">
        <v>398</v>
      </c>
      <c r="B466" s="99">
        <f>SUM(B462:B465)</f>
        <v>2451</v>
      </c>
      <c r="C466" s="225">
        <f>SUM(B466/B466)</f>
        <v>1</v>
      </c>
      <c r="D466" s="99">
        <f t="shared" ref="D466:R466" si="78">SUM(D462:D465)</f>
        <v>27</v>
      </c>
      <c r="E466" s="225">
        <f t="shared" si="78"/>
        <v>1</v>
      </c>
      <c r="F466" s="99">
        <f t="shared" si="78"/>
        <v>1680</v>
      </c>
      <c r="G466" s="225">
        <f t="shared" si="78"/>
        <v>1</v>
      </c>
      <c r="H466" s="99">
        <f t="shared" si="78"/>
        <v>386</v>
      </c>
      <c r="I466" s="225">
        <f t="shared" si="78"/>
        <v>1</v>
      </c>
      <c r="J466" s="99">
        <f t="shared" si="78"/>
        <v>334</v>
      </c>
      <c r="K466" s="225">
        <f t="shared" si="78"/>
        <v>1</v>
      </c>
      <c r="L466" s="99">
        <f t="shared" si="78"/>
        <v>54</v>
      </c>
      <c r="M466" s="225">
        <f t="shared" si="78"/>
        <v>1</v>
      </c>
      <c r="N466" s="99">
        <f t="shared" si="78"/>
        <v>18</v>
      </c>
      <c r="O466" s="225">
        <f t="shared" si="78"/>
        <v>1</v>
      </c>
      <c r="P466" s="99">
        <f t="shared" si="78"/>
        <v>10</v>
      </c>
      <c r="Q466" s="225">
        <f t="shared" si="78"/>
        <v>0.99999999999999989</v>
      </c>
      <c r="R466" s="99">
        <f t="shared" si="78"/>
        <v>4960</v>
      </c>
    </row>
    <row r="467" spans="1:18" s="172" customFormat="1" ht="15.75" hidden="1" customHeight="1" thickBot="1" x14ac:dyDescent="0.3">
      <c r="A467" s="2314" t="s">
        <v>425</v>
      </c>
      <c r="B467" s="2315"/>
      <c r="C467" s="2315"/>
      <c r="D467" s="2315"/>
      <c r="E467" s="2315"/>
      <c r="F467" s="2315"/>
      <c r="G467" s="2315"/>
      <c r="H467" s="2315"/>
      <c r="I467" s="2315"/>
      <c r="J467" s="2315"/>
      <c r="K467" s="2315"/>
      <c r="L467" s="2315"/>
      <c r="M467" s="2315"/>
      <c r="N467" s="2315"/>
      <c r="O467" s="2315"/>
      <c r="P467" s="2315"/>
      <c r="Q467" s="2315"/>
      <c r="R467" s="2315"/>
    </row>
    <row r="468" spans="1:18" s="172" customFormat="1" hidden="1" x14ac:dyDescent="0.25">
      <c r="A468" s="90"/>
      <c r="B468" s="215" t="s">
        <v>411</v>
      </c>
      <c r="C468" s="216" t="s">
        <v>305</v>
      </c>
      <c r="D468" s="217" t="s">
        <v>411</v>
      </c>
      <c r="E468" s="218" t="s">
        <v>305</v>
      </c>
      <c r="F468" s="216" t="s">
        <v>411</v>
      </c>
      <c r="G468" s="216" t="s">
        <v>305</v>
      </c>
      <c r="H468" s="217" t="s">
        <v>411</v>
      </c>
      <c r="I468" s="218" t="s">
        <v>305</v>
      </c>
      <c r="J468" s="285" t="s">
        <v>411</v>
      </c>
      <c r="K468" s="217" t="s">
        <v>305</v>
      </c>
      <c r="L468" s="218" t="s">
        <v>411</v>
      </c>
      <c r="M468" s="216" t="s">
        <v>305</v>
      </c>
      <c r="N468" s="216" t="s">
        <v>411</v>
      </c>
      <c r="O468" s="216" t="s">
        <v>305</v>
      </c>
      <c r="P468" s="217" t="s">
        <v>411</v>
      </c>
      <c r="Q468" s="218" t="s">
        <v>305</v>
      </c>
      <c r="R468" s="217" t="s">
        <v>411</v>
      </c>
    </row>
    <row r="469" spans="1:18" s="172" customFormat="1" hidden="1" x14ac:dyDescent="0.25">
      <c r="A469" s="74" t="s">
        <v>412</v>
      </c>
      <c r="B469" s="429">
        <v>7.65</v>
      </c>
      <c r="C469" s="430">
        <v>7</v>
      </c>
      <c r="D469" s="429">
        <v>9.3000000000000007</v>
      </c>
      <c r="E469" s="431">
        <v>9</v>
      </c>
      <c r="F469" s="432">
        <v>6.44</v>
      </c>
      <c r="G469" s="430">
        <v>5</v>
      </c>
      <c r="H469" s="429">
        <v>11.05</v>
      </c>
      <c r="I469" s="433">
        <v>12</v>
      </c>
      <c r="J469" s="432">
        <v>19.059999999999999</v>
      </c>
      <c r="K469" s="434">
        <v>18</v>
      </c>
      <c r="L469" s="435">
        <v>6.93</v>
      </c>
      <c r="M469" s="430">
        <v>4</v>
      </c>
      <c r="N469" s="432">
        <v>16.829999999999998</v>
      </c>
      <c r="O469" s="430">
        <v>17</v>
      </c>
      <c r="P469" s="429">
        <v>5.3</v>
      </c>
      <c r="Q469" s="433">
        <v>1</v>
      </c>
      <c r="R469" s="429">
        <v>8.3000000000000007</v>
      </c>
    </row>
    <row r="470" spans="1:18" s="172" customFormat="1" hidden="1" x14ac:dyDescent="0.25">
      <c r="A470" s="77" t="s">
        <v>413</v>
      </c>
      <c r="B470" s="429">
        <v>1.43</v>
      </c>
      <c r="C470" s="430">
        <v>1</v>
      </c>
      <c r="D470" s="429">
        <v>1.52</v>
      </c>
      <c r="E470" s="431">
        <v>1</v>
      </c>
      <c r="F470" s="432">
        <v>1.8</v>
      </c>
      <c r="G470" s="430">
        <v>2</v>
      </c>
      <c r="H470" s="429">
        <v>1.53</v>
      </c>
      <c r="I470" s="433">
        <v>1</v>
      </c>
      <c r="J470" s="432">
        <v>1.54</v>
      </c>
      <c r="K470" s="434">
        <v>1</v>
      </c>
      <c r="L470" s="435">
        <v>1.22</v>
      </c>
      <c r="M470" s="430">
        <v>1</v>
      </c>
      <c r="N470" s="432">
        <v>1.83</v>
      </c>
      <c r="O470" s="430">
        <v>1</v>
      </c>
      <c r="P470" s="429">
        <v>1.4</v>
      </c>
      <c r="Q470" s="433">
        <v>1</v>
      </c>
      <c r="R470" s="429">
        <v>1.57</v>
      </c>
    </row>
    <row r="471" spans="1:18" s="172" customFormat="1" ht="15.75" hidden="1" thickBot="1" x14ac:dyDescent="0.3">
      <c r="A471" s="76" t="s">
        <v>414</v>
      </c>
      <c r="B471" s="436">
        <v>12.25</v>
      </c>
      <c r="C471" s="437">
        <v>10</v>
      </c>
      <c r="D471" s="436">
        <v>10</v>
      </c>
      <c r="E471" s="438">
        <v>6</v>
      </c>
      <c r="F471" s="439">
        <v>28.84</v>
      </c>
      <c r="G471" s="437">
        <v>26</v>
      </c>
      <c r="H471" s="436">
        <v>17.34</v>
      </c>
      <c r="I471" s="440">
        <v>16</v>
      </c>
      <c r="J471" s="439">
        <v>42.37</v>
      </c>
      <c r="K471" s="441">
        <v>38</v>
      </c>
      <c r="L471" s="442">
        <v>7.93</v>
      </c>
      <c r="M471" s="437">
        <v>6</v>
      </c>
      <c r="N471" s="439">
        <v>13.22</v>
      </c>
      <c r="O471" s="437">
        <v>8</v>
      </c>
      <c r="P471" s="436">
        <v>19.5</v>
      </c>
      <c r="Q471" s="440">
        <v>10</v>
      </c>
      <c r="R471" s="436">
        <v>20.25</v>
      </c>
    </row>
    <row r="472" spans="1:18" s="172" customFormat="1" ht="15.75" hidden="1" customHeight="1" thickBot="1" x14ac:dyDescent="0.3">
      <c r="A472" s="2493" t="s">
        <v>183</v>
      </c>
      <c r="B472" s="2494"/>
      <c r="C472" s="2494"/>
      <c r="D472" s="2494"/>
      <c r="E472" s="2494"/>
      <c r="F472" s="2494"/>
      <c r="G472" s="2494"/>
      <c r="H472" s="2494"/>
      <c r="I472" s="2494"/>
      <c r="J472" s="2494"/>
      <c r="K472" s="2494"/>
      <c r="L472" s="2494"/>
      <c r="M472" s="2494"/>
      <c r="N472" s="2494"/>
      <c r="O472" s="2494"/>
      <c r="P472" s="2494"/>
      <c r="Q472" s="2494"/>
      <c r="R472" s="2494"/>
    </row>
    <row r="473" spans="1:18" s="172" customFormat="1" ht="40.5" hidden="1" customHeight="1" thickBot="1" x14ac:dyDescent="0.3">
      <c r="A473" s="87"/>
      <c r="B473" s="2505" t="s">
        <v>389</v>
      </c>
      <c r="C473" s="2506"/>
      <c r="D473" s="2505" t="s">
        <v>390</v>
      </c>
      <c r="E473" s="2506"/>
      <c r="F473" s="2505" t="s">
        <v>292</v>
      </c>
      <c r="G473" s="2506"/>
      <c r="H473" s="2505" t="s">
        <v>295</v>
      </c>
      <c r="I473" s="2506"/>
      <c r="J473" s="2505" t="s">
        <v>391</v>
      </c>
      <c r="K473" s="2506"/>
      <c r="L473" s="2505" t="s">
        <v>392</v>
      </c>
      <c r="M473" s="2506"/>
      <c r="N473" s="2505" t="s">
        <v>426</v>
      </c>
      <c r="O473" s="2506"/>
      <c r="P473" s="2505" t="s">
        <v>394</v>
      </c>
      <c r="Q473" s="2506"/>
      <c r="R473" s="1718" t="s">
        <v>395</v>
      </c>
    </row>
    <row r="474" spans="1:18" s="172" customFormat="1" ht="15.75" hidden="1" thickBot="1" x14ac:dyDescent="0.3">
      <c r="A474" s="2314" t="s">
        <v>396</v>
      </c>
      <c r="B474" s="2315"/>
      <c r="C474" s="2315"/>
      <c r="D474" s="2496"/>
      <c r="E474" s="2496"/>
      <c r="F474" s="2315"/>
      <c r="G474" s="2315"/>
      <c r="H474" s="2496"/>
      <c r="I474" s="2496"/>
      <c r="J474" s="2315"/>
      <c r="K474" s="2315"/>
      <c r="L474" s="2496"/>
      <c r="M474" s="2496"/>
      <c r="N474" s="2315"/>
      <c r="O474" s="2315"/>
      <c r="P474" s="2496"/>
      <c r="Q474" s="2496"/>
      <c r="R474" s="2496"/>
    </row>
    <row r="475" spans="1:18" s="172" customFormat="1" hidden="1" x14ac:dyDescent="0.25">
      <c r="A475" s="82" t="s">
        <v>274</v>
      </c>
      <c r="B475" s="893">
        <v>122</v>
      </c>
      <c r="C475" s="894">
        <f>B475/B483</f>
        <v>5.7465850211964202E-2</v>
      </c>
      <c r="D475" s="893">
        <v>1</v>
      </c>
      <c r="E475" s="894">
        <f>D475/D483</f>
        <v>7.6923076923076927E-2</v>
      </c>
      <c r="F475" s="893">
        <v>16</v>
      </c>
      <c r="G475" s="894">
        <f>F475/F483</f>
        <v>1.0396361273554255E-2</v>
      </c>
      <c r="H475" s="893">
        <v>4</v>
      </c>
      <c r="I475" s="894">
        <f>H475/H483</f>
        <v>1.0416666666666666E-2</v>
      </c>
      <c r="J475" s="893">
        <v>0</v>
      </c>
      <c r="K475" s="894">
        <f>J475/J483</f>
        <v>0</v>
      </c>
      <c r="L475" s="893">
        <v>10</v>
      </c>
      <c r="M475" s="894">
        <f>L475/L483</f>
        <v>0.14084507042253522</v>
      </c>
      <c r="N475" s="893">
        <v>0</v>
      </c>
      <c r="O475" s="894">
        <f>N475/N483</f>
        <v>0</v>
      </c>
      <c r="P475" s="893">
        <v>4</v>
      </c>
      <c r="Q475" s="896">
        <f>P475/P483</f>
        <v>0.4</v>
      </c>
      <c r="R475" s="890">
        <f>SUM(B475,D475,F475,H475,J475,L475,N475,P475)</f>
        <v>157</v>
      </c>
    </row>
    <row r="476" spans="1:18" s="172" customFormat="1" hidden="1" x14ac:dyDescent="0.25">
      <c r="A476" s="80" t="s">
        <v>275</v>
      </c>
      <c r="B476" s="895">
        <v>338</v>
      </c>
      <c r="C476" s="896">
        <f>B476/B483</f>
        <v>0.1592086669806877</v>
      </c>
      <c r="D476" s="895">
        <v>2</v>
      </c>
      <c r="E476" s="896">
        <f>D476/D483</f>
        <v>0.15384615384615385</v>
      </c>
      <c r="F476" s="895">
        <v>391</v>
      </c>
      <c r="G476" s="896">
        <f>F476/F483</f>
        <v>0.25406107862248212</v>
      </c>
      <c r="H476" s="895">
        <v>24</v>
      </c>
      <c r="I476" s="896">
        <f>H476/H483</f>
        <v>6.25E-2</v>
      </c>
      <c r="J476" s="895">
        <v>0</v>
      </c>
      <c r="K476" s="896">
        <f>J476/J483</f>
        <v>0</v>
      </c>
      <c r="L476" s="895">
        <v>11</v>
      </c>
      <c r="M476" s="896">
        <f>L476/L483</f>
        <v>0.15492957746478872</v>
      </c>
      <c r="N476" s="895">
        <v>0</v>
      </c>
      <c r="O476" s="896">
        <f>N476/N483</f>
        <v>0</v>
      </c>
      <c r="P476" s="895">
        <v>1</v>
      </c>
      <c r="Q476" s="896">
        <f>P476/P483</f>
        <v>0.1</v>
      </c>
      <c r="R476" s="891">
        <f>SUM(B476,D476,F476,H476,J476,L476,N476,P476)</f>
        <v>767</v>
      </c>
    </row>
    <row r="477" spans="1:18" s="172" customFormat="1" hidden="1" x14ac:dyDescent="0.25">
      <c r="A477" s="80" t="s">
        <v>276</v>
      </c>
      <c r="B477" s="895">
        <v>419</v>
      </c>
      <c r="C477" s="896">
        <v>0.19800000000000001</v>
      </c>
      <c r="D477" s="895">
        <v>1</v>
      </c>
      <c r="E477" s="896">
        <f>D477/D483</f>
        <v>7.6923076923076927E-2</v>
      </c>
      <c r="F477" s="895">
        <v>410</v>
      </c>
      <c r="G477" s="896">
        <v>0.26700000000000002</v>
      </c>
      <c r="H477" s="895">
        <v>44</v>
      </c>
      <c r="I477" s="896">
        <f>H477/H483</f>
        <v>0.11458333333333333</v>
      </c>
      <c r="J477" s="895">
        <v>0</v>
      </c>
      <c r="K477" s="896">
        <f>J477/J483</f>
        <v>0</v>
      </c>
      <c r="L477" s="895">
        <v>14</v>
      </c>
      <c r="M477" s="896">
        <v>0.19600000000000001</v>
      </c>
      <c r="N477" s="895">
        <v>1</v>
      </c>
      <c r="O477" s="896">
        <f>N477/N483</f>
        <v>0.05</v>
      </c>
      <c r="P477" s="895">
        <v>1</v>
      </c>
      <c r="Q477" s="896">
        <f>P477/P483</f>
        <v>0.1</v>
      </c>
      <c r="R477" s="891">
        <f t="shared" ref="R477:R482" si="79">SUM(B477,D477,F477,H477,J477,L477,N477,P477)</f>
        <v>890</v>
      </c>
    </row>
    <row r="478" spans="1:18" s="172" customFormat="1" hidden="1" x14ac:dyDescent="0.25">
      <c r="A478" s="80" t="s">
        <v>277</v>
      </c>
      <c r="B478" s="895">
        <v>434</v>
      </c>
      <c r="C478" s="896">
        <v>0.20499999999999999</v>
      </c>
      <c r="D478" s="895">
        <v>0</v>
      </c>
      <c r="E478" s="896">
        <f>D478/D483</f>
        <v>0</v>
      </c>
      <c r="F478" s="895">
        <v>338</v>
      </c>
      <c r="G478" s="896">
        <f>F478/F483</f>
        <v>0.21962313190383365</v>
      </c>
      <c r="H478" s="895">
        <v>65</v>
      </c>
      <c r="I478" s="896">
        <f>H478/H483</f>
        <v>0.16927083333333334</v>
      </c>
      <c r="J478" s="895">
        <v>0</v>
      </c>
      <c r="K478" s="896">
        <f>J478/J483</f>
        <v>0</v>
      </c>
      <c r="L478" s="895">
        <v>9</v>
      </c>
      <c r="M478" s="896">
        <f>L478/L483</f>
        <v>0.12676056338028169</v>
      </c>
      <c r="N478" s="895">
        <v>0</v>
      </c>
      <c r="O478" s="896">
        <f>N478/N483</f>
        <v>0</v>
      </c>
      <c r="P478" s="1077">
        <v>1</v>
      </c>
      <c r="Q478" s="896">
        <f>P478/P483</f>
        <v>0.1</v>
      </c>
      <c r="R478" s="891">
        <f t="shared" si="79"/>
        <v>847</v>
      </c>
    </row>
    <row r="479" spans="1:18" s="172" customFormat="1" hidden="1" x14ac:dyDescent="0.25">
      <c r="A479" s="80" t="s">
        <v>278</v>
      </c>
      <c r="B479" s="895">
        <v>291</v>
      </c>
      <c r="C479" s="896">
        <f>B479/B483</f>
        <v>0.13707018370230806</v>
      </c>
      <c r="D479" s="895">
        <v>2</v>
      </c>
      <c r="E479" s="896">
        <f>D479/D483</f>
        <v>0.15384615384615385</v>
      </c>
      <c r="F479" s="895">
        <v>208</v>
      </c>
      <c r="G479" s="896">
        <f>F479/F483</f>
        <v>0.13515269655620532</v>
      </c>
      <c r="H479" s="895">
        <v>87</v>
      </c>
      <c r="I479" s="896">
        <f>H479/H483</f>
        <v>0.2265625</v>
      </c>
      <c r="J479" s="895">
        <v>0</v>
      </c>
      <c r="K479" s="896">
        <f>J479/J483</f>
        <v>0</v>
      </c>
      <c r="L479" s="895">
        <v>10</v>
      </c>
      <c r="M479" s="896">
        <f>L479/L483</f>
        <v>0.14084507042253522</v>
      </c>
      <c r="N479" s="895">
        <v>0</v>
      </c>
      <c r="O479" s="896">
        <f>N479/N483</f>
        <v>0</v>
      </c>
      <c r="P479" s="895">
        <v>0</v>
      </c>
      <c r="Q479" s="896">
        <f>P479/P483</f>
        <v>0</v>
      </c>
      <c r="R479" s="891">
        <f t="shared" si="79"/>
        <v>598</v>
      </c>
    </row>
    <row r="480" spans="1:18" s="172" customFormat="1" hidden="1" x14ac:dyDescent="0.25">
      <c r="A480" s="80" t="s">
        <v>279</v>
      </c>
      <c r="B480" s="895">
        <v>312</v>
      </c>
      <c r="C480" s="896">
        <f>B480/B483</f>
        <v>0.14696184644371174</v>
      </c>
      <c r="D480" s="895">
        <v>6</v>
      </c>
      <c r="E480" s="896">
        <v>0.46100000000000002</v>
      </c>
      <c r="F480" s="895">
        <v>109</v>
      </c>
      <c r="G480" s="896">
        <f>F480/F483</f>
        <v>7.0825211176088365E-2</v>
      </c>
      <c r="H480" s="895">
        <v>88</v>
      </c>
      <c r="I480" s="896">
        <f>H480/H483</f>
        <v>0.22916666666666666</v>
      </c>
      <c r="J480" s="895">
        <v>0</v>
      </c>
      <c r="K480" s="896">
        <f>J480/J483</f>
        <v>0</v>
      </c>
      <c r="L480" s="895">
        <v>10</v>
      </c>
      <c r="M480" s="896">
        <f>L480/L483</f>
        <v>0.14084507042253522</v>
      </c>
      <c r="N480" s="895">
        <v>5</v>
      </c>
      <c r="O480" s="896">
        <f>N480/N483</f>
        <v>0.25</v>
      </c>
      <c r="P480" s="895">
        <v>1</v>
      </c>
      <c r="Q480" s="896">
        <f>P480/P483</f>
        <v>0.1</v>
      </c>
      <c r="R480" s="891">
        <f t="shared" si="79"/>
        <v>531</v>
      </c>
    </row>
    <row r="481" spans="1:18" s="172" customFormat="1" hidden="1" x14ac:dyDescent="0.25">
      <c r="A481" s="80" t="s">
        <v>280</v>
      </c>
      <c r="B481" s="895">
        <v>187</v>
      </c>
      <c r="C481" s="896">
        <f>B481/B483</f>
        <v>8.8082901554404139E-2</v>
      </c>
      <c r="D481" s="895">
        <v>1</v>
      </c>
      <c r="E481" s="896">
        <f>D481/D483</f>
        <v>7.6923076923076927E-2</v>
      </c>
      <c r="F481" s="895">
        <v>57</v>
      </c>
      <c r="G481" s="896">
        <f>F481/F483</f>
        <v>3.7037037037037035E-2</v>
      </c>
      <c r="H481" s="895">
        <v>68</v>
      </c>
      <c r="I481" s="896">
        <f>H481/H483</f>
        <v>0.17708333333333334</v>
      </c>
      <c r="J481" s="895">
        <v>0</v>
      </c>
      <c r="K481" s="896">
        <f>J481/J483</f>
        <v>0</v>
      </c>
      <c r="L481" s="895">
        <v>7</v>
      </c>
      <c r="M481" s="896">
        <f>L481/L483</f>
        <v>9.8591549295774641E-2</v>
      </c>
      <c r="N481" s="895">
        <v>11</v>
      </c>
      <c r="O481" s="896">
        <f>N481/N483</f>
        <v>0.55000000000000004</v>
      </c>
      <c r="P481" s="895">
        <v>2</v>
      </c>
      <c r="Q481" s="896">
        <f>P481/P483</f>
        <v>0.2</v>
      </c>
      <c r="R481" s="891">
        <f t="shared" si="79"/>
        <v>333</v>
      </c>
    </row>
    <row r="482" spans="1:18" s="172" customFormat="1" ht="15.75" hidden="1" thickBot="1" x14ac:dyDescent="0.3">
      <c r="A482" s="663" t="s">
        <v>397</v>
      </c>
      <c r="B482" s="897">
        <v>20</v>
      </c>
      <c r="C482" s="898">
        <f>B482/B483</f>
        <v>9.4206311822892137E-3</v>
      </c>
      <c r="D482" s="897">
        <v>0</v>
      </c>
      <c r="E482" s="898">
        <f>D482/D483</f>
        <v>0</v>
      </c>
      <c r="F482" s="897">
        <v>10</v>
      </c>
      <c r="G482" s="898">
        <f>F482/F483</f>
        <v>6.4977257959714096E-3</v>
      </c>
      <c r="H482" s="897">
        <v>4</v>
      </c>
      <c r="I482" s="898">
        <f>H482/H483</f>
        <v>1.0416666666666666E-2</v>
      </c>
      <c r="J482" s="897">
        <v>353</v>
      </c>
      <c r="K482" s="898">
        <f>J482/J483</f>
        <v>1</v>
      </c>
      <c r="L482" s="897">
        <v>0</v>
      </c>
      <c r="M482" s="898">
        <f>L482/L483</f>
        <v>0</v>
      </c>
      <c r="N482" s="897">
        <v>3</v>
      </c>
      <c r="O482" s="898">
        <f>N482/N483</f>
        <v>0.15</v>
      </c>
      <c r="P482" s="897">
        <v>0</v>
      </c>
      <c r="Q482" s="898">
        <f>P482/P483</f>
        <v>0</v>
      </c>
      <c r="R482" s="892">
        <f t="shared" si="79"/>
        <v>390</v>
      </c>
    </row>
    <row r="483" spans="1:18" s="172" customFormat="1" ht="16.5" hidden="1" thickTop="1" thickBot="1" x14ac:dyDescent="0.3">
      <c r="A483" s="105" t="s">
        <v>398</v>
      </c>
      <c r="B483" s="888">
        <f t="shared" ref="B483:Q483" si="80">SUM(B475:B482)</f>
        <v>2123</v>
      </c>
      <c r="C483" s="889">
        <f t="shared" si="80"/>
        <v>1.0012100800753649</v>
      </c>
      <c r="D483" s="888">
        <f t="shared" si="80"/>
        <v>13</v>
      </c>
      <c r="E483" s="889">
        <f t="shared" si="80"/>
        <v>0.9994615384615384</v>
      </c>
      <c r="F483" s="888">
        <f t="shared" si="80"/>
        <v>1539</v>
      </c>
      <c r="G483" s="889">
        <f t="shared" si="80"/>
        <v>1.0005932423651722</v>
      </c>
      <c r="H483" s="888">
        <f t="shared" si="80"/>
        <v>384</v>
      </c>
      <c r="I483" s="889">
        <f t="shared" si="80"/>
        <v>1</v>
      </c>
      <c r="J483" s="888">
        <f t="shared" si="80"/>
        <v>353</v>
      </c>
      <c r="K483" s="889">
        <f t="shared" si="80"/>
        <v>1</v>
      </c>
      <c r="L483" s="888">
        <f t="shared" si="80"/>
        <v>71</v>
      </c>
      <c r="M483" s="889">
        <f t="shared" si="80"/>
        <v>0.99881690140845081</v>
      </c>
      <c r="N483" s="888">
        <f t="shared" si="80"/>
        <v>20</v>
      </c>
      <c r="O483" s="889">
        <f t="shared" si="80"/>
        <v>1</v>
      </c>
      <c r="P483" s="888">
        <f t="shared" si="80"/>
        <v>10</v>
      </c>
      <c r="Q483" s="889">
        <f t="shared" si="80"/>
        <v>1</v>
      </c>
      <c r="R483" s="888">
        <f>SUM(B483,D483,F483,H483,J483,L483,N483,P483)</f>
        <v>4513</v>
      </c>
    </row>
    <row r="484" spans="1:18" s="30" customFormat="1" ht="15.75" hidden="1" thickBot="1" x14ac:dyDescent="0.3">
      <c r="A484" s="2490" t="s">
        <v>399</v>
      </c>
      <c r="B484" s="2491"/>
      <c r="C484" s="2491"/>
      <c r="D484" s="2491"/>
      <c r="E484" s="2491"/>
      <c r="F484" s="2491"/>
      <c r="G484" s="2491"/>
      <c r="H484" s="2491"/>
      <c r="I484" s="2491"/>
      <c r="J484" s="2491"/>
      <c r="K484" s="2491"/>
      <c r="L484" s="2491"/>
      <c r="M484" s="2491"/>
      <c r="N484" s="2491"/>
      <c r="O484" s="2491"/>
      <c r="P484" s="2491"/>
      <c r="Q484" s="2491"/>
      <c r="R484" s="2491"/>
    </row>
    <row r="485" spans="1:18" s="172" customFormat="1" hidden="1" x14ac:dyDescent="0.25">
      <c r="A485" s="82" t="s">
        <v>284</v>
      </c>
      <c r="B485" s="406">
        <v>378</v>
      </c>
      <c r="C485" s="407">
        <f>SUM(B485/B491)</f>
        <v>0.17804992934526614</v>
      </c>
      <c r="D485" s="406">
        <v>2</v>
      </c>
      <c r="E485" s="407">
        <f>SUM(D485/D491)</f>
        <v>0.15384615384615385</v>
      </c>
      <c r="F485" s="406">
        <v>257</v>
      </c>
      <c r="G485" s="407">
        <f>SUM(F485/F491)</f>
        <v>0.16699155295646523</v>
      </c>
      <c r="H485" s="406">
        <v>57</v>
      </c>
      <c r="I485" s="407">
        <f>SUM(H485/H491)</f>
        <v>0.1484375</v>
      </c>
      <c r="J485" s="406">
        <v>70</v>
      </c>
      <c r="K485" s="407">
        <f>SUM(J485/J491)</f>
        <v>0.19830028328611898</v>
      </c>
      <c r="L485" s="406">
        <v>5</v>
      </c>
      <c r="M485" s="407">
        <f>SUM(L485/L491)</f>
        <v>7.0422535211267609E-2</v>
      </c>
      <c r="N485" s="406">
        <v>3</v>
      </c>
      <c r="O485" s="407">
        <f>SUM(N485/N491)</f>
        <v>0.15</v>
      </c>
      <c r="P485" s="406">
        <v>5</v>
      </c>
      <c r="Q485" s="411">
        <f>SUM(P485/P491)</f>
        <v>0.5</v>
      </c>
      <c r="R485" s="890">
        <f t="shared" ref="R485:R490" si="81">SUM(B485,D485,F485,H485,J485,L485,N485,P485)</f>
        <v>777</v>
      </c>
    </row>
    <row r="486" spans="1:18" s="172" customFormat="1" hidden="1" x14ac:dyDescent="0.25">
      <c r="A486" s="80" t="s">
        <v>285</v>
      </c>
      <c r="B486" s="410">
        <v>157</v>
      </c>
      <c r="C486" s="411">
        <f>SUM(B486/B491)</f>
        <v>7.395195478097033E-2</v>
      </c>
      <c r="D486" s="410">
        <v>2</v>
      </c>
      <c r="E486" s="411">
        <f>SUM(D486/D491)</f>
        <v>0.15384615384615385</v>
      </c>
      <c r="F486" s="410">
        <v>110</v>
      </c>
      <c r="G486" s="411">
        <v>7.1999999999999995E-2</v>
      </c>
      <c r="H486" s="410">
        <v>41</v>
      </c>
      <c r="I486" s="411">
        <f>SUM(H486/H491)</f>
        <v>0.10677083333333333</v>
      </c>
      <c r="J486" s="410">
        <v>24</v>
      </c>
      <c r="K486" s="411">
        <f>SUM(J486/J491)</f>
        <v>6.79886685552408E-2</v>
      </c>
      <c r="L486" s="410">
        <v>31</v>
      </c>
      <c r="M486" s="411">
        <v>0.436</v>
      </c>
      <c r="N486" s="410">
        <v>1</v>
      </c>
      <c r="O486" s="411">
        <f>SUM(N486/N491)</f>
        <v>0.05</v>
      </c>
      <c r="P486" s="410">
        <v>1</v>
      </c>
      <c r="Q486" s="411">
        <f>SUM(P486/P491)</f>
        <v>0.1</v>
      </c>
      <c r="R486" s="891">
        <f t="shared" si="81"/>
        <v>367</v>
      </c>
    </row>
    <row r="487" spans="1:18" s="172" customFormat="1" hidden="1" x14ac:dyDescent="0.25">
      <c r="A487" s="80" t="s">
        <v>286</v>
      </c>
      <c r="B487" s="410">
        <v>34</v>
      </c>
      <c r="C487" s="411">
        <f>SUM(B487/B491)</f>
        <v>1.6015073009891662E-2</v>
      </c>
      <c r="D487" s="410">
        <v>0</v>
      </c>
      <c r="E487" s="411">
        <f>SUM(D487/D491)</f>
        <v>0</v>
      </c>
      <c r="F487" s="410">
        <v>19</v>
      </c>
      <c r="G487" s="411">
        <f>SUM(F487/F491)</f>
        <v>1.2345679012345678E-2</v>
      </c>
      <c r="H487" s="410">
        <v>10</v>
      </c>
      <c r="I487" s="411">
        <f>SUM(H487/H491)</f>
        <v>2.6041666666666668E-2</v>
      </c>
      <c r="J487" s="410">
        <v>4</v>
      </c>
      <c r="K487" s="411">
        <f>SUM(J487/J491)</f>
        <v>1.1331444759206799E-2</v>
      </c>
      <c r="L487" s="410">
        <v>0</v>
      </c>
      <c r="M487" s="411">
        <f>SUM(L487/L491)</f>
        <v>0</v>
      </c>
      <c r="N487" s="410">
        <v>0</v>
      </c>
      <c r="O487" s="411">
        <f>SUM(N487/N491)</f>
        <v>0</v>
      </c>
      <c r="P487" s="410">
        <v>0</v>
      </c>
      <c r="Q487" s="411">
        <f>SUM(P487/P491)</f>
        <v>0</v>
      </c>
      <c r="R487" s="891">
        <f t="shared" si="81"/>
        <v>67</v>
      </c>
    </row>
    <row r="488" spans="1:18" s="172" customFormat="1" hidden="1" x14ac:dyDescent="0.25">
      <c r="A488" s="80" t="s">
        <v>287</v>
      </c>
      <c r="B488" s="410">
        <v>660</v>
      </c>
      <c r="C488" s="411">
        <f>SUM(B488/B491)</f>
        <v>0.31088082901554404</v>
      </c>
      <c r="D488" s="410">
        <v>5</v>
      </c>
      <c r="E488" s="411">
        <v>0.38400000000000001</v>
      </c>
      <c r="F488" s="410">
        <v>542</v>
      </c>
      <c r="G488" s="411">
        <f>SUM(F488/F491)</f>
        <v>0.3521767381416504</v>
      </c>
      <c r="H488" s="410">
        <v>151</v>
      </c>
      <c r="I488" s="411">
        <f>SUM(H488/H491)</f>
        <v>0.39322916666666669</v>
      </c>
      <c r="J488" s="410">
        <v>120</v>
      </c>
      <c r="K488" s="411">
        <f>SUM(J488/J491)</f>
        <v>0.33994334277620397</v>
      </c>
      <c r="L488" s="410">
        <v>6</v>
      </c>
      <c r="M488" s="411">
        <f>SUM(L488/L491)</f>
        <v>8.4507042253521125E-2</v>
      </c>
      <c r="N488" s="410">
        <v>10</v>
      </c>
      <c r="O488" s="411">
        <f>SUM(N488/N491)</f>
        <v>0.5</v>
      </c>
      <c r="P488" s="410">
        <v>3</v>
      </c>
      <c r="Q488" s="411">
        <f>SUM(P488/P491)</f>
        <v>0.3</v>
      </c>
      <c r="R488" s="891">
        <f t="shared" si="81"/>
        <v>1497</v>
      </c>
    </row>
    <row r="489" spans="1:18" s="172" customFormat="1" hidden="1" x14ac:dyDescent="0.25">
      <c r="A489" s="80" t="s">
        <v>288</v>
      </c>
      <c r="B489" s="410">
        <v>714</v>
      </c>
      <c r="C489" s="411">
        <f>SUM(B489/B491)</f>
        <v>0.33631653320772492</v>
      </c>
      <c r="D489" s="410">
        <v>2</v>
      </c>
      <c r="E489" s="411">
        <f>SUM(D489/D491)</f>
        <v>0.15384615384615385</v>
      </c>
      <c r="F489" s="410">
        <v>491</v>
      </c>
      <c r="G489" s="411">
        <f>SUM(F489/F491)</f>
        <v>0.31903833658219621</v>
      </c>
      <c r="H489" s="410">
        <v>106</v>
      </c>
      <c r="I489" s="411">
        <f>SUM(H489/H491)</f>
        <v>0.27604166666666669</v>
      </c>
      <c r="J489" s="410">
        <v>126</v>
      </c>
      <c r="K489" s="411">
        <v>0.35799999999999998</v>
      </c>
      <c r="L489" s="410">
        <v>21</v>
      </c>
      <c r="M489" s="411">
        <f>SUM(L489/L491)</f>
        <v>0.29577464788732394</v>
      </c>
      <c r="N489" s="410">
        <v>4</v>
      </c>
      <c r="O489" s="411">
        <f>SUM(N489/N491)</f>
        <v>0.2</v>
      </c>
      <c r="P489" s="1074">
        <v>0</v>
      </c>
      <c r="Q489" s="411">
        <f>SUM(P489/P491)</f>
        <v>0</v>
      </c>
      <c r="R489" s="891">
        <f t="shared" si="81"/>
        <v>1464</v>
      </c>
    </row>
    <row r="490" spans="1:18" s="172" customFormat="1" ht="15.75" hidden="1" thickBot="1" x14ac:dyDescent="0.3">
      <c r="A490" s="81" t="s">
        <v>289</v>
      </c>
      <c r="B490" s="414">
        <v>180</v>
      </c>
      <c r="C490" s="415">
        <f>SUM(B490/B491)</f>
        <v>8.478568064060292E-2</v>
      </c>
      <c r="D490" s="414">
        <v>2</v>
      </c>
      <c r="E490" s="415">
        <f>SUM(D490/D491)</f>
        <v>0.15384615384615385</v>
      </c>
      <c r="F490" s="414">
        <v>120</v>
      </c>
      <c r="G490" s="415">
        <f>SUM(F490/F491)</f>
        <v>7.7972709551656916E-2</v>
      </c>
      <c r="H490" s="414">
        <v>19</v>
      </c>
      <c r="I490" s="415">
        <f>SUM(H490/H491)</f>
        <v>4.9479166666666664E-2</v>
      </c>
      <c r="J490" s="414">
        <v>9</v>
      </c>
      <c r="K490" s="415">
        <f>SUM(J490/J491)</f>
        <v>2.5495750708215296E-2</v>
      </c>
      <c r="L490" s="414">
        <v>8</v>
      </c>
      <c r="M490" s="415">
        <f>SUM(L490/L491)</f>
        <v>0.11267605633802817</v>
      </c>
      <c r="N490" s="414">
        <v>2</v>
      </c>
      <c r="O490" s="415">
        <f>SUM(N490/N491)</f>
        <v>0.1</v>
      </c>
      <c r="P490" s="414">
        <v>1</v>
      </c>
      <c r="Q490" s="415">
        <f>SUM(P490/P491)</f>
        <v>0.1</v>
      </c>
      <c r="R490" s="892">
        <f t="shared" si="81"/>
        <v>341</v>
      </c>
    </row>
    <row r="491" spans="1:18" s="172" customFormat="1" ht="16.5" hidden="1" thickTop="1" thickBot="1" x14ac:dyDescent="0.3">
      <c r="A491" s="105" t="s">
        <v>398</v>
      </c>
      <c r="B491" s="888">
        <f t="shared" ref="B491:Q491" si="82">SUM(B485:B490)</f>
        <v>2123</v>
      </c>
      <c r="C491" s="889">
        <f t="shared" si="82"/>
        <v>1</v>
      </c>
      <c r="D491" s="888">
        <f t="shared" si="82"/>
        <v>13</v>
      </c>
      <c r="E491" s="889">
        <f t="shared" si="82"/>
        <v>0.99938461538461543</v>
      </c>
      <c r="F491" s="888">
        <f t="shared" si="82"/>
        <v>1539</v>
      </c>
      <c r="G491" s="889">
        <f t="shared" si="82"/>
        <v>1.0005250162443144</v>
      </c>
      <c r="H491" s="888">
        <f t="shared" si="82"/>
        <v>384</v>
      </c>
      <c r="I491" s="889">
        <f t="shared" si="82"/>
        <v>1.0000000000000002</v>
      </c>
      <c r="J491" s="888">
        <f t="shared" si="82"/>
        <v>353</v>
      </c>
      <c r="K491" s="889">
        <f t="shared" si="82"/>
        <v>1.0010594900849858</v>
      </c>
      <c r="L491" s="888">
        <f t="shared" si="82"/>
        <v>71</v>
      </c>
      <c r="M491" s="889">
        <f t="shared" si="82"/>
        <v>0.99938028169014081</v>
      </c>
      <c r="N491" s="888">
        <f t="shared" si="82"/>
        <v>20</v>
      </c>
      <c r="O491" s="889">
        <f t="shared" si="82"/>
        <v>0.99999999999999989</v>
      </c>
      <c r="P491" s="888">
        <f t="shared" si="82"/>
        <v>10</v>
      </c>
      <c r="Q491" s="889">
        <f t="shared" si="82"/>
        <v>0.99999999999999989</v>
      </c>
      <c r="R491" s="888">
        <f>SUM(B491,D491,F491,H491,J491,L491,N491,P491)</f>
        <v>4513</v>
      </c>
    </row>
    <row r="492" spans="1:18" s="172" customFormat="1" ht="15.75" hidden="1" customHeight="1" thickBot="1" x14ac:dyDescent="0.3">
      <c r="A492" s="2490" t="s">
        <v>401</v>
      </c>
      <c r="B492" s="2491"/>
      <c r="C492" s="2491"/>
      <c r="D492" s="2491"/>
      <c r="E492" s="2491"/>
      <c r="F492" s="2491"/>
      <c r="G492" s="2491"/>
      <c r="H492" s="2491"/>
      <c r="I492" s="2491"/>
      <c r="J492" s="2491"/>
      <c r="K492" s="2491"/>
      <c r="L492" s="2491"/>
      <c r="M492" s="2491"/>
      <c r="N492" s="2491"/>
      <c r="O492" s="2491"/>
      <c r="P492" s="2491"/>
      <c r="Q492" s="2491"/>
      <c r="R492" s="2491"/>
    </row>
    <row r="493" spans="1:18" s="172" customFormat="1" hidden="1" x14ac:dyDescent="0.25">
      <c r="A493" s="73" t="s">
        <v>402</v>
      </c>
      <c r="B493" s="406">
        <v>1570</v>
      </c>
      <c r="C493" s="407">
        <v>0.74099999999999999</v>
      </c>
      <c r="D493" s="406">
        <v>8</v>
      </c>
      <c r="E493" s="407">
        <f>SUM(D493/D499)</f>
        <v>0.61538461538461542</v>
      </c>
      <c r="F493" s="406">
        <v>782</v>
      </c>
      <c r="G493" s="407">
        <f>SUM(F493/F499)</f>
        <v>0.50812215724496423</v>
      </c>
      <c r="H493" s="406">
        <v>303</v>
      </c>
      <c r="I493" s="407">
        <f>SUM(H493/H499)</f>
        <v>0.7890625</v>
      </c>
      <c r="J493" s="406">
        <v>255</v>
      </c>
      <c r="K493" s="407">
        <f>SUM(J493/J499)</f>
        <v>0.72237960339943341</v>
      </c>
      <c r="L493" s="406">
        <v>49</v>
      </c>
      <c r="M493" s="407">
        <f>SUM(L493/L499)</f>
        <v>0.6901408450704225</v>
      </c>
      <c r="N493" s="406">
        <v>12</v>
      </c>
      <c r="O493" s="407">
        <f>SUM(N493/N499)</f>
        <v>0.6</v>
      </c>
      <c r="P493" s="1076">
        <v>8</v>
      </c>
      <c r="Q493" s="407">
        <f>SUM(P493/P499)</f>
        <v>0.8</v>
      </c>
      <c r="R493" s="890">
        <f t="shared" ref="R493:R498" si="83">SUM(B493,D493,F493,H493,J493,L493,N493,P493)</f>
        <v>2987</v>
      </c>
    </row>
    <row r="494" spans="1:18" s="172" customFormat="1" hidden="1" x14ac:dyDescent="0.25">
      <c r="A494" s="74" t="s">
        <v>403</v>
      </c>
      <c r="B494" s="410">
        <v>400</v>
      </c>
      <c r="C494" s="411">
        <f>SUM(B494/B499)</f>
        <v>0.18841262364578426</v>
      </c>
      <c r="D494" s="410">
        <v>2</v>
      </c>
      <c r="E494" s="411">
        <f>SUM(D494/D499)</f>
        <v>0.15384615384615385</v>
      </c>
      <c r="F494" s="410">
        <v>554</v>
      </c>
      <c r="G494" s="411">
        <f>SUM(F494/F499)</f>
        <v>0.35997400909681609</v>
      </c>
      <c r="H494" s="410">
        <v>74</v>
      </c>
      <c r="I494" s="411">
        <f>SUM(H494/H499)</f>
        <v>0.19270833333333334</v>
      </c>
      <c r="J494" s="410">
        <v>68</v>
      </c>
      <c r="K494" s="411">
        <f>SUM(J494/J499)</f>
        <v>0.19263456090651557</v>
      </c>
      <c r="L494" s="410">
        <v>14</v>
      </c>
      <c r="M494" s="411">
        <f>SUM(L494/L499)</f>
        <v>0.19718309859154928</v>
      </c>
      <c r="N494" s="410">
        <v>4</v>
      </c>
      <c r="O494" s="411">
        <f>SUM(N494/N499)</f>
        <v>0.2</v>
      </c>
      <c r="P494" s="410">
        <v>1</v>
      </c>
      <c r="Q494" s="411">
        <f>SUM(P494/P499)</f>
        <v>0.1</v>
      </c>
      <c r="R494" s="891">
        <f t="shared" si="83"/>
        <v>1117</v>
      </c>
    </row>
    <row r="495" spans="1:18" s="172" customFormat="1" hidden="1" x14ac:dyDescent="0.25">
      <c r="A495" s="74" t="s">
        <v>404</v>
      </c>
      <c r="B495" s="410">
        <v>122</v>
      </c>
      <c r="C495" s="411">
        <f>SUM(B495/B499)</f>
        <v>5.7465850211964202E-2</v>
      </c>
      <c r="D495" s="410">
        <v>3</v>
      </c>
      <c r="E495" s="411">
        <f>SUM(D495/D499)</f>
        <v>0.23076923076923078</v>
      </c>
      <c r="F495" s="410">
        <v>179</v>
      </c>
      <c r="G495" s="411">
        <f>SUM(F495/F499)</f>
        <v>0.11630929174788823</v>
      </c>
      <c r="H495" s="410">
        <v>5</v>
      </c>
      <c r="I495" s="411">
        <f>SUM(H495/H499)</f>
        <v>1.3020833333333334E-2</v>
      </c>
      <c r="J495" s="410">
        <v>12</v>
      </c>
      <c r="K495" s="411">
        <f>SUM(J495/J499)</f>
        <v>3.39943342776204E-2</v>
      </c>
      <c r="L495" s="410">
        <v>7</v>
      </c>
      <c r="M495" s="411">
        <f>SUM(L495/L499)</f>
        <v>9.8591549295774641E-2</v>
      </c>
      <c r="N495" s="410">
        <v>3</v>
      </c>
      <c r="O495" s="411">
        <f>SUM(N495/N499)</f>
        <v>0.15</v>
      </c>
      <c r="P495" s="410">
        <v>1</v>
      </c>
      <c r="Q495" s="411">
        <f>SUM(P495/P499)</f>
        <v>0.1</v>
      </c>
      <c r="R495" s="891">
        <f t="shared" si="83"/>
        <v>332</v>
      </c>
    </row>
    <row r="496" spans="1:18" s="172" customFormat="1" hidden="1" x14ac:dyDescent="0.25">
      <c r="A496" s="74" t="s">
        <v>405</v>
      </c>
      <c r="B496" s="410">
        <v>21</v>
      </c>
      <c r="C496" s="411">
        <f>SUM(B496/B499)</f>
        <v>9.8916627414036735E-3</v>
      </c>
      <c r="D496" s="410">
        <v>0</v>
      </c>
      <c r="E496" s="411">
        <f>SUM(D496/D499)</f>
        <v>0</v>
      </c>
      <c r="F496" s="410">
        <v>18</v>
      </c>
      <c r="G496" s="411">
        <f>SUM(F496/F499)</f>
        <v>1.1695906432748537E-2</v>
      </c>
      <c r="H496" s="410">
        <v>2</v>
      </c>
      <c r="I496" s="411">
        <f>SUM(H496/H499)</f>
        <v>5.208333333333333E-3</v>
      </c>
      <c r="J496" s="410">
        <v>7</v>
      </c>
      <c r="K496" s="411">
        <f>SUM(J496/J499)</f>
        <v>1.9830028328611898E-2</v>
      </c>
      <c r="L496" s="410">
        <v>1</v>
      </c>
      <c r="M496" s="411">
        <f>SUM(L496/L499)</f>
        <v>1.4084507042253521E-2</v>
      </c>
      <c r="N496" s="410">
        <v>1</v>
      </c>
      <c r="O496" s="411">
        <f>SUM(N496/N499)</f>
        <v>0.05</v>
      </c>
      <c r="P496" s="410">
        <v>0</v>
      </c>
      <c r="Q496" s="411">
        <f>SUM(P496/P499)</f>
        <v>0</v>
      </c>
      <c r="R496" s="891">
        <f t="shared" si="83"/>
        <v>50</v>
      </c>
    </row>
    <row r="497" spans="1:18" s="172" customFormat="1" hidden="1" x14ac:dyDescent="0.25">
      <c r="A497" s="74" t="s">
        <v>406</v>
      </c>
      <c r="B497" s="410">
        <v>5</v>
      </c>
      <c r="C497" s="411">
        <f>SUM(B497/B499)</f>
        <v>2.3551577955723034E-3</v>
      </c>
      <c r="D497" s="410">
        <v>0</v>
      </c>
      <c r="E497" s="411">
        <f>SUM(D497/D499)</f>
        <v>0</v>
      </c>
      <c r="F497" s="410">
        <v>6</v>
      </c>
      <c r="G497" s="411">
        <f>SUM(F497/F499)</f>
        <v>3.8986354775828458E-3</v>
      </c>
      <c r="H497" s="410">
        <v>0</v>
      </c>
      <c r="I497" s="411">
        <f>SUM(H497/H499)</f>
        <v>0</v>
      </c>
      <c r="J497" s="410">
        <v>4</v>
      </c>
      <c r="K497" s="411">
        <f>SUM(J497/J499)</f>
        <v>1.1331444759206799E-2</v>
      </c>
      <c r="L497" s="410">
        <v>0</v>
      </c>
      <c r="M497" s="411">
        <f>SUM(L497/L499)</f>
        <v>0</v>
      </c>
      <c r="N497" s="410">
        <v>0</v>
      </c>
      <c r="O497" s="411">
        <f>SUM(N497/N499)</f>
        <v>0</v>
      </c>
      <c r="P497" s="410">
        <v>0</v>
      </c>
      <c r="Q497" s="411">
        <f>SUM(P497/P499)</f>
        <v>0</v>
      </c>
      <c r="R497" s="891">
        <f t="shared" si="83"/>
        <v>15</v>
      </c>
    </row>
    <row r="498" spans="1:18" s="172" customFormat="1" ht="15.75" hidden="1" thickBot="1" x14ac:dyDescent="0.3">
      <c r="A498" s="91" t="s">
        <v>407</v>
      </c>
      <c r="B498" s="414">
        <v>5</v>
      </c>
      <c r="C498" s="415">
        <f>SUM(B498/B499)</f>
        <v>2.3551577955723034E-3</v>
      </c>
      <c r="D498" s="414">
        <v>0</v>
      </c>
      <c r="E498" s="415">
        <f>SUM(D498/D499)</f>
        <v>0</v>
      </c>
      <c r="F498" s="414">
        <v>0</v>
      </c>
      <c r="G498" s="415">
        <f>SUM(F498/F499)</f>
        <v>0</v>
      </c>
      <c r="H498" s="414">
        <v>0</v>
      </c>
      <c r="I498" s="415">
        <f>SUM(H498/H499)</f>
        <v>0</v>
      </c>
      <c r="J498" s="414">
        <v>7</v>
      </c>
      <c r="K498" s="415">
        <f>SUM(J498/J499)</f>
        <v>1.9830028328611898E-2</v>
      </c>
      <c r="L498" s="414">
        <v>0</v>
      </c>
      <c r="M498" s="415">
        <f>SUM(L498/L499)</f>
        <v>0</v>
      </c>
      <c r="N498" s="414">
        <v>0</v>
      </c>
      <c r="O498" s="415">
        <f>SUM(N498/N499)</f>
        <v>0</v>
      </c>
      <c r="P498" s="414">
        <v>0</v>
      </c>
      <c r="Q498" s="415">
        <f>SUM(P498/P499)</f>
        <v>0</v>
      </c>
      <c r="R498" s="892">
        <f t="shared" si="83"/>
        <v>12</v>
      </c>
    </row>
    <row r="499" spans="1:18" s="172" customFormat="1" ht="16.5" hidden="1" thickTop="1" thickBot="1" x14ac:dyDescent="0.3">
      <c r="A499" s="105" t="s">
        <v>398</v>
      </c>
      <c r="B499" s="888">
        <f t="shared" ref="B499:R499" si="84">SUM(B493:B498)</f>
        <v>2123</v>
      </c>
      <c r="C499" s="889">
        <f t="shared" si="84"/>
        <v>1.0014804521902967</v>
      </c>
      <c r="D499" s="888">
        <f t="shared" si="84"/>
        <v>13</v>
      </c>
      <c r="E499" s="889">
        <f t="shared" si="84"/>
        <v>1</v>
      </c>
      <c r="F499" s="888">
        <f t="shared" si="84"/>
        <v>1539</v>
      </c>
      <c r="G499" s="889">
        <f t="shared" si="84"/>
        <v>1</v>
      </c>
      <c r="H499" s="888">
        <f t="shared" si="84"/>
        <v>384</v>
      </c>
      <c r="I499" s="889">
        <f t="shared" si="84"/>
        <v>1</v>
      </c>
      <c r="J499" s="888">
        <f t="shared" si="84"/>
        <v>353</v>
      </c>
      <c r="K499" s="889">
        <f t="shared" si="84"/>
        <v>1</v>
      </c>
      <c r="L499" s="888">
        <f t="shared" si="84"/>
        <v>71</v>
      </c>
      <c r="M499" s="889">
        <f t="shared" si="84"/>
        <v>0.99999999999999989</v>
      </c>
      <c r="N499" s="888">
        <f t="shared" si="84"/>
        <v>20</v>
      </c>
      <c r="O499" s="889">
        <f t="shared" si="84"/>
        <v>1</v>
      </c>
      <c r="P499" s="888">
        <f t="shared" si="84"/>
        <v>10</v>
      </c>
      <c r="Q499" s="889">
        <f t="shared" si="84"/>
        <v>1</v>
      </c>
      <c r="R499" s="888">
        <f t="shared" si="84"/>
        <v>4513</v>
      </c>
    </row>
    <row r="500" spans="1:18" s="172" customFormat="1" ht="15.75" hidden="1" customHeight="1" thickBot="1" x14ac:dyDescent="0.3">
      <c r="A500" s="2490" t="s">
        <v>408</v>
      </c>
      <c r="B500" s="2491"/>
      <c r="C500" s="2491"/>
      <c r="D500" s="2491"/>
      <c r="E500" s="2491"/>
      <c r="F500" s="2491"/>
      <c r="G500" s="2491"/>
      <c r="H500" s="2491"/>
      <c r="I500" s="2491"/>
      <c r="J500" s="2491"/>
      <c r="K500" s="2491"/>
      <c r="L500" s="2491"/>
      <c r="M500" s="2491"/>
      <c r="N500" s="2491"/>
      <c r="O500" s="2491"/>
      <c r="P500" s="2491"/>
      <c r="Q500" s="2491"/>
      <c r="R500" s="2491"/>
    </row>
    <row r="501" spans="1:18" s="172" customFormat="1" hidden="1" x14ac:dyDescent="0.25">
      <c r="A501" s="73" t="s">
        <v>300</v>
      </c>
      <c r="B501" s="410">
        <v>66</v>
      </c>
      <c r="C501" s="418">
        <f>SUM(B501/B505)</f>
        <v>3.1088082901554404E-2</v>
      </c>
      <c r="D501" s="410">
        <v>1</v>
      </c>
      <c r="E501" s="418">
        <f>SUM(D501/D505)</f>
        <v>7.6923076923076927E-2</v>
      </c>
      <c r="F501" s="410">
        <v>0</v>
      </c>
      <c r="G501" s="418">
        <f>SUM(F501/F505)</f>
        <v>0</v>
      </c>
      <c r="H501" s="410">
        <v>4</v>
      </c>
      <c r="I501" s="418">
        <f>SUM(H501/H505)</f>
        <v>1.0416666666666666E-2</v>
      </c>
      <c r="J501" s="410">
        <v>0</v>
      </c>
      <c r="K501" s="418">
        <f>SUM(J501/J505)</f>
        <v>0</v>
      </c>
      <c r="L501" s="410">
        <v>4</v>
      </c>
      <c r="M501" s="418">
        <f>SUM(L501/L505)</f>
        <v>5.6338028169014086E-2</v>
      </c>
      <c r="N501" s="410">
        <v>0</v>
      </c>
      <c r="O501" s="418">
        <f>SUM(N501/N505)</f>
        <v>0</v>
      </c>
      <c r="P501" s="410">
        <v>0</v>
      </c>
      <c r="Q501" s="418">
        <f>SUM(P501/P505)</f>
        <v>0</v>
      </c>
      <c r="R501" s="594">
        <f>SUM(B501,D501,F501,H501,J501,L501,N501,P501)</f>
        <v>75</v>
      </c>
    </row>
    <row r="502" spans="1:18" s="172" customFormat="1" hidden="1" x14ac:dyDescent="0.25">
      <c r="A502" s="74" t="s">
        <v>301</v>
      </c>
      <c r="B502" s="410">
        <v>1101</v>
      </c>
      <c r="C502" s="422">
        <v>0.51800000000000002</v>
      </c>
      <c r="D502" s="410">
        <v>8</v>
      </c>
      <c r="E502" s="422">
        <f>SUM(D502/D505)</f>
        <v>0.61538461538461542</v>
      </c>
      <c r="F502" s="410">
        <v>40</v>
      </c>
      <c r="G502" s="422">
        <f>SUM(F502/F505)</f>
        <v>2.5990903183885639E-2</v>
      </c>
      <c r="H502" s="410">
        <v>117</v>
      </c>
      <c r="I502" s="422">
        <f>SUM(H502/H505)</f>
        <v>0.3046875</v>
      </c>
      <c r="J502" s="410">
        <v>51</v>
      </c>
      <c r="K502" s="422">
        <f>SUM(J502/J505)</f>
        <v>0.14447592067988668</v>
      </c>
      <c r="L502" s="410">
        <v>60</v>
      </c>
      <c r="M502" s="422">
        <f>SUM(L502/L505)</f>
        <v>0.84507042253521125</v>
      </c>
      <c r="N502" s="410">
        <v>11</v>
      </c>
      <c r="O502" s="422">
        <f>SUM(N502/N505)</f>
        <v>0.55000000000000004</v>
      </c>
      <c r="P502" s="410">
        <v>6</v>
      </c>
      <c r="Q502" s="422">
        <f>SUM(P502/P505)</f>
        <v>0.6</v>
      </c>
      <c r="R502" s="421">
        <f>SUM(B502,D502,F502,H502,J502,L502,N502,P502)</f>
        <v>1394</v>
      </c>
    </row>
    <row r="503" spans="1:18" s="172" customFormat="1" hidden="1" x14ac:dyDescent="0.25">
      <c r="A503" s="74" t="s">
        <v>302</v>
      </c>
      <c r="B503" s="410">
        <v>666</v>
      </c>
      <c r="C503" s="422">
        <f>SUM(B503/B505)</f>
        <v>0.31370701837023079</v>
      </c>
      <c r="D503" s="410">
        <v>3</v>
      </c>
      <c r="E503" s="422">
        <f>SUM(D503/D505)</f>
        <v>0.23076923076923078</v>
      </c>
      <c r="F503" s="410">
        <v>520</v>
      </c>
      <c r="G503" s="422">
        <f>SUM(F503/F505)</f>
        <v>0.3378817413905133</v>
      </c>
      <c r="H503" s="410">
        <v>162</v>
      </c>
      <c r="I503" s="422">
        <f>SUM(H503/H505)</f>
        <v>0.421875</v>
      </c>
      <c r="J503" s="410">
        <v>77</v>
      </c>
      <c r="K503" s="422">
        <f>SUM(J503/J505)</f>
        <v>0.21813031161473087</v>
      </c>
      <c r="L503" s="410">
        <v>6</v>
      </c>
      <c r="M503" s="422">
        <f>SUM(L503/L505)</f>
        <v>8.4507042253521125E-2</v>
      </c>
      <c r="N503" s="410">
        <v>1</v>
      </c>
      <c r="O503" s="422">
        <f>SUM(N503/N505)</f>
        <v>0.05</v>
      </c>
      <c r="P503" s="1074">
        <v>0</v>
      </c>
      <c r="Q503" s="422">
        <f>SUM(P503/P505)</f>
        <v>0</v>
      </c>
      <c r="R503" s="421">
        <f>SUM(B503,D503,F503,H503,J503,L503,N503,P503)</f>
        <v>1435</v>
      </c>
    </row>
    <row r="504" spans="1:18" s="172" customFormat="1" ht="15.75" hidden="1" thickBot="1" x14ac:dyDescent="0.3">
      <c r="A504" s="91" t="s">
        <v>303</v>
      </c>
      <c r="B504" s="414">
        <v>290</v>
      </c>
      <c r="C504" s="425">
        <f>SUM(B504/B505)</f>
        <v>0.1365991521431936</v>
      </c>
      <c r="D504" s="414">
        <v>1</v>
      </c>
      <c r="E504" s="425">
        <f>SUM(D504/D505)</f>
        <v>7.6923076923076927E-2</v>
      </c>
      <c r="F504" s="414">
        <v>979</v>
      </c>
      <c r="G504" s="425">
        <f>SUM(F504/F505)</f>
        <v>0.63612735542560106</v>
      </c>
      <c r="H504" s="414">
        <v>101</v>
      </c>
      <c r="I504" s="425">
        <f>SUM(H504/H505)</f>
        <v>0.26302083333333331</v>
      </c>
      <c r="J504" s="414">
        <v>225</v>
      </c>
      <c r="K504" s="425">
        <v>0.63800000000000001</v>
      </c>
      <c r="L504" s="414">
        <v>1</v>
      </c>
      <c r="M504" s="425">
        <f>SUM(L504/L505)</f>
        <v>1.4084507042253521E-2</v>
      </c>
      <c r="N504" s="414">
        <v>8</v>
      </c>
      <c r="O504" s="425">
        <f>SUM(N504/N505)</f>
        <v>0.4</v>
      </c>
      <c r="P504" s="1075">
        <v>4</v>
      </c>
      <c r="Q504" s="425">
        <f>SUM(P504/P505)</f>
        <v>0.4</v>
      </c>
      <c r="R504" s="428">
        <f>SUM(B504,D504,F504,H504,J504,L504,N504,P504)</f>
        <v>1609</v>
      </c>
    </row>
    <row r="505" spans="1:18" s="172" customFormat="1" ht="16.5" hidden="1" thickTop="1" thickBot="1" x14ac:dyDescent="0.3">
      <c r="A505" s="105" t="s">
        <v>398</v>
      </c>
      <c r="B505" s="888">
        <f t="shared" ref="B505:R505" si="85">SUM(B501:B504)</f>
        <v>2123</v>
      </c>
      <c r="C505" s="889">
        <f t="shared" si="85"/>
        <v>0.99939425341497878</v>
      </c>
      <c r="D505" s="888">
        <f t="shared" si="85"/>
        <v>13</v>
      </c>
      <c r="E505" s="889">
        <f t="shared" si="85"/>
        <v>1</v>
      </c>
      <c r="F505" s="888">
        <f t="shared" si="85"/>
        <v>1539</v>
      </c>
      <c r="G505" s="889">
        <f t="shared" si="85"/>
        <v>1</v>
      </c>
      <c r="H505" s="888">
        <f t="shared" si="85"/>
        <v>384</v>
      </c>
      <c r="I505" s="889">
        <f t="shared" si="85"/>
        <v>1</v>
      </c>
      <c r="J505" s="888">
        <f t="shared" si="85"/>
        <v>353</v>
      </c>
      <c r="K505" s="889">
        <f t="shared" si="85"/>
        <v>1.0006062322946176</v>
      </c>
      <c r="L505" s="888">
        <f t="shared" si="85"/>
        <v>71</v>
      </c>
      <c r="M505" s="889">
        <f t="shared" si="85"/>
        <v>1</v>
      </c>
      <c r="N505" s="888">
        <f t="shared" si="85"/>
        <v>20</v>
      </c>
      <c r="O505" s="889">
        <f t="shared" si="85"/>
        <v>1</v>
      </c>
      <c r="P505" s="888">
        <f t="shared" si="85"/>
        <v>10</v>
      </c>
      <c r="Q505" s="889">
        <f t="shared" si="85"/>
        <v>1</v>
      </c>
      <c r="R505" s="888">
        <f t="shared" si="85"/>
        <v>4513</v>
      </c>
    </row>
    <row r="506" spans="1:18" s="172" customFormat="1" ht="15.75" hidden="1" thickBot="1" x14ac:dyDescent="0.3">
      <c r="A506" s="2490" t="s">
        <v>410</v>
      </c>
      <c r="B506" s="2491"/>
      <c r="C506" s="2491"/>
      <c r="D506" s="2491"/>
      <c r="E506" s="2491"/>
      <c r="F506" s="2491"/>
      <c r="G506" s="2491"/>
      <c r="H506" s="2491"/>
      <c r="I506" s="2491"/>
      <c r="J506" s="2491"/>
      <c r="K506" s="2491"/>
      <c r="L506" s="2491"/>
      <c r="M506" s="2491"/>
      <c r="N506" s="2491"/>
      <c r="O506" s="2491"/>
      <c r="P506" s="2491"/>
      <c r="Q506" s="2491"/>
      <c r="R506" s="2491"/>
    </row>
    <row r="507" spans="1:18" s="172" customFormat="1" hidden="1" x14ac:dyDescent="0.25">
      <c r="A507" s="90"/>
      <c r="B507" s="215" t="s">
        <v>411</v>
      </c>
      <c r="C507" s="216" t="s">
        <v>305</v>
      </c>
      <c r="D507" s="217" t="s">
        <v>411</v>
      </c>
      <c r="E507" s="218" t="s">
        <v>305</v>
      </c>
      <c r="F507" s="216" t="s">
        <v>411</v>
      </c>
      <c r="G507" s="216" t="s">
        <v>305</v>
      </c>
      <c r="H507" s="217" t="s">
        <v>411</v>
      </c>
      <c r="I507" s="218" t="s">
        <v>305</v>
      </c>
      <c r="J507" s="217" t="s">
        <v>411</v>
      </c>
      <c r="K507" s="218" t="s">
        <v>305</v>
      </c>
      <c r="L507" s="217" t="s">
        <v>411</v>
      </c>
      <c r="M507" s="218" t="s">
        <v>305</v>
      </c>
      <c r="N507" s="217" t="s">
        <v>411</v>
      </c>
      <c r="O507" s="218" t="s">
        <v>305</v>
      </c>
      <c r="P507" s="217" t="s">
        <v>411</v>
      </c>
      <c r="Q507" s="218" t="s">
        <v>305</v>
      </c>
      <c r="R507" s="217" t="s">
        <v>411</v>
      </c>
    </row>
    <row r="508" spans="1:18" s="172" customFormat="1" hidden="1" x14ac:dyDescent="0.25">
      <c r="A508" s="74" t="s">
        <v>412</v>
      </c>
      <c r="B508" s="429">
        <v>7.75</v>
      </c>
      <c r="C508" s="430">
        <v>7</v>
      </c>
      <c r="D508" s="429">
        <v>9.85</v>
      </c>
      <c r="E508" s="431">
        <v>13</v>
      </c>
      <c r="F508" s="432">
        <v>6.21</v>
      </c>
      <c r="G508" s="430">
        <v>5</v>
      </c>
      <c r="H508" s="429">
        <v>10.71</v>
      </c>
      <c r="I508" s="433">
        <v>12</v>
      </c>
      <c r="J508" s="429">
        <v>18.97</v>
      </c>
      <c r="K508" s="433">
        <v>18</v>
      </c>
      <c r="L508" s="429">
        <v>7.18</v>
      </c>
      <c r="M508" s="433">
        <v>6</v>
      </c>
      <c r="N508" s="429">
        <v>15.65</v>
      </c>
      <c r="O508" s="433">
        <v>16</v>
      </c>
      <c r="P508" s="429">
        <v>6</v>
      </c>
      <c r="Q508" s="433">
        <v>3</v>
      </c>
      <c r="R508" s="429">
        <v>8.3800000000000008</v>
      </c>
    </row>
    <row r="509" spans="1:18" s="172" customFormat="1" hidden="1" x14ac:dyDescent="0.25">
      <c r="A509" s="77" t="s">
        <v>413</v>
      </c>
      <c r="B509" s="429">
        <v>1.36</v>
      </c>
      <c r="C509" s="430">
        <v>1</v>
      </c>
      <c r="D509" s="429">
        <v>1.62</v>
      </c>
      <c r="E509" s="431">
        <v>1</v>
      </c>
      <c r="F509" s="432">
        <v>1.64</v>
      </c>
      <c r="G509" s="430">
        <v>1</v>
      </c>
      <c r="H509" s="429">
        <v>1.23</v>
      </c>
      <c r="I509" s="433">
        <v>1</v>
      </c>
      <c r="J509" s="429">
        <v>1.49</v>
      </c>
      <c r="K509" s="433">
        <v>1</v>
      </c>
      <c r="L509" s="429">
        <v>1.44</v>
      </c>
      <c r="M509" s="433">
        <v>1</v>
      </c>
      <c r="N509" s="429">
        <v>1.65</v>
      </c>
      <c r="O509" s="433">
        <v>1</v>
      </c>
      <c r="P509" s="429">
        <v>1.27</v>
      </c>
      <c r="Q509" s="433">
        <v>1</v>
      </c>
      <c r="R509" s="429">
        <v>1.46</v>
      </c>
    </row>
    <row r="510" spans="1:18" s="172" customFormat="1" ht="15.75" hidden="1" thickBot="1" x14ac:dyDescent="0.3">
      <c r="A510" s="76" t="s">
        <v>414</v>
      </c>
      <c r="B510" s="436">
        <v>12.24</v>
      </c>
      <c r="C510" s="437">
        <v>10</v>
      </c>
      <c r="D510" s="436">
        <v>8.23</v>
      </c>
      <c r="E510" s="438">
        <v>3</v>
      </c>
      <c r="F510" s="439">
        <v>29.39</v>
      </c>
      <c r="G510" s="437">
        <v>27</v>
      </c>
      <c r="H510" s="436">
        <v>18.16</v>
      </c>
      <c r="I510" s="440">
        <v>16</v>
      </c>
      <c r="J510" s="436">
        <v>39.369999999999997</v>
      </c>
      <c r="K510" s="440">
        <v>35</v>
      </c>
      <c r="L510" s="436">
        <v>5.04</v>
      </c>
      <c r="M510" s="440">
        <v>3</v>
      </c>
      <c r="N510" s="436">
        <v>17.55</v>
      </c>
      <c r="O510" s="440">
        <v>9</v>
      </c>
      <c r="P510" s="436">
        <v>31.27</v>
      </c>
      <c r="Q510" s="440">
        <v>9</v>
      </c>
      <c r="R510" s="436">
        <v>20.66</v>
      </c>
    </row>
    <row r="511" spans="1:18" s="172" customFormat="1" ht="15.75" hidden="1" thickBot="1" x14ac:dyDescent="0.3">
      <c r="A511" s="86"/>
      <c r="B511" s="2493" t="s">
        <v>184</v>
      </c>
      <c r="C511" s="2494"/>
      <c r="D511" s="2494"/>
      <c r="E511" s="2494"/>
      <c r="F511" s="2494"/>
      <c r="G511" s="2494"/>
      <c r="H511" s="2494"/>
      <c r="I511" s="2494"/>
      <c r="J511" s="2494"/>
      <c r="K511" s="2494"/>
      <c r="L511" s="2494"/>
      <c r="M511" s="2494"/>
      <c r="N511" s="2494"/>
      <c r="O511" s="2494"/>
      <c r="P511" s="2494"/>
      <c r="Q511" s="2494"/>
      <c r="R511" s="2494"/>
    </row>
    <row r="512" spans="1:18" s="172" customFormat="1" ht="40.5" hidden="1" customHeight="1" thickBot="1" x14ac:dyDescent="0.3">
      <c r="A512" s="87"/>
      <c r="B512" s="2497" t="s">
        <v>389</v>
      </c>
      <c r="C512" s="2498"/>
      <c r="D512" s="2497" t="s">
        <v>390</v>
      </c>
      <c r="E512" s="2498"/>
      <c r="F512" s="2497" t="s">
        <v>292</v>
      </c>
      <c r="G512" s="2498"/>
      <c r="H512" s="2497" t="s">
        <v>295</v>
      </c>
      <c r="I512" s="2498"/>
      <c r="J512" s="2497" t="s">
        <v>391</v>
      </c>
      <c r="K512" s="2498"/>
      <c r="L512" s="2497" t="s">
        <v>392</v>
      </c>
      <c r="M512" s="2498"/>
      <c r="N512" s="2497" t="s">
        <v>393</v>
      </c>
      <c r="O512" s="2498"/>
      <c r="P512" s="2497" t="s">
        <v>394</v>
      </c>
      <c r="Q512" s="2498"/>
      <c r="R512" s="1717" t="s">
        <v>395</v>
      </c>
    </row>
    <row r="513" spans="1:18" s="172" customFormat="1" ht="15.75" hidden="1" thickBot="1" x14ac:dyDescent="0.3">
      <c r="A513" s="2314" t="s">
        <v>396</v>
      </c>
      <c r="B513" s="2315"/>
      <c r="C513" s="2315"/>
      <c r="D513" s="2496"/>
      <c r="E513" s="2496"/>
      <c r="F513" s="2315"/>
      <c r="G513" s="2315"/>
      <c r="H513" s="2496"/>
      <c r="I513" s="2496"/>
      <c r="J513" s="2315"/>
      <c r="K513" s="2315"/>
      <c r="L513" s="2496"/>
      <c r="M513" s="2496"/>
      <c r="N513" s="2315"/>
      <c r="O513" s="2315"/>
      <c r="P513" s="2496"/>
      <c r="Q513" s="2496"/>
      <c r="R513" s="2496"/>
    </row>
    <row r="514" spans="1:18" s="172" customFormat="1" hidden="1" x14ac:dyDescent="0.25">
      <c r="A514" s="82" t="s">
        <v>274</v>
      </c>
      <c r="B514" s="391">
        <v>119</v>
      </c>
      <c r="C514" s="392">
        <f>B514/B522</f>
        <v>5.1671732522796353E-2</v>
      </c>
      <c r="D514" s="391">
        <v>1</v>
      </c>
      <c r="E514" s="392">
        <f>D514/D522</f>
        <v>6.6666666666666666E-2</v>
      </c>
      <c r="F514" s="391">
        <v>19</v>
      </c>
      <c r="G514" s="392">
        <f>F514/F522</f>
        <v>9.5477386934673374E-3</v>
      </c>
      <c r="H514" s="391">
        <v>4</v>
      </c>
      <c r="I514" s="392">
        <f>H514/H522</f>
        <v>1.0582010582010581E-2</v>
      </c>
      <c r="J514" s="391">
        <v>0</v>
      </c>
      <c r="K514" s="392">
        <f>J514/J522</f>
        <v>0</v>
      </c>
      <c r="L514" s="391">
        <v>10</v>
      </c>
      <c r="M514" s="392">
        <f>L514/L522</f>
        <v>0.11904761904761904</v>
      </c>
      <c r="N514" s="391">
        <v>0</v>
      </c>
      <c r="O514" s="392">
        <f>N514/N522</f>
        <v>0</v>
      </c>
      <c r="P514" s="391">
        <v>2</v>
      </c>
      <c r="Q514" s="392">
        <f>P514/P522</f>
        <v>0.22222222222222221</v>
      </c>
      <c r="R514" s="395">
        <f>SUM(B514,D514,F514,H514,J514,L514,N514,P514)</f>
        <v>155</v>
      </c>
    </row>
    <row r="515" spans="1:18" s="172" customFormat="1" hidden="1" x14ac:dyDescent="0.25">
      <c r="A515" s="80" t="s">
        <v>275</v>
      </c>
      <c r="B515" s="396">
        <v>356</v>
      </c>
      <c r="C515" s="397">
        <v>0.154</v>
      </c>
      <c r="D515" s="396">
        <v>2</v>
      </c>
      <c r="E515" s="397">
        <f>D515/D522</f>
        <v>0.13333333333333333</v>
      </c>
      <c r="F515" s="396">
        <v>529</v>
      </c>
      <c r="G515" s="397">
        <f>F515/F522</f>
        <v>0.26582914572864319</v>
      </c>
      <c r="H515" s="396">
        <v>24</v>
      </c>
      <c r="I515" s="397">
        <f>H515/H522</f>
        <v>6.3492063492063489E-2</v>
      </c>
      <c r="J515" s="396">
        <v>0</v>
      </c>
      <c r="K515" s="397">
        <f>J515/J522</f>
        <v>0</v>
      </c>
      <c r="L515" s="396">
        <v>15</v>
      </c>
      <c r="M515" s="397">
        <v>0.17799999999999999</v>
      </c>
      <c r="N515" s="396">
        <v>0</v>
      </c>
      <c r="O515" s="397">
        <f>N515/N522</f>
        <v>0</v>
      </c>
      <c r="P515" s="396">
        <v>1</v>
      </c>
      <c r="Q515" s="397">
        <f>P515/P522</f>
        <v>0.1111111111111111</v>
      </c>
      <c r="R515" s="400">
        <f>SUM(B515,D515,F515,H515,J515,L515,N515,P515)</f>
        <v>927</v>
      </c>
    </row>
    <row r="516" spans="1:18" s="172" customFormat="1" hidden="1" x14ac:dyDescent="0.25">
      <c r="A516" s="80" t="s">
        <v>276</v>
      </c>
      <c r="B516" s="396">
        <v>455</v>
      </c>
      <c r="C516" s="397">
        <v>0.19700000000000001</v>
      </c>
      <c r="D516" s="396">
        <v>2</v>
      </c>
      <c r="E516" s="397">
        <f>D516/D522</f>
        <v>0.13333333333333333</v>
      </c>
      <c r="F516" s="396">
        <v>440</v>
      </c>
      <c r="G516" s="397">
        <f>F516/F522</f>
        <v>0.22110552763819097</v>
      </c>
      <c r="H516" s="396">
        <v>47</v>
      </c>
      <c r="I516" s="397">
        <f>H516/H522</f>
        <v>0.12433862433862433</v>
      </c>
      <c r="J516" s="396">
        <v>0</v>
      </c>
      <c r="K516" s="397">
        <f>J516/J522</f>
        <v>0</v>
      </c>
      <c r="L516" s="396">
        <v>14</v>
      </c>
      <c r="M516" s="397">
        <f>L516/L522</f>
        <v>0.16666666666666666</v>
      </c>
      <c r="N516" s="396">
        <v>0</v>
      </c>
      <c r="O516" s="397">
        <f>N516/N522</f>
        <v>0</v>
      </c>
      <c r="P516" s="396">
        <v>0</v>
      </c>
      <c r="Q516" s="397">
        <f>P516/P522</f>
        <v>0</v>
      </c>
      <c r="R516" s="400">
        <f t="shared" ref="R516:R521" si="86">SUM(B516,D516,F516,H516,J516,L516,N516,P516)</f>
        <v>958</v>
      </c>
    </row>
    <row r="517" spans="1:18" s="172" customFormat="1" hidden="1" x14ac:dyDescent="0.25">
      <c r="A517" s="80" t="s">
        <v>277</v>
      </c>
      <c r="B517" s="396">
        <v>495</v>
      </c>
      <c r="C517" s="397">
        <f>B517/B522</f>
        <v>0.21493703864524533</v>
      </c>
      <c r="D517" s="396">
        <v>3</v>
      </c>
      <c r="E517" s="397">
        <f>D517/D522</f>
        <v>0.2</v>
      </c>
      <c r="F517" s="396">
        <v>432</v>
      </c>
      <c r="G517" s="397">
        <f>F517/F522</f>
        <v>0.21708542713567838</v>
      </c>
      <c r="H517" s="396">
        <v>78</v>
      </c>
      <c r="I517" s="397">
        <f>H517/H522</f>
        <v>0.20634920634920634</v>
      </c>
      <c r="J517" s="396">
        <v>0</v>
      </c>
      <c r="K517" s="397">
        <f>J517/J522</f>
        <v>0</v>
      </c>
      <c r="L517" s="396">
        <v>12</v>
      </c>
      <c r="M517" s="397">
        <f>L517/L522</f>
        <v>0.14285714285714285</v>
      </c>
      <c r="N517" s="396">
        <v>2</v>
      </c>
      <c r="O517" s="397">
        <f>N517/N522</f>
        <v>7.407407407407407E-2</v>
      </c>
      <c r="P517" s="396">
        <v>1</v>
      </c>
      <c r="Q517" s="397">
        <f>P517/P522</f>
        <v>0.1111111111111111</v>
      </c>
      <c r="R517" s="400">
        <f t="shared" si="86"/>
        <v>1023</v>
      </c>
    </row>
    <row r="518" spans="1:18" s="172" customFormat="1" hidden="1" x14ac:dyDescent="0.25">
      <c r="A518" s="80" t="s">
        <v>278</v>
      </c>
      <c r="B518" s="396">
        <v>292</v>
      </c>
      <c r="C518" s="397">
        <f>B518/B522</f>
        <v>0.12679114198871039</v>
      </c>
      <c r="D518" s="396">
        <v>3</v>
      </c>
      <c r="E518" s="397">
        <f>D518/D522</f>
        <v>0.2</v>
      </c>
      <c r="F518" s="396">
        <v>282</v>
      </c>
      <c r="G518" s="397">
        <f>F518/F522</f>
        <v>0.14170854271356784</v>
      </c>
      <c r="H518" s="396">
        <v>72</v>
      </c>
      <c r="I518" s="397">
        <f>H518/H522</f>
        <v>0.19047619047619047</v>
      </c>
      <c r="J518" s="396">
        <v>0</v>
      </c>
      <c r="K518" s="397">
        <f>J518/J522</f>
        <v>0</v>
      </c>
      <c r="L518" s="396">
        <v>6</v>
      </c>
      <c r="M518" s="397">
        <f>L518/L522</f>
        <v>7.1428571428571425E-2</v>
      </c>
      <c r="N518" s="396">
        <v>0</v>
      </c>
      <c r="O518" s="397">
        <f>N518/N522</f>
        <v>0</v>
      </c>
      <c r="P518" s="396">
        <v>2</v>
      </c>
      <c r="Q518" s="397">
        <f>P518/P522</f>
        <v>0.22222222222222221</v>
      </c>
      <c r="R518" s="400">
        <f t="shared" si="86"/>
        <v>657</v>
      </c>
    </row>
    <row r="519" spans="1:18" s="172" customFormat="1" hidden="1" x14ac:dyDescent="0.25">
      <c r="A519" s="80" t="s">
        <v>279</v>
      </c>
      <c r="B519" s="396">
        <v>290</v>
      </c>
      <c r="C519" s="397">
        <f>B519/B522</f>
        <v>0.12592270950933565</v>
      </c>
      <c r="D519" s="396">
        <v>1</v>
      </c>
      <c r="E519" s="397">
        <f>D519/D522</f>
        <v>6.6666666666666666E-2</v>
      </c>
      <c r="F519" s="396">
        <v>189</v>
      </c>
      <c r="G519" s="397">
        <f>F519/F522</f>
        <v>9.4974874371859294E-2</v>
      </c>
      <c r="H519" s="396">
        <v>84</v>
      </c>
      <c r="I519" s="397">
        <v>0.223</v>
      </c>
      <c r="J519" s="396">
        <v>0</v>
      </c>
      <c r="K519" s="397">
        <f>J519/J522</f>
        <v>0</v>
      </c>
      <c r="L519" s="396">
        <v>12</v>
      </c>
      <c r="M519" s="397">
        <f>L519/L522</f>
        <v>0.14285714285714285</v>
      </c>
      <c r="N519" s="396">
        <v>4</v>
      </c>
      <c r="O519" s="397">
        <f>N519/N522</f>
        <v>0.14814814814814814</v>
      </c>
      <c r="P519" s="396">
        <v>1</v>
      </c>
      <c r="Q519" s="397">
        <f>P519/P522</f>
        <v>0.1111111111111111</v>
      </c>
      <c r="R519" s="400">
        <f t="shared" si="86"/>
        <v>581</v>
      </c>
    </row>
    <row r="520" spans="1:18" s="172" customFormat="1" hidden="1" x14ac:dyDescent="0.25">
      <c r="A520" s="80" t="s">
        <v>280</v>
      </c>
      <c r="B520" s="396">
        <v>264</v>
      </c>
      <c r="C520" s="397">
        <f>B520/B522</f>
        <v>0.11463308727746417</v>
      </c>
      <c r="D520" s="396">
        <v>3</v>
      </c>
      <c r="E520" s="397">
        <f>D520/D522</f>
        <v>0.2</v>
      </c>
      <c r="F520" s="396">
        <v>88</v>
      </c>
      <c r="G520" s="397">
        <f>F520/F522</f>
        <v>4.4221105527638194E-2</v>
      </c>
      <c r="H520" s="396">
        <v>66</v>
      </c>
      <c r="I520" s="397">
        <f>H520/H522</f>
        <v>0.17460317460317459</v>
      </c>
      <c r="J520" s="396">
        <v>0</v>
      </c>
      <c r="K520" s="397">
        <f>J520/J522</f>
        <v>0</v>
      </c>
      <c r="L520" s="396">
        <v>12</v>
      </c>
      <c r="M520" s="397">
        <f>L520/L522</f>
        <v>0.14285714285714285</v>
      </c>
      <c r="N520" s="396">
        <v>15</v>
      </c>
      <c r="O520" s="397">
        <f>N520/N522</f>
        <v>0.55555555555555558</v>
      </c>
      <c r="P520" s="396">
        <v>1</v>
      </c>
      <c r="Q520" s="397">
        <f>P520/P522</f>
        <v>0.1111111111111111</v>
      </c>
      <c r="R520" s="400">
        <f t="shared" si="86"/>
        <v>449</v>
      </c>
    </row>
    <row r="521" spans="1:18" s="172" customFormat="1" ht="15.75" hidden="1" thickBot="1" x14ac:dyDescent="0.3">
      <c r="A521" s="663" t="s">
        <v>397</v>
      </c>
      <c r="B521" s="401">
        <v>32</v>
      </c>
      <c r="C521" s="402">
        <f>B521/B522</f>
        <v>1.3894919669995658E-2</v>
      </c>
      <c r="D521" s="401">
        <v>0</v>
      </c>
      <c r="E521" s="402">
        <f>D521/D522</f>
        <v>0</v>
      </c>
      <c r="F521" s="401">
        <v>11</v>
      </c>
      <c r="G521" s="402">
        <v>5.0000000000000001E-3</v>
      </c>
      <c r="H521" s="401">
        <v>3</v>
      </c>
      <c r="I521" s="402">
        <f>H521/H522</f>
        <v>7.9365079365079361E-3</v>
      </c>
      <c r="J521" s="401">
        <v>448</v>
      </c>
      <c r="K521" s="402">
        <f>J521/J522</f>
        <v>1</v>
      </c>
      <c r="L521" s="401">
        <v>3</v>
      </c>
      <c r="M521" s="402">
        <f>L521/L522</f>
        <v>3.5714285714285712E-2</v>
      </c>
      <c r="N521" s="401">
        <v>6</v>
      </c>
      <c r="O521" s="402">
        <f>N521/N522</f>
        <v>0.22222222222222221</v>
      </c>
      <c r="P521" s="401">
        <v>1</v>
      </c>
      <c r="Q521" s="402">
        <f>P521/P522</f>
        <v>0.1111111111111111</v>
      </c>
      <c r="R521" s="405">
        <f t="shared" si="86"/>
        <v>504</v>
      </c>
    </row>
    <row r="522" spans="1:18" s="172" customFormat="1" ht="16.5" hidden="1" thickTop="1" thickBot="1" x14ac:dyDescent="0.3">
      <c r="A522" s="105" t="s">
        <v>398</v>
      </c>
      <c r="B522" s="99">
        <f t="shared" ref="B522:Q522" si="87">SUM(B514:B521)</f>
        <v>2303</v>
      </c>
      <c r="C522" s="225">
        <f t="shared" si="87"/>
        <v>0.99885062961354742</v>
      </c>
      <c r="D522" s="99">
        <f t="shared" si="87"/>
        <v>15</v>
      </c>
      <c r="E522" s="225">
        <f t="shared" si="87"/>
        <v>1</v>
      </c>
      <c r="F522" s="99">
        <f t="shared" si="87"/>
        <v>1990</v>
      </c>
      <c r="G522" s="225">
        <f t="shared" si="87"/>
        <v>0.9994723618090452</v>
      </c>
      <c r="H522" s="99">
        <f t="shared" si="87"/>
        <v>378</v>
      </c>
      <c r="I522" s="225">
        <f t="shared" si="87"/>
        <v>1.0007777777777778</v>
      </c>
      <c r="J522" s="99">
        <f t="shared" si="87"/>
        <v>448</v>
      </c>
      <c r="K522" s="225">
        <f t="shared" si="87"/>
        <v>1</v>
      </c>
      <c r="L522" s="99">
        <f t="shared" si="87"/>
        <v>84</v>
      </c>
      <c r="M522" s="225">
        <f t="shared" si="87"/>
        <v>0.99942857142857122</v>
      </c>
      <c r="N522" s="99">
        <f t="shared" si="87"/>
        <v>27</v>
      </c>
      <c r="O522" s="225">
        <f t="shared" si="87"/>
        <v>1</v>
      </c>
      <c r="P522" s="99">
        <f t="shared" si="87"/>
        <v>9</v>
      </c>
      <c r="Q522" s="785">
        <f t="shared" si="87"/>
        <v>1</v>
      </c>
      <c r="R522" s="99">
        <f>SUM(R514:R521)</f>
        <v>5254</v>
      </c>
    </row>
    <row r="523" spans="1:18" s="30" customFormat="1" ht="15.75" hidden="1" thickBot="1" x14ac:dyDescent="0.3">
      <c r="A523" s="2490" t="s">
        <v>399</v>
      </c>
      <c r="B523" s="2491"/>
      <c r="C523" s="2491"/>
      <c r="D523" s="2491"/>
      <c r="E523" s="2491"/>
      <c r="F523" s="2491"/>
      <c r="G523" s="2491"/>
      <c r="H523" s="2491"/>
      <c r="I523" s="2491"/>
      <c r="J523" s="2491"/>
      <c r="K523" s="2491"/>
      <c r="L523" s="2491"/>
      <c r="M523" s="2491"/>
      <c r="N523" s="2491"/>
      <c r="O523" s="2491"/>
      <c r="P523" s="2491"/>
      <c r="Q523" s="2491"/>
      <c r="R523" s="2491"/>
    </row>
    <row r="524" spans="1:18" s="172" customFormat="1" hidden="1" x14ac:dyDescent="0.25">
      <c r="A524" s="82" t="s">
        <v>284</v>
      </c>
      <c r="B524" s="406">
        <v>393</v>
      </c>
      <c r="C524" s="407">
        <f>SUM(B524/B530)</f>
        <v>0.17064698219713417</v>
      </c>
      <c r="D524" s="406">
        <v>3</v>
      </c>
      <c r="E524" s="407">
        <f>SUM(D524/D530)</f>
        <v>0.2</v>
      </c>
      <c r="F524" s="406">
        <v>268</v>
      </c>
      <c r="G524" s="407">
        <f>SUM(F524/F530)</f>
        <v>0.13467336683417086</v>
      </c>
      <c r="H524" s="406">
        <v>39</v>
      </c>
      <c r="I524" s="407">
        <f>SUM(H524/H530)</f>
        <v>0.10317460317460317</v>
      </c>
      <c r="J524" s="406">
        <v>77</v>
      </c>
      <c r="K524" s="407">
        <f>SUM(J524/J530)</f>
        <v>0.171875</v>
      </c>
      <c r="L524" s="406">
        <v>11</v>
      </c>
      <c r="M524" s="407">
        <f>SUM(L524/L530)</f>
        <v>0.13095238095238096</v>
      </c>
      <c r="N524" s="406">
        <v>6</v>
      </c>
      <c r="O524" s="407">
        <f>SUM(N524/N530)</f>
        <v>0.22222222222222221</v>
      </c>
      <c r="P524" s="406">
        <v>1</v>
      </c>
      <c r="Q524" s="407">
        <f>SUM(P524/P530)</f>
        <v>0.1111111111111111</v>
      </c>
      <c r="R524" s="395">
        <f t="shared" ref="R524:R529" si="88">SUM(B524,D524,F524,H524,J524,L524,N524,P524)</f>
        <v>798</v>
      </c>
    </row>
    <row r="525" spans="1:18" s="172" customFormat="1" hidden="1" x14ac:dyDescent="0.25">
      <c r="A525" s="80" t="s">
        <v>285</v>
      </c>
      <c r="B525" s="410">
        <v>172</v>
      </c>
      <c r="C525" s="411">
        <f>SUM(B525/B530)</f>
        <v>7.4685193226226659E-2</v>
      </c>
      <c r="D525" s="410">
        <v>1</v>
      </c>
      <c r="E525" s="411">
        <f>SUM(D525/D530)</f>
        <v>6.6666666666666666E-2</v>
      </c>
      <c r="F525" s="410">
        <v>134</v>
      </c>
      <c r="G525" s="411">
        <f>SUM(F525/F530)</f>
        <v>6.733668341708543E-2</v>
      </c>
      <c r="H525" s="410">
        <v>27</v>
      </c>
      <c r="I525" s="411">
        <f>SUM(H525/H530)</f>
        <v>7.1428571428571425E-2</v>
      </c>
      <c r="J525" s="410">
        <v>25</v>
      </c>
      <c r="K525" s="411">
        <f>SUM(J525/J530)</f>
        <v>5.5803571428571432E-2</v>
      </c>
      <c r="L525" s="410">
        <v>46</v>
      </c>
      <c r="M525" s="411">
        <v>0.54700000000000004</v>
      </c>
      <c r="N525" s="410">
        <v>2</v>
      </c>
      <c r="O525" s="411">
        <f>SUM(N525/N530)</f>
        <v>7.407407407407407E-2</v>
      </c>
      <c r="P525" s="410">
        <v>2</v>
      </c>
      <c r="Q525" s="411">
        <f>SUM(P525/P530)</f>
        <v>0.22222222222222221</v>
      </c>
      <c r="R525" s="400">
        <f t="shared" si="88"/>
        <v>409</v>
      </c>
    </row>
    <row r="526" spans="1:18" s="172" customFormat="1" hidden="1" x14ac:dyDescent="0.25">
      <c r="A526" s="80" t="s">
        <v>286</v>
      </c>
      <c r="B526" s="410">
        <v>25</v>
      </c>
      <c r="C526" s="411">
        <f>SUM(B526/B530)</f>
        <v>1.0855405992184108E-2</v>
      </c>
      <c r="D526" s="410">
        <v>0</v>
      </c>
      <c r="E526" s="411">
        <f>SUM(D526/D530)</f>
        <v>0</v>
      </c>
      <c r="F526" s="410">
        <v>15</v>
      </c>
      <c r="G526" s="411">
        <f>SUM(F526/F530)</f>
        <v>7.537688442211055E-3</v>
      </c>
      <c r="H526" s="410">
        <v>8</v>
      </c>
      <c r="I526" s="411">
        <f>SUM(H526/H530)</f>
        <v>2.1164021164021163E-2</v>
      </c>
      <c r="J526" s="410">
        <v>5</v>
      </c>
      <c r="K526" s="411">
        <f>SUM(J526/J530)</f>
        <v>1.1160714285714286E-2</v>
      </c>
      <c r="L526" s="410">
        <v>1</v>
      </c>
      <c r="M526" s="411">
        <f>SUM(L526/L530)</f>
        <v>1.1904761904761904E-2</v>
      </c>
      <c r="N526" s="410">
        <v>1</v>
      </c>
      <c r="O526" s="411">
        <f>SUM(N526/N530)</f>
        <v>3.7037037037037035E-2</v>
      </c>
      <c r="P526" s="410">
        <v>0</v>
      </c>
      <c r="Q526" s="411">
        <f>SUM(P526/P530)</f>
        <v>0</v>
      </c>
      <c r="R526" s="400">
        <f t="shared" si="88"/>
        <v>55</v>
      </c>
    </row>
    <row r="527" spans="1:18" s="172" customFormat="1" hidden="1" x14ac:dyDescent="0.25">
      <c r="A527" s="80" t="s">
        <v>287</v>
      </c>
      <c r="B527" s="410">
        <v>726</v>
      </c>
      <c r="C527" s="411">
        <f>SUM(B527/B530)</f>
        <v>0.31524099001302647</v>
      </c>
      <c r="D527" s="410">
        <v>6</v>
      </c>
      <c r="E527" s="411">
        <f>SUM(D527/D530)</f>
        <v>0.4</v>
      </c>
      <c r="F527" s="410">
        <v>698</v>
      </c>
      <c r="G527" s="411">
        <f>SUM(F527/F530)</f>
        <v>0.3507537688442211</v>
      </c>
      <c r="H527" s="410">
        <v>160</v>
      </c>
      <c r="I527" s="411">
        <v>0.42399999999999999</v>
      </c>
      <c r="J527" s="410">
        <v>152</v>
      </c>
      <c r="K527" s="411">
        <f>SUM(J527/J530)</f>
        <v>0.3392857142857143</v>
      </c>
      <c r="L527" s="410">
        <v>5</v>
      </c>
      <c r="M527" s="411">
        <f>SUM(L527/L530)</f>
        <v>5.9523809523809521E-2</v>
      </c>
      <c r="N527" s="410">
        <v>14</v>
      </c>
      <c r="O527" s="411">
        <f>SUM(N527/N530)</f>
        <v>0.51851851851851849</v>
      </c>
      <c r="P527" s="410">
        <v>4</v>
      </c>
      <c r="Q527" s="411">
        <v>0.44500000000000001</v>
      </c>
      <c r="R527" s="400">
        <f t="shared" si="88"/>
        <v>1765</v>
      </c>
    </row>
    <row r="528" spans="1:18" s="172" customFormat="1" hidden="1" x14ac:dyDescent="0.25">
      <c r="A528" s="80" t="s">
        <v>288</v>
      </c>
      <c r="B528" s="410">
        <v>827</v>
      </c>
      <c r="C528" s="411">
        <f>SUM(B528/B530)</f>
        <v>0.35909683022145028</v>
      </c>
      <c r="D528" s="410">
        <v>5</v>
      </c>
      <c r="E528" s="411">
        <f>SUM(D528/D530)</f>
        <v>0.33333333333333331</v>
      </c>
      <c r="F528" s="410">
        <v>753</v>
      </c>
      <c r="G528" s="411">
        <f>SUM(F528/F530)</f>
        <v>0.37839195979899498</v>
      </c>
      <c r="H528" s="410">
        <v>120</v>
      </c>
      <c r="I528" s="411">
        <v>0.318</v>
      </c>
      <c r="J528" s="410">
        <v>180</v>
      </c>
      <c r="K528" s="411">
        <f>SUM(J528/J530)</f>
        <v>0.4017857142857143</v>
      </c>
      <c r="L528" s="410">
        <v>9</v>
      </c>
      <c r="M528" s="411">
        <f>SUM(L528/L530)</f>
        <v>0.10714285714285714</v>
      </c>
      <c r="N528" s="410">
        <v>4</v>
      </c>
      <c r="O528" s="411">
        <f>SUM(N528/N530)</f>
        <v>0.14814814814814814</v>
      </c>
      <c r="P528" s="410">
        <v>1</v>
      </c>
      <c r="Q528" s="411">
        <f>SUM(P528/P530)</f>
        <v>0.1111111111111111</v>
      </c>
      <c r="R528" s="400">
        <f t="shared" si="88"/>
        <v>1899</v>
      </c>
    </row>
    <row r="529" spans="1:18" s="172" customFormat="1" ht="15.75" hidden="1" thickBot="1" x14ac:dyDescent="0.3">
      <c r="A529" s="81" t="s">
        <v>289</v>
      </c>
      <c r="B529" s="414">
        <v>160</v>
      </c>
      <c r="C529" s="415">
        <f>SUM(B529/B530)</f>
        <v>6.9474598349978295E-2</v>
      </c>
      <c r="D529" s="414">
        <v>0</v>
      </c>
      <c r="E529" s="415">
        <f>SUM(D529/D530)</f>
        <v>0</v>
      </c>
      <c r="F529" s="414">
        <v>122</v>
      </c>
      <c r="G529" s="415">
        <f>SUM(F529/F530)</f>
        <v>6.1306532663316586E-2</v>
      </c>
      <c r="H529" s="414">
        <v>24</v>
      </c>
      <c r="I529" s="415">
        <f>SUM(H529/H530)</f>
        <v>6.3492063492063489E-2</v>
      </c>
      <c r="J529" s="414">
        <v>9</v>
      </c>
      <c r="K529" s="415">
        <f>SUM(J529/J530)</f>
        <v>2.0089285714285716E-2</v>
      </c>
      <c r="L529" s="414">
        <v>12</v>
      </c>
      <c r="M529" s="415">
        <f>SUM(L529/L530)</f>
        <v>0.14285714285714285</v>
      </c>
      <c r="N529" s="414">
        <v>0</v>
      </c>
      <c r="O529" s="415">
        <f>SUM(N529/N530)</f>
        <v>0</v>
      </c>
      <c r="P529" s="414">
        <v>1</v>
      </c>
      <c r="Q529" s="415">
        <f>SUM(P529/P530)</f>
        <v>0.1111111111111111</v>
      </c>
      <c r="R529" s="405">
        <f t="shared" si="88"/>
        <v>328</v>
      </c>
    </row>
    <row r="530" spans="1:18" s="172" customFormat="1" ht="16.5" hidden="1" thickTop="1" thickBot="1" x14ac:dyDescent="0.3">
      <c r="A530" s="105" t="s">
        <v>398</v>
      </c>
      <c r="B530" s="99">
        <f t="shared" ref="B530:Q530" si="89">SUM(B524:B529)</f>
        <v>2303</v>
      </c>
      <c r="C530" s="225">
        <f t="shared" si="89"/>
        <v>1</v>
      </c>
      <c r="D530" s="99">
        <f t="shared" si="89"/>
        <v>15</v>
      </c>
      <c r="E530" s="225">
        <f t="shared" si="89"/>
        <v>1</v>
      </c>
      <c r="F530" s="99">
        <f t="shared" si="89"/>
        <v>1990</v>
      </c>
      <c r="G530" s="225">
        <f t="shared" si="89"/>
        <v>1</v>
      </c>
      <c r="H530" s="99">
        <f t="shared" si="89"/>
        <v>378</v>
      </c>
      <c r="I530" s="225">
        <f t="shared" si="89"/>
        <v>1.0012592592592593</v>
      </c>
      <c r="J530" s="99">
        <f t="shared" si="89"/>
        <v>448</v>
      </c>
      <c r="K530" s="225">
        <f t="shared" si="89"/>
        <v>1</v>
      </c>
      <c r="L530" s="99">
        <f t="shared" si="89"/>
        <v>84</v>
      </c>
      <c r="M530" s="225">
        <f t="shared" si="89"/>
        <v>0.99938095238095226</v>
      </c>
      <c r="N530" s="99">
        <f t="shared" si="89"/>
        <v>27</v>
      </c>
      <c r="O530" s="225">
        <f t="shared" si="89"/>
        <v>1</v>
      </c>
      <c r="P530" s="99">
        <f t="shared" si="89"/>
        <v>9</v>
      </c>
      <c r="Q530" s="225">
        <f t="shared" si="89"/>
        <v>1.0005555555555556</v>
      </c>
      <c r="R530" s="99">
        <f>SUM(B530,D530,F530,H530,J530,L530,N530,P530)</f>
        <v>5254</v>
      </c>
    </row>
    <row r="531" spans="1:18" s="172" customFormat="1" ht="15.75" hidden="1" customHeight="1" thickBot="1" x14ac:dyDescent="0.3">
      <c r="A531" s="2490" t="s">
        <v>401</v>
      </c>
      <c r="B531" s="2491"/>
      <c r="C531" s="2491"/>
      <c r="D531" s="2491"/>
      <c r="E531" s="2491"/>
      <c r="F531" s="2491"/>
      <c r="G531" s="2491"/>
      <c r="H531" s="2491"/>
      <c r="I531" s="2491"/>
      <c r="J531" s="2491"/>
      <c r="K531" s="2491"/>
      <c r="L531" s="2491"/>
      <c r="M531" s="2491"/>
      <c r="N531" s="2491"/>
      <c r="O531" s="2491"/>
      <c r="P531" s="2491"/>
      <c r="Q531" s="2491"/>
      <c r="R531" s="2491"/>
    </row>
    <row r="532" spans="1:18" s="172" customFormat="1" hidden="1" x14ac:dyDescent="0.25">
      <c r="A532" s="73" t="s">
        <v>402</v>
      </c>
      <c r="B532" s="406">
        <v>1718</v>
      </c>
      <c r="C532" s="407">
        <f>SUM(B532/B538)</f>
        <v>0.74598349978289191</v>
      </c>
      <c r="D532" s="406">
        <v>13</v>
      </c>
      <c r="E532" s="407">
        <v>0.86599999999999999</v>
      </c>
      <c r="F532" s="406">
        <v>1122</v>
      </c>
      <c r="G532" s="407">
        <f>SUM(F532/F538)</f>
        <v>0.56381909547738696</v>
      </c>
      <c r="H532" s="406">
        <v>312</v>
      </c>
      <c r="I532" s="407">
        <f>SUM(H532/H538)</f>
        <v>0.82539682539682535</v>
      </c>
      <c r="J532" s="406">
        <v>282</v>
      </c>
      <c r="K532" s="407">
        <f>SUM(J532/J538)</f>
        <v>0.6294642857142857</v>
      </c>
      <c r="L532" s="406">
        <v>63</v>
      </c>
      <c r="M532" s="407">
        <f>SUM(L532/L538)</f>
        <v>0.75</v>
      </c>
      <c r="N532" s="406">
        <v>17</v>
      </c>
      <c r="O532" s="407">
        <f>SUM(N532/N538)</f>
        <v>0.62962962962962965</v>
      </c>
      <c r="P532" s="406">
        <v>6</v>
      </c>
      <c r="Q532" s="407">
        <f>SUM(P532/P538)</f>
        <v>0.66666666666666663</v>
      </c>
      <c r="R532" s="395">
        <f t="shared" ref="R532:R537" si="90">SUM(B532,D532,F532,H532,J532,L532,N532,P532)</f>
        <v>3533</v>
      </c>
    </row>
    <row r="533" spans="1:18" s="172" customFormat="1" hidden="1" x14ac:dyDescent="0.25">
      <c r="A533" s="74" t="s">
        <v>403</v>
      </c>
      <c r="B533" s="410">
        <v>451</v>
      </c>
      <c r="C533" s="411">
        <f>SUM(B533/B538)</f>
        <v>0.19583152409900131</v>
      </c>
      <c r="D533" s="410">
        <v>1</v>
      </c>
      <c r="E533" s="411">
        <f>SUM(D533/D538)</f>
        <v>6.6666666666666666E-2</v>
      </c>
      <c r="F533" s="410">
        <v>665</v>
      </c>
      <c r="G533" s="411">
        <f>SUM(F533/F538)</f>
        <v>0.33417085427135679</v>
      </c>
      <c r="H533" s="410">
        <v>56</v>
      </c>
      <c r="I533" s="411">
        <f>SUM(H533/H538)</f>
        <v>0.14814814814814814</v>
      </c>
      <c r="J533" s="410">
        <v>103</v>
      </c>
      <c r="K533" s="411">
        <f>SUM(J533/J538)</f>
        <v>0.22991071428571427</v>
      </c>
      <c r="L533" s="410">
        <v>16</v>
      </c>
      <c r="M533" s="411">
        <f>SUM(L533/L538)</f>
        <v>0.19047619047619047</v>
      </c>
      <c r="N533" s="410">
        <v>5</v>
      </c>
      <c r="O533" s="411">
        <f>SUM(N533/N538)</f>
        <v>0.18518518518518517</v>
      </c>
      <c r="P533" s="410">
        <v>1</v>
      </c>
      <c r="Q533" s="411">
        <f>SUM(P533/P538)</f>
        <v>0.1111111111111111</v>
      </c>
      <c r="R533" s="400">
        <f t="shared" si="90"/>
        <v>1298</v>
      </c>
    </row>
    <row r="534" spans="1:18" s="172" customFormat="1" hidden="1" x14ac:dyDescent="0.25">
      <c r="A534" s="74" t="s">
        <v>404</v>
      </c>
      <c r="B534" s="410">
        <v>97</v>
      </c>
      <c r="C534" s="411">
        <f>SUM(B534/B538)</f>
        <v>4.211897524967434E-2</v>
      </c>
      <c r="D534" s="410">
        <v>0</v>
      </c>
      <c r="E534" s="411">
        <f>SUM(D534/D538)</f>
        <v>0</v>
      </c>
      <c r="F534" s="410">
        <v>184</v>
      </c>
      <c r="G534" s="411">
        <f>SUM(F534/F538)</f>
        <v>9.2462311557788945E-2</v>
      </c>
      <c r="H534" s="410">
        <v>7</v>
      </c>
      <c r="I534" s="411">
        <f>SUM(H534/H538)</f>
        <v>1.8518518518518517E-2</v>
      </c>
      <c r="J534" s="410">
        <v>34</v>
      </c>
      <c r="K534" s="411">
        <f>SUM(J534/J538)</f>
        <v>7.5892857142857137E-2</v>
      </c>
      <c r="L534" s="410">
        <v>2</v>
      </c>
      <c r="M534" s="411">
        <f>SUM(L534/L538)</f>
        <v>2.3809523809523808E-2</v>
      </c>
      <c r="N534" s="410">
        <v>1</v>
      </c>
      <c r="O534" s="411">
        <f>SUM(N534/N538)</f>
        <v>3.7037037037037035E-2</v>
      </c>
      <c r="P534" s="410">
        <v>1</v>
      </c>
      <c r="Q534" s="411">
        <f>SUM(P534/P538)</f>
        <v>0.1111111111111111</v>
      </c>
      <c r="R534" s="400">
        <f t="shared" si="90"/>
        <v>326</v>
      </c>
    </row>
    <row r="535" spans="1:18" s="172" customFormat="1" hidden="1" x14ac:dyDescent="0.25">
      <c r="A535" s="74" t="s">
        <v>405</v>
      </c>
      <c r="B535" s="410">
        <v>19</v>
      </c>
      <c r="C535" s="411">
        <f>SUM(B535/B538)</f>
        <v>8.250108554059922E-3</v>
      </c>
      <c r="D535" s="410">
        <v>1</v>
      </c>
      <c r="E535" s="411">
        <f>SUM(D535/D538)</f>
        <v>6.6666666666666666E-2</v>
      </c>
      <c r="F535" s="410">
        <v>19</v>
      </c>
      <c r="G535" s="411">
        <f>SUM(F535/F538)</f>
        <v>9.5477386934673374E-3</v>
      </c>
      <c r="H535" s="410">
        <v>3</v>
      </c>
      <c r="I535" s="411">
        <f>SUM(H535/H538)</f>
        <v>7.9365079365079361E-3</v>
      </c>
      <c r="J535" s="410">
        <v>14</v>
      </c>
      <c r="K535" s="411">
        <f>SUM(J535/J538)</f>
        <v>3.125E-2</v>
      </c>
      <c r="L535" s="410">
        <v>2</v>
      </c>
      <c r="M535" s="411">
        <f>SUM(L535/L538)</f>
        <v>2.3809523809523808E-2</v>
      </c>
      <c r="N535" s="410">
        <v>4</v>
      </c>
      <c r="O535" s="411">
        <f>SUM(N535/N538)</f>
        <v>0.14814814814814814</v>
      </c>
      <c r="P535" s="410">
        <v>1</v>
      </c>
      <c r="Q535" s="411">
        <f>SUM(P535/P538)</f>
        <v>0.1111111111111111</v>
      </c>
      <c r="R535" s="400">
        <f t="shared" si="90"/>
        <v>63</v>
      </c>
    </row>
    <row r="536" spans="1:18" s="172" customFormat="1" hidden="1" x14ac:dyDescent="0.25">
      <c r="A536" s="74" t="s">
        <v>406</v>
      </c>
      <c r="B536" s="410">
        <v>14</v>
      </c>
      <c r="C536" s="411">
        <f>SUM(B536/B538)</f>
        <v>6.0790273556231003E-3</v>
      </c>
      <c r="D536" s="410">
        <v>0</v>
      </c>
      <c r="E536" s="411">
        <f>SUM(D536/D538)</f>
        <v>0</v>
      </c>
      <c r="F536" s="410">
        <v>0</v>
      </c>
      <c r="G536" s="411">
        <f>SUM(F536/F538)</f>
        <v>0</v>
      </c>
      <c r="H536" s="410">
        <v>0</v>
      </c>
      <c r="I536" s="411">
        <f>SUM(H536/H538)</f>
        <v>0</v>
      </c>
      <c r="J536" s="410">
        <v>7</v>
      </c>
      <c r="K536" s="411">
        <f>SUM(J536/J538)</f>
        <v>1.5625E-2</v>
      </c>
      <c r="L536" s="410">
        <v>1</v>
      </c>
      <c r="M536" s="411">
        <f>SUM(L536/L538)</f>
        <v>1.1904761904761904E-2</v>
      </c>
      <c r="N536" s="410">
        <v>0</v>
      </c>
      <c r="O536" s="411">
        <f>SUM(N536/N538)</f>
        <v>0</v>
      </c>
      <c r="P536" s="410">
        <v>0</v>
      </c>
      <c r="Q536" s="411">
        <f>SUM(P536/P538)</f>
        <v>0</v>
      </c>
      <c r="R536" s="400">
        <f t="shared" si="90"/>
        <v>22</v>
      </c>
    </row>
    <row r="537" spans="1:18" s="172" customFormat="1" ht="15.75" hidden="1" thickBot="1" x14ac:dyDescent="0.3">
      <c r="A537" s="91" t="s">
        <v>407</v>
      </c>
      <c r="B537" s="414">
        <v>4</v>
      </c>
      <c r="C537" s="415">
        <f>SUM(B537/B538)</f>
        <v>1.7368649587494573E-3</v>
      </c>
      <c r="D537" s="414">
        <v>0</v>
      </c>
      <c r="E537" s="415">
        <f>SUM(D537/D538)</f>
        <v>0</v>
      </c>
      <c r="F537" s="414">
        <v>0</v>
      </c>
      <c r="G537" s="415">
        <f>SUM(F537/F538)</f>
        <v>0</v>
      </c>
      <c r="H537" s="414">
        <v>0</v>
      </c>
      <c r="I537" s="415">
        <f>SUM(H537/H538)</f>
        <v>0</v>
      </c>
      <c r="J537" s="414">
        <v>8</v>
      </c>
      <c r="K537" s="415">
        <f>SUM(J537/J538)</f>
        <v>1.7857142857142856E-2</v>
      </c>
      <c r="L537" s="414">
        <v>0</v>
      </c>
      <c r="M537" s="415">
        <f>SUM(L537/L538)</f>
        <v>0</v>
      </c>
      <c r="N537" s="414">
        <v>0</v>
      </c>
      <c r="O537" s="415">
        <f>SUM(N537/N538)</f>
        <v>0</v>
      </c>
      <c r="P537" s="414">
        <v>0</v>
      </c>
      <c r="Q537" s="415">
        <f>SUM(P537/P538)</f>
        <v>0</v>
      </c>
      <c r="R537" s="405">
        <f t="shared" si="90"/>
        <v>12</v>
      </c>
    </row>
    <row r="538" spans="1:18" s="172" customFormat="1" ht="16.5" hidden="1" thickTop="1" thickBot="1" x14ac:dyDescent="0.3">
      <c r="A538" s="105" t="s">
        <v>398</v>
      </c>
      <c r="B538" s="99">
        <f t="shared" ref="B538:R538" si="91">SUM(B532:B537)</f>
        <v>2303</v>
      </c>
      <c r="C538" s="225">
        <f t="shared" si="91"/>
        <v>1</v>
      </c>
      <c r="D538" s="99">
        <f t="shared" si="91"/>
        <v>15</v>
      </c>
      <c r="E538" s="225">
        <f t="shared" si="91"/>
        <v>0.9993333333333333</v>
      </c>
      <c r="F538" s="99">
        <f t="shared" si="91"/>
        <v>1990</v>
      </c>
      <c r="G538" s="225">
        <f t="shared" si="91"/>
        <v>1</v>
      </c>
      <c r="H538" s="99">
        <f t="shared" si="91"/>
        <v>378</v>
      </c>
      <c r="I538" s="225">
        <f t="shared" si="91"/>
        <v>0.99999999999999989</v>
      </c>
      <c r="J538" s="99">
        <f t="shared" si="91"/>
        <v>448</v>
      </c>
      <c r="K538" s="225">
        <f t="shared" si="91"/>
        <v>1</v>
      </c>
      <c r="L538" s="99">
        <f t="shared" si="91"/>
        <v>84</v>
      </c>
      <c r="M538" s="225">
        <f t="shared" si="91"/>
        <v>1</v>
      </c>
      <c r="N538" s="99">
        <f t="shared" si="91"/>
        <v>27</v>
      </c>
      <c r="O538" s="225">
        <f t="shared" si="91"/>
        <v>1</v>
      </c>
      <c r="P538" s="99">
        <f t="shared" si="91"/>
        <v>9</v>
      </c>
      <c r="Q538" s="225">
        <f t="shared" si="91"/>
        <v>1</v>
      </c>
      <c r="R538" s="99">
        <f t="shared" si="91"/>
        <v>5254</v>
      </c>
    </row>
    <row r="539" spans="1:18" s="172" customFormat="1" ht="15.75" hidden="1" customHeight="1" thickBot="1" x14ac:dyDescent="0.3">
      <c r="A539" s="2490" t="s">
        <v>408</v>
      </c>
      <c r="B539" s="2491"/>
      <c r="C539" s="2491"/>
      <c r="D539" s="2491"/>
      <c r="E539" s="2491"/>
      <c r="F539" s="2491"/>
      <c r="G539" s="2491"/>
      <c r="H539" s="2491"/>
      <c r="I539" s="2491"/>
      <c r="J539" s="2491"/>
      <c r="K539" s="2491"/>
      <c r="L539" s="2491"/>
      <c r="M539" s="2491"/>
      <c r="N539" s="2491"/>
      <c r="O539" s="2491"/>
      <c r="P539" s="2491"/>
      <c r="Q539" s="2491"/>
      <c r="R539" s="2491"/>
    </row>
    <row r="540" spans="1:18" s="172" customFormat="1" hidden="1" x14ac:dyDescent="0.25">
      <c r="A540" s="73" t="s">
        <v>300</v>
      </c>
      <c r="B540" s="410">
        <v>48</v>
      </c>
      <c r="C540" s="418">
        <f>SUM(B540/B544)</f>
        <v>2.0842379504993486E-2</v>
      </c>
      <c r="D540" s="410">
        <v>1</v>
      </c>
      <c r="E540" s="418">
        <f>SUM(D540/D544)</f>
        <v>6.6666666666666666E-2</v>
      </c>
      <c r="F540" s="410">
        <v>0</v>
      </c>
      <c r="G540" s="418">
        <f>SUM(F540/F544)</f>
        <v>0</v>
      </c>
      <c r="H540" s="410">
        <v>2</v>
      </c>
      <c r="I540" s="418">
        <f>SUM(H540/H544)</f>
        <v>5.2910052910052907E-3</v>
      </c>
      <c r="J540" s="410">
        <v>1</v>
      </c>
      <c r="K540" s="418">
        <f>SUM(J540/J544)</f>
        <v>2.232142857142857E-3</v>
      </c>
      <c r="L540" s="410">
        <v>2</v>
      </c>
      <c r="M540" s="418">
        <f>SUM(L540/L544)</f>
        <v>2.3809523809523808E-2</v>
      </c>
      <c r="N540" s="410">
        <v>0</v>
      </c>
      <c r="O540" s="418">
        <f>SUM(N540/N544)</f>
        <v>0</v>
      </c>
      <c r="P540" s="410">
        <v>0</v>
      </c>
      <c r="Q540" s="418">
        <f>SUM(P540/P544)</f>
        <v>0</v>
      </c>
      <c r="R540" s="594">
        <f>SUM(B540,D540,F540,H540,J540,L540,N540,P540)</f>
        <v>54</v>
      </c>
    </row>
    <row r="541" spans="1:18" s="172" customFormat="1" hidden="1" x14ac:dyDescent="0.25">
      <c r="A541" s="74" t="s">
        <v>301</v>
      </c>
      <c r="B541" s="410">
        <v>1241</v>
      </c>
      <c r="C541" s="422">
        <v>0.53800000000000003</v>
      </c>
      <c r="D541" s="410">
        <v>11</v>
      </c>
      <c r="E541" s="422">
        <f>SUM(D541/D544)</f>
        <v>0.73333333333333328</v>
      </c>
      <c r="F541" s="410">
        <v>53</v>
      </c>
      <c r="G541" s="422">
        <f>SUM(F541/F544)</f>
        <v>2.6633165829145728E-2</v>
      </c>
      <c r="H541" s="410">
        <v>102</v>
      </c>
      <c r="I541" s="422">
        <f>SUM(H541/H544)</f>
        <v>0.26984126984126983</v>
      </c>
      <c r="J541" s="410">
        <v>50</v>
      </c>
      <c r="K541" s="422">
        <f>SUM(J541/J544)</f>
        <v>0.11160714285714286</v>
      </c>
      <c r="L541" s="410">
        <v>64</v>
      </c>
      <c r="M541" s="422">
        <f>SUM(L541/L544)</f>
        <v>0.76190476190476186</v>
      </c>
      <c r="N541" s="410">
        <v>17</v>
      </c>
      <c r="O541" s="422">
        <f>SUM(N541/N544)</f>
        <v>0.62962962962962965</v>
      </c>
      <c r="P541" s="410">
        <v>3</v>
      </c>
      <c r="Q541" s="422">
        <f>SUM(P541/P544)</f>
        <v>0.33333333333333331</v>
      </c>
      <c r="R541" s="421">
        <f>SUM(B541,D541,F541,H541,J541,L541,N541,P541)</f>
        <v>1541</v>
      </c>
    </row>
    <row r="542" spans="1:18" s="172" customFormat="1" hidden="1" x14ac:dyDescent="0.25">
      <c r="A542" s="74" t="s">
        <v>302</v>
      </c>
      <c r="B542" s="410">
        <v>734</v>
      </c>
      <c r="C542" s="422">
        <f>SUM(B542/B544)</f>
        <v>0.31871471993052541</v>
      </c>
      <c r="D542" s="410">
        <v>3</v>
      </c>
      <c r="E542" s="422">
        <f>SUM(D542/D544)</f>
        <v>0.2</v>
      </c>
      <c r="F542" s="410">
        <v>716</v>
      </c>
      <c r="G542" s="422">
        <f>SUM(F542/F544)</f>
        <v>0.35979899497487439</v>
      </c>
      <c r="H542" s="410">
        <v>183</v>
      </c>
      <c r="I542" s="422">
        <f>SUM(H542/H544)</f>
        <v>0.48412698412698413</v>
      </c>
      <c r="J542" s="410">
        <v>108</v>
      </c>
      <c r="K542" s="422">
        <f>SUM(J542/J544)</f>
        <v>0.24107142857142858</v>
      </c>
      <c r="L542" s="410">
        <v>7</v>
      </c>
      <c r="M542" s="422">
        <f>SUM(L542/L544)</f>
        <v>8.3333333333333329E-2</v>
      </c>
      <c r="N542" s="410">
        <v>5</v>
      </c>
      <c r="O542" s="422">
        <f>SUM(N542/N544)</f>
        <v>0.18518518518518517</v>
      </c>
      <c r="P542" s="410">
        <v>2</v>
      </c>
      <c r="Q542" s="422">
        <f>SUM(P542/P544)</f>
        <v>0.22222222222222221</v>
      </c>
      <c r="R542" s="421">
        <f>SUM(B542,D542,F542,H542,J542,L542,N542,P542)</f>
        <v>1758</v>
      </c>
    </row>
    <row r="543" spans="1:18" s="172" customFormat="1" ht="15.75" hidden="1" thickBot="1" x14ac:dyDescent="0.3">
      <c r="A543" s="91" t="s">
        <v>409</v>
      </c>
      <c r="B543" s="414">
        <v>280</v>
      </c>
      <c r="C543" s="425">
        <f>SUM(B543/B544)</f>
        <v>0.12158054711246201</v>
      </c>
      <c r="D543" s="414">
        <v>0</v>
      </c>
      <c r="E543" s="425">
        <f>SUM(D543/D544)</f>
        <v>0</v>
      </c>
      <c r="F543" s="414">
        <v>1221</v>
      </c>
      <c r="G543" s="425">
        <v>0.61299999999999999</v>
      </c>
      <c r="H543" s="414">
        <v>91</v>
      </c>
      <c r="I543" s="425">
        <f>SUM(H543/H544)</f>
        <v>0.24074074074074073</v>
      </c>
      <c r="J543" s="414">
        <v>289</v>
      </c>
      <c r="K543" s="425">
        <f>SUM(J543/J544)</f>
        <v>0.6450892857142857</v>
      </c>
      <c r="L543" s="414">
        <v>11</v>
      </c>
      <c r="M543" s="425">
        <f>SUM(L543/L544)</f>
        <v>0.13095238095238096</v>
      </c>
      <c r="N543" s="414">
        <v>5</v>
      </c>
      <c r="O543" s="425">
        <f>SUM(N543/N544)</f>
        <v>0.18518518518518517</v>
      </c>
      <c r="P543" s="414">
        <v>4</v>
      </c>
      <c r="Q543" s="425">
        <v>0.44500000000000001</v>
      </c>
      <c r="R543" s="428">
        <f>SUM(B543,D543,F543,H543,J543,L543,N543,P543)</f>
        <v>1901</v>
      </c>
    </row>
    <row r="544" spans="1:18" s="172" customFormat="1" ht="16.5" hidden="1" thickTop="1" thickBot="1" x14ac:dyDescent="0.3">
      <c r="A544" s="105" t="s">
        <v>398</v>
      </c>
      <c r="B544" s="99">
        <f t="shared" ref="B544:R544" si="92">SUM(B540:B543)</f>
        <v>2303</v>
      </c>
      <c r="C544" s="225">
        <f t="shared" si="92"/>
        <v>0.99913764654798087</v>
      </c>
      <c r="D544" s="99">
        <f t="shared" si="92"/>
        <v>15</v>
      </c>
      <c r="E544" s="225">
        <f t="shared" si="92"/>
        <v>1</v>
      </c>
      <c r="F544" s="99">
        <f t="shared" si="92"/>
        <v>1990</v>
      </c>
      <c r="G544" s="225">
        <f t="shared" si="92"/>
        <v>0.99943216080402009</v>
      </c>
      <c r="H544" s="99">
        <f t="shared" si="92"/>
        <v>378</v>
      </c>
      <c r="I544" s="225">
        <f t="shared" si="92"/>
        <v>1</v>
      </c>
      <c r="J544" s="99">
        <f t="shared" si="92"/>
        <v>448</v>
      </c>
      <c r="K544" s="225">
        <f t="shared" si="92"/>
        <v>1</v>
      </c>
      <c r="L544" s="99">
        <f t="shared" si="92"/>
        <v>84</v>
      </c>
      <c r="M544" s="225">
        <f t="shared" si="92"/>
        <v>1</v>
      </c>
      <c r="N544" s="99">
        <f t="shared" si="92"/>
        <v>27</v>
      </c>
      <c r="O544" s="225">
        <f t="shared" si="92"/>
        <v>1</v>
      </c>
      <c r="P544" s="99">
        <f t="shared" si="92"/>
        <v>9</v>
      </c>
      <c r="Q544" s="225">
        <f t="shared" si="92"/>
        <v>1.0005555555555556</v>
      </c>
      <c r="R544" s="99">
        <f t="shared" si="92"/>
        <v>5254</v>
      </c>
    </row>
    <row r="545" spans="1:18" s="172" customFormat="1" ht="15.75" hidden="1" thickBot="1" x14ac:dyDescent="0.3">
      <c r="A545" s="2490" t="s">
        <v>410</v>
      </c>
      <c r="B545" s="2491"/>
      <c r="C545" s="2491"/>
      <c r="D545" s="2491"/>
      <c r="E545" s="2491"/>
      <c r="F545" s="2491"/>
      <c r="G545" s="2491"/>
      <c r="H545" s="2491"/>
      <c r="I545" s="2491"/>
      <c r="J545" s="2491"/>
      <c r="K545" s="2491"/>
      <c r="L545" s="2491"/>
      <c r="M545" s="2491"/>
      <c r="N545" s="2491"/>
      <c r="O545" s="2491"/>
      <c r="P545" s="2491"/>
      <c r="Q545" s="2491"/>
      <c r="R545" s="2491"/>
    </row>
    <row r="546" spans="1:18" s="172" customFormat="1" hidden="1" x14ac:dyDescent="0.25">
      <c r="A546" s="90"/>
      <c r="B546" s="215" t="s">
        <v>411</v>
      </c>
      <c r="C546" s="216" t="s">
        <v>305</v>
      </c>
      <c r="D546" s="217" t="s">
        <v>411</v>
      </c>
      <c r="E546" s="218" t="s">
        <v>305</v>
      </c>
      <c r="F546" s="216" t="s">
        <v>411</v>
      </c>
      <c r="G546" s="216" t="s">
        <v>305</v>
      </c>
      <c r="H546" s="217" t="s">
        <v>411</v>
      </c>
      <c r="I546" s="218" t="s">
        <v>305</v>
      </c>
      <c r="J546" s="285" t="s">
        <v>411</v>
      </c>
      <c r="K546" s="217" t="s">
        <v>305</v>
      </c>
      <c r="L546" s="218" t="s">
        <v>411</v>
      </c>
      <c r="M546" s="216" t="s">
        <v>305</v>
      </c>
      <c r="N546" s="216" t="s">
        <v>411</v>
      </c>
      <c r="O546" s="216" t="s">
        <v>305</v>
      </c>
      <c r="P546" s="217" t="s">
        <v>411</v>
      </c>
      <c r="Q546" s="218" t="s">
        <v>305</v>
      </c>
      <c r="R546" s="217" t="s">
        <v>411</v>
      </c>
    </row>
    <row r="547" spans="1:18" s="172" customFormat="1" hidden="1" x14ac:dyDescent="0.25">
      <c r="A547" s="74" t="s">
        <v>412</v>
      </c>
      <c r="B547" s="429">
        <v>7.93</v>
      </c>
      <c r="C547" s="430">
        <v>7</v>
      </c>
      <c r="D547" s="429">
        <v>8.73</v>
      </c>
      <c r="E547" s="431">
        <v>9</v>
      </c>
      <c r="F547" s="432">
        <v>6.56</v>
      </c>
      <c r="G547" s="430">
        <v>6</v>
      </c>
      <c r="H547" s="429">
        <v>10.46</v>
      </c>
      <c r="I547" s="433">
        <v>11</v>
      </c>
      <c r="J547" s="432">
        <v>18.82</v>
      </c>
      <c r="K547" s="434">
        <v>18</v>
      </c>
      <c r="L547" s="435">
        <v>7.81</v>
      </c>
      <c r="M547" s="430">
        <v>7</v>
      </c>
      <c r="N547" s="432">
        <v>15.81</v>
      </c>
      <c r="O547" s="430">
        <v>16</v>
      </c>
      <c r="P547" s="429">
        <v>8.57</v>
      </c>
      <c r="Q547" s="433">
        <v>8</v>
      </c>
      <c r="R547" s="429">
        <v>8.56</v>
      </c>
    </row>
    <row r="548" spans="1:18" s="172" customFormat="1" hidden="1" x14ac:dyDescent="0.25">
      <c r="A548" s="77" t="s">
        <v>413</v>
      </c>
      <c r="B548" s="429">
        <v>1.34</v>
      </c>
      <c r="C548" s="430">
        <v>1</v>
      </c>
      <c r="D548" s="429">
        <v>1.27</v>
      </c>
      <c r="E548" s="431">
        <v>1</v>
      </c>
      <c r="F548" s="432">
        <v>1.55</v>
      </c>
      <c r="G548" s="430">
        <v>1</v>
      </c>
      <c r="H548" s="429">
        <v>1.21</v>
      </c>
      <c r="I548" s="433">
        <v>1</v>
      </c>
      <c r="J548" s="432">
        <v>1.65</v>
      </c>
      <c r="K548" s="434">
        <v>1</v>
      </c>
      <c r="L548" s="435">
        <v>1.36</v>
      </c>
      <c r="M548" s="430">
        <v>1</v>
      </c>
      <c r="N548" s="432">
        <v>1.7</v>
      </c>
      <c r="O548" s="430">
        <v>1</v>
      </c>
      <c r="P548" s="429">
        <v>1.43</v>
      </c>
      <c r="Q548" s="433">
        <v>1</v>
      </c>
      <c r="R548" s="429">
        <v>1.44</v>
      </c>
    </row>
    <row r="549" spans="1:18" s="172" customFormat="1" ht="15.75" hidden="1" thickBot="1" x14ac:dyDescent="0.3">
      <c r="A549" s="76" t="s">
        <v>414</v>
      </c>
      <c r="B549" s="436">
        <v>12.39</v>
      </c>
      <c r="C549" s="437">
        <v>10</v>
      </c>
      <c r="D549" s="436">
        <v>5.8</v>
      </c>
      <c r="E549" s="438">
        <v>3</v>
      </c>
      <c r="F549" s="439">
        <v>28.68</v>
      </c>
      <c r="G549" s="437">
        <v>26</v>
      </c>
      <c r="H549" s="436">
        <v>18.309999999999999</v>
      </c>
      <c r="I549" s="440">
        <v>17</v>
      </c>
      <c r="J549" s="439">
        <v>38.880000000000003</v>
      </c>
      <c r="K549" s="441">
        <v>34</v>
      </c>
      <c r="L549" s="442">
        <v>8.99</v>
      </c>
      <c r="M549" s="437">
        <v>5</v>
      </c>
      <c r="N549" s="439">
        <v>14.07</v>
      </c>
      <c r="O549" s="437">
        <v>10</v>
      </c>
      <c r="P549" s="436">
        <v>27.14</v>
      </c>
      <c r="Q549" s="440">
        <v>22</v>
      </c>
      <c r="R549" s="436">
        <v>21.2</v>
      </c>
    </row>
    <row r="550" spans="1:18" ht="19.5" hidden="1" thickBot="1" x14ac:dyDescent="0.35">
      <c r="A550" s="2503" t="s">
        <v>427</v>
      </c>
      <c r="B550" s="2504"/>
      <c r="C550" s="2504"/>
      <c r="D550" s="2504"/>
      <c r="E550" s="2504"/>
      <c r="F550" s="2504"/>
      <c r="G550" s="2504"/>
      <c r="H550" s="2504"/>
      <c r="I550" s="2504"/>
      <c r="J550" s="2504"/>
      <c r="K550" s="2504"/>
      <c r="L550" s="2504"/>
      <c r="M550" s="2504"/>
      <c r="N550" s="2504"/>
      <c r="O550" s="2504"/>
      <c r="P550" s="2504"/>
      <c r="Q550" s="2504"/>
      <c r="R550" s="2504"/>
    </row>
    <row r="551" spans="1:18" s="172" customFormat="1" ht="15.75" hidden="1" thickBot="1" x14ac:dyDescent="0.3">
      <c r="A551" s="86"/>
      <c r="B551" s="2493" t="s">
        <v>267</v>
      </c>
      <c r="C551" s="2494"/>
      <c r="D551" s="2494"/>
      <c r="E551" s="2494"/>
      <c r="F551" s="2494"/>
      <c r="G551" s="2494"/>
      <c r="H551" s="2494"/>
      <c r="I551" s="2494"/>
      <c r="J551" s="2494"/>
      <c r="K551" s="2494"/>
      <c r="L551" s="2494"/>
      <c r="M551" s="2494"/>
      <c r="N551" s="2494"/>
      <c r="O551" s="2494"/>
      <c r="P551" s="2494"/>
      <c r="Q551" s="2494"/>
      <c r="R551" s="2494"/>
    </row>
    <row r="552" spans="1:18" ht="40.5" hidden="1" customHeight="1" thickBot="1" x14ac:dyDescent="0.3">
      <c r="A552" s="87"/>
      <c r="B552" s="2497" t="s">
        <v>389</v>
      </c>
      <c r="C552" s="2498"/>
      <c r="D552" s="2497" t="s">
        <v>390</v>
      </c>
      <c r="E552" s="2498"/>
      <c r="F552" s="2497" t="s">
        <v>292</v>
      </c>
      <c r="G552" s="2498"/>
      <c r="H552" s="2497" t="s">
        <v>295</v>
      </c>
      <c r="I552" s="2498"/>
      <c r="J552" s="2497" t="s">
        <v>391</v>
      </c>
      <c r="K552" s="2498"/>
      <c r="L552" s="2497" t="s">
        <v>392</v>
      </c>
      <c r="M552" s="2498"/>
      <c r="N552" s="2497" t="s">
        <v>393</v>
      </c>
      <c r="O552" s="2498"/>
      <c r="P552" s="2497" t="s">
        <v>394</v>
      </c>
      <c r="Q552" s="2498"/>
      <c r="R552" s="1717" t="s">
        <v>395</v>
      </c>
    </row>
    <row r="553" spans="1:18" ht="15.75" hidden="1" thickBot="1" x14ac:dyDescent="0.3">
      <c r="A553" s="2314" t="s">
        <v>396</v>
      </c>
      <c r="B553" s="2315"/>
      <c r="C553" s="2315"/>
      <c r="D553" s="2496"/>
      <c r="E553" s="2496"/>
      <c r="F553" s="2315"/>
      <c r="G553" s="2315"/>
      <c r="H553" s="2496"/>
      <c r="I553" s="2496"/>
      <c r="J553" s="2315"/>
      <c r="K553" s="2315"/>
      <c r="L553" s="2496"/>
      <c r="M553" s="2496"/>
      <c r="N553" s="2315"/>
      <c r="O553" s="2315"/>
      <c r="P553" s="2496"/>
      <c r="Q553" s="2496"/>
      <c r="R553" s="2496"/>
    </row>
    <row r="554" spans="1:18" hidden="1" x14ac:dyDescent="0.25">
      <c r="A554" s="82" t="s">
        <v>274</v>
      </c>
      <c r="B554" s="391">
        <v>151</v>
      </c>
      <c r="C554" s="392">
        <f>B554/B562</f>
        <v>5.7523809523809526E-2</v>
      </c>
      <c r="D554" s="391">
        <v>1</v>
      </c>
      <c r="E554" s="392">
        <f>D554/D562</f>
        <v>4.5454545454545456E-2</v>
      </c>
      <c r="F554" s="391">
        <v>22</v>
      </c>
      <c r="G554" s="392">
        <f>F554/F562</f>
        <v>1.261467889908257E-2</v>
      </c>
      <c r="H554" s="391">
        <v>3</v>
      </c>
      <c r="I554" s="393">
        <f>H554/H562</f>
        <v>7.3529411764705881E-3</v>
      </c>
      <c r="J554" s="394">
        <v>0</v>
      </c>
      <c r="K554" s="392">
        <f>J554/J562</f>
        <v>0</v>
      </c>
      <c r="L554" s="391">
        <v>13</v>
      </c>
      <c r="M554" s="393">
        <f>L554/L562</f>
        <v>0.18309859154929578</v>
      </c>
      <c r="N554" s="394">
        <v>0</v>
      </c>
      <c r="O554" s="392">
        <f>N554/N562</f>
        <v>0</v>
      </c>
      <c r="P554" s="391">
        <v>1</v>
      </c>
      <c r="Q554" s="393">
        <f>P554/P562</f>
        <v>0.125</v>
      </c>
      <c r="R554" s="395">
        <f>SUM(B554,D554,F554,H554,J554,L554,N554,P554)</f>
        <v>191</v>
      </c>
    </row>
    <row r="555" spans="1:18" hidden="1" x14ac:dyDescent="0.25">
      <c r="A555" s="80" t="s">
        <v>275</v>
      </c>
      <c r="B555" s="396">
        <v>415</v>
      </c>
      <c r="C555" s="397">
        <f>B555/B562</f>
        <v>0.15809523809523809</v>
      </c>
      <c r="D555" s="396">
        <v>2</v>
      </c>
      <c r="E555" s="397">
        <f>D555/D562</f>
        <v>9.0909090909090912E-2</v>
      </c>
      <c r="F555" s="396">
        <v>463</v>
      </c>
      <c r="G555" s="397">
        <f>F555/F562</f>
        <v>0.26548165137614677</v>
      </c>
      <c r="H555" s="396">
        <v>25</v>
      </c>
      <c r="I555" s="398">
        <f>H555/H562</f>
        <v>6.1274509803921566E-2</v>
      </c>
      <c r="J555" s="399">
        <v>0</v>
      </c>
      <c r="K555" s="397">
        <f>J555/J562</f>
        <v>0</v>
      </c>
      <c r="L555" s="396">
        <v>9</v>
      </c>
      <c r="M555" s="398">
        <f>L555/L562</f>
        <v>0.12676056338028169</v>
      </c>
      <c r="N555" s="399">
        <v>0</v>
      </c>
      <c r="O555" s="397">
        <f>N555/N562</f>
        <v>0</v>
      </c>
      <c r="P555" s="396">
        <v>2</v>
      </c>
      <c r="Q555" s="398">
        <f>P555/P562</f>
        <v>0.25</v>
      </c>
      <c r="R555" s="400">
        <f>SUM(B555,D555,F555,H555,J555,L555,N555,P555)</f>
        <v>916</v>
      </c>
    </row>
    <row r="556" spans="1:18" hidden="1" x14ac:dyDescent="0.25">
      <c r="A556" s="80" t="s">
        <v>276</v>
      </c>
      <c r="B556" s="396">
        <v>533</v>
      </c>
      <c r="C556" s="397">
        <f>B556/B562</f>
        <v>0.20304761904761906</v>
      </c>
      <c r="D556" s="396">
        <v>4</v>
      </c>
      <c r="E556" s="397">
        <v>0.183</v>
      </c>
      <c r="F556" s="396">
        <v>429</v>
      </c>
      <c r="G556" s="397">
        <v>0.247</v>
      </c>
      <c r="H556" s="396">
        <v>35</v>
      </c>
      <c r="I556" s="398">
        <f>H556/H562</f>
        <v>8.5784313725490197E-2</v>
      </c>
      <c r="J556" s="399">
        <v>0</v>
      </c>
      <c r="K556" s="397">
        <f>J556/J562</f>
        <v>0</v>
      </c>
      <c r="L556" s="396">
        <v>16</v>
      </c>
      <c r="M556" s="398">
        <v>0.22600000000000001</v>
      </c>
      <c r="N556" s="399">
        <v>1</v>
      </c>
      <c r="O556" s="397">
        <f>N556/N562</f>
        <v>2.8571428571428571E-2</v>
      </c>
      <c r="P556" s="396">
        <v>2</v>
      </c>
      <c r="Q556" s="398">
        <f>P556/P562</f>
        <v>0.25</v>
      </c>
      <c r="R556" s="400">
        <f t="shared" ref="R556:R561" si="93">SUM(B556,D556,F556,H556,J556,L556,N556,P556)</f>
        <v>1020</v>
      </c>
    </row>
    <row r="557" spans="1:18" hidden="1" x14ac:dyDescent="0.25">
      <c r="A557" s="80" t="s">
        <v>277</v>
      </c>
      <c r="B557" s="396">
        <v>530</v>
      </c>
      <c r="C557" s="397">
        <f>B557/B562</f>
        <v>0.20190476190476189</v>
      </c>
      <c r="D557" s="396">
        <v>3</v>
      </c>
      <c r="E557" s="397">
        <f>D557/D562</f>
        <v>0.13636363636363635</v>
      </c>
      <c r="F557" s="396">
        <v>372</v>
      </c>
      <c r="G557" s="397">
        <f>F557/F562</f>
        <v>0.21330275229357798</v>
      </c>
      <c r="H557" s="396">
        <v>78</v>
      </c>
      <c r="I557" s="398">
        <f>H557/H562</f>
        <v>0.19117647058823528</v>
      </c>
      <c r="J557" s="399">
        <v>0</v>
      </c>
      <c r="K557" s="397">
        <f>J557/J562</f>
        <v>0</v>
      </c>
      <c r="L557" s="396">
        <v>13</v>
      </c>
      <c r="M557" s="398">
        <f>L557/L562</f>
        <v>0.18309859154929578</v>
      </c>
      <c r="N557" s="399">
        <v>2</v>
      </c>
      <c r="O557" s="397">
        <f>N557/N562</f>
        <v>5.7142857142857141E-2</v>
      </c>
      <c r="P557" s="396">
        <v>0</v>
      </c>
      <c r="Q557" s="398">
        <f>P557/P562</f>
        <v>0</v>
      </c>
      <c r="R557" s="400">
        <f t="shared" si="93"/>
        <v>998</v>
      </c>
    </row>
    <row r="558" spans="1:18" hidden="1" x14ac:dyDescent="0.25">
      <c r="A558" s="80" t="s">
        <v>278</v>
      </c>
      <c r="B558" s="396">
        <v>364</v>
      </c>
      <c r="C558" s="397">
        <f>B558/B562</f>
        <v>0.13866666666666666</v>
      </c>
      <c r="D558" s="396">
        <v>3</v>
      </c>
      <c r="E558" s="397">
        <f>D558/D562</f>
        <v>0.13636363636363635</v>
      </c>
      <c r="F558" s="396">
        <v>233</v>
      </c>
      <c r="G558" s="397">
        <f>F558/F562</f>
        <v>0.13360091743119265</v>
      </c>
      <c r="H558" s="396">
        <v>95</v>
      </c>
      <c r="I558" s="398">
        <f>H558/H562</f>
        <v>0.23284313725490197</v>
      </c>
      <c r="J558" s="399">
        <v>0</v>
      </c>
      <c r="K558" s="397">
        <f>J558/J562</f>
        <v>0</v>
      </c>
      <c r="L558" s="396">
        <v>5</v>
      </c>
      <c r="M558" s="398">
        <f>L558/L562</f>
        <v>7.0422535211267609E-2</v>
      </c>
      <c r="N558" s="399">
        <v>1</v>
      </c>
      <c r="O558" s="397">
        <f>N558/N562</f>
        <v>2.8571428571428571E-2</v>
      </c>
      <c r="P558" s="396">
        <v>1</v>
      </c>
      <c r="Q558" s="398">
        <f>P558/P562</f>
        <v>0.125</v>
      </c>
      <c r="R558" s="400">
        <f t="shared" si="93"/>
        <v>702</v>
      </c>
    </row>
    <row r="559" spans="1:18" hidden="1" x14ac:dyDescent="0.25">
      <c r="A559" s="80" t="s">
        <v>279</v>
      </c>
      <c r="B559" s="396">
        <v>344</v>
      </c>
      <c r="C559" s="397">
        <f>B559/B562</f>
        <v>0.13104761904761905</v>
      </c>
      <c r="D559" s="396">
        <v>4</v>
      </c>
      <c r="E559" s="397">
        <f>D559/D562</f>
        <v>0.18181818181818182</v>
      </c>
      <c r="F559" s="396">
        <v>140</v>
      </c>
      <c r="G559" s="397">
        <f>F559/F562</f>
        <v>8.027522935779817E-2</v>
      </c>
      <c r="H559" s="396">
        <v>98</v>
      </c>
      <c r="I559" s="398">
        <f>H559/H562</f>
        <v>0.24019607843137256</v>
      </c>
      <c r="J559" s="399">
        <v>0</v>
      </c>
      <c r="K559" s="397">
        <f>J559/J562</f>
        <v>0</v>
      </c>
      <c r="L559" s="396">
        <v>3</v>
      </c>
      <c r="M559" s="398">
        <f>L559/L562</f>
        <v>4.2253521126760563E-2</v>
      </c>
      <c r="N559" s="399">
        <v>3</v>
      </c>
      <c r="O559" s="397">
        <f>N559/N562</f>
        <v>8.5714285714285715E-2</v>
      </c>
      <c r="P559" s="396">
        <v>0</v>
      </c>
      <c r="Q559" s="398">
        <f>P559/P562</f>
        <v>0</v>
      </c>
      <c r="R559" s="400">
        <f t="shared" si="93"/>
        <v>592</v>
      </c>
    </row>
    <row r="560" spans="1:18" hidden="1" x14ac:dyDescent="0.25">
      <c r="A560" s="80" t="s">
        <v>280</v>
      </c>
      <c r="B560" s="396">
        <v>258</v>
      </c>
      <c r="C560" s="397">
        <f>B560/B562</f>
        <v>9.8285714285714282E-2</v>
      </c>
      <c r="D560" s="396">
        <v>4</v>
      </c>
      <c r="E560" s="397">
        <f>D560/D562</f>
        <v>0.18181818181818182</v>
      </c>
      <c r="F560" s="396">
        <v>79</v>
      </c>
      <c r="G560" s="397">
        <f>F560/F562</f>
        <v>4.5298165137614678E-2</v>
      </c>
      <c r="H560" s="396">
        <v>68</v>
      </c>
      <c r="I560" s="398">
        <f>H560/H562</f>
        <v>0.16666666666666666</v>
      </c>
      <c r="J560" s="399">
        <v>3</v>
      </c>
      <c r="K560" s="397">
        <f>J560/J562</f>
        <v>6.2500000000000003E-3</v>
      </c>
      <c r="L560" s="396">
        <v>10</v>
      </c>
      <c r="M560" s="398">
        <f>L560/L562</f>
        <v>0.14084507042253522</v>
      </c>
      <c r="N560" s="399">
        <v>25</v>
      </c>
      <c r="O560" s="397">
        <v>0.71299999999999997</v>
      </c>
      <c r="P560" s="396">
        <v>2</v>
      </c>
      <c r="Q560" s="398">
        <f>P560/P562</f>
        <v>0.25</v>
      </c>
      <c r="R560" s="400">
        <f t="shared" si="93"/>
        <v>449</v>
      </c>
    </row>
    <row r="561" spans="1:18" ht="15.75" hidden="1" thickBot="1" x14ac:dyDescent="0.3">
      <c r="A561" s="663" t="s">
        <v>397</v>
      </c>
      <c r="B561" s="401">
        <v>30</v>
      </c>
      <c r="C561" s="402">
        <f>B561/B562</f>
        <v>1.1428571428571429E-2</v>
      </c>
      <c r="D561" s="401">
        <v>1</v>
      </c>
      <c r="E561" s="402">
        <f>D561/D562</f>
        <v>4.5454545454545456E-2</v>
      </c>
      <c r="F561" s="401">
        <v>6</v>
      </c>
      <c r="G561" s="402">
        <f>F561/F562</f>
        <v>3.4403669724770644E-3</v>
      </c>
      <c r="H561" s="401">
        <v>6</v>
      </c>
      <c r="I561" s="403">
        <f>H561/H562</f>
        <v>1.4705882352941176E-2</v>
      </c>
      <c r="J561" s="404">
        <v>477</v>
      </c>
      <c r="K561" s="402">
        <f>J561/J562</f>
        <v>0.99375000000000002</v>
      </c>
      <c r="L561" s="401">
        <v>2</v>
      </c>
      <c r="M561" s="403">
        <f>L561/L562</f>
        <v>2.8169014084507043E-2</v>
      </c>
      <c r="N561" s="404">
        <v>3</v>
      </c>
      <c r="O561" s="402">
        <f>N561/N562</f>
        <v>8.5714285714285715E-2</v>
      </c>
      <c r="P561" s="401">
        <v>0</v>
      </c>
      <c r="Q561" s="403">
        <f>P561/P562</f>
        <v>0</v>
      </c>
      <c r="R561" s="405">
        <f t="shared" si="93"/>
        <v>525</v>
      </c>
    </row>
    <row r="562" spans="1:18" ht="16.5" hidden="1" thickTop="1" thickBot="1" x14ac:dyDescent="0.3">
      <c r="A562" s="105" t="s">
        <v>398</v>
      </c>
      <c r="B562" s="99">
        <f t="shared" ref="B562:G562" si="94">SUM(B554:B561)</f>
        <v>2625</v>
      </c>
      <c r="C562" s="225">
        <f t="shared" si="94"/>
        <v>1</v>
      </c>
      <c r="D562" s="99">
        <f t="shared" si="94"/>
        <v>22</v>
      </c>
      <c r="E562" s="225">
        <f t="shared" si="94"/>
        <v>1.0011818181818182</v>
      </c>
      <c r="F562" s="99">
        <f t="shared" si="94"/>
        <v>1744</v>
      </c>
      <c r="G562" s="225">
        <f t="shared" si="94"/>
        <v>1.0010137614678898</v>
      </c>
      <c r="H562" s="99">
        <f t="shared" ref="H562:Q562" si="95">SUM(H554:H561)</f>
        <v>408</v>
      </c>
      <c r="I562" s="225">
        <f t="shared" si="95"/>
        <v>0.99999999999999989</v>
      </c>
      <c r="J562" s="99">
        <f t="shared" si="95"/>
        <v>480</v>
      </c>
      <c r="K562" s="225">
        <f t="shared" si="95"/>
        <v>1</v>
      </c>
      <c r="L562" s="99">
        <f t="shared" si="95"/>
        <v>71</v>
      </c>
      <c r="M562" s="225">
        <f t="shared" si="95"/>
        <v>1.0006478873239437</v>
      </c>
      <c r="N562" s="99">
        <f t="shared" si="95"/>
        <v>35</v>
      </c>
      <c r="O562" s="225">
        <f t="shared" si="95"/>
        <v>0.99871428571428578</v>
      </c>
      <c r="P562" s="99">
        <f t="shared" si="95"/>
        <v>8</v>
      </c>
      <c r="Q562" s="225">
        <f t="shared" si="95"/>
        <v>1</v>
      </c>
      <c r="R562" s="99">
        <f>SUM(B562,D562,F562,H562,J562,L562,N562,P562)</f>
        <v>5393</v>
      </c>
    </row>
    <row r="563" spans="1:18" s="30" customFormat="1" ht="15.75" hidden="1" thickBot="1" x14ac:dyDescent="0.3">
      <c r="A563" s="2490" t="s">
        <v>399</v>
      </c>
      <c r="B563" s="2491"/>
      <c r="C563" s="2491"/>
      <c r="D563" s="2491"/>
      <c r="E563" s="2491"/>
      <c r="F563" s="2491"/>
      <c r="G563" s="2491"/>
      <c r="H563" s="2491"/>
      <c r="I563" s="2491"/>
      <c r="J563" s="2491"/>
      <c r="K563" s="2491"/>
      <c r="L563" s="2491"/>
      <c r="M563" s="2491"/>
      <c r="N563" s="2491"/>
      <c r="O563" s="2491"/>
      <c r="P563" s="2491"/>
      <c r="Q563" s="2491"/>
      <c r="R563" s="2491"/>
    </row>
    <row r="564" spans="1:18" hidden="1" x14ac:dyDescent="0.25">
      <c r="A564" s="82" t="s">
        <v>284</v>
      </c>
      <c r="B564" s="406">
        <v>399</v>
      </c>
      <c r="C564" s="407">
        <f>SUM(B564/B570)</f>
        <v>0.152</v>
      </c>
      <c r="D564" s="406">
        <v>1</v>
      </c>
      <c r="E564" s="407">
        <f>D564/D570</f>
        <v>4.5454545454545456E-2</v>
      </c>
      <c r="F564" s="406">
        <v>245</v>
      </c>
      <c r="G564" s="407">
        <f>SUM(F564/F570)</f>
        <v>0.14048165137614679</v>
      </c>
      <c r="H564" s="408">
        <v>51</v>
      </c>
      <c r="I564" s="407">
        <f>SUM(H564/H570)</f>
        <v>0.125</v>
      </c>
      <c r="J564" s="408">
        <v>84</v>
      </c>
      <c r="K564" s="407">
        <f>SUM(J564/J570)</f>
        <v>0.17499999999999999</v>
      </c>
      <c r="L564" s="408">
        <v>6</v>
      </c>
      <c r="M564" s="407">
        <f>SUM(L564/L570)</f>
        <v>8.4507042253521125E-2</v>
      </c>
      <c r="N564" s="408">
        <v>3</v>
      </c>
      <c r="O564" s="407">
        <f>SUM(N564/N570)</f>
        <v>8.5714285714285715E-2</v>
      </c>
      <c r="P564" s="408">
        <v>2</v>
      </c>
      <c r="Q564" s="409">
        <f>SUM(P564/P570)</f>
        <v>0.25</v>
      </c>
      <c r="R564" s="395">
        <f t="shared" ref="R564:R569" si="96">SUM(B564,D564,F564,H564,J564,L564,N564,P564)</f>
        <v>791</v>
      </c>
    </row>
    <row r="565" spans="1:18" hidden="1" x14ac:dyDescent="0.25">
      <c r="A565" s="80" t="s">
        <v>285</v>
      </c>
      <c r="B565" s="410">
        <v>221</v>
      </c>
      <c r="C565" s="411">
        <f>SUM(B565/B570)</f>
        <v>8.4190476190476191E-2</v>
      </c>
      <c r="D565" s="410">
        <v>1</v>
      </c>
      <c r="E565" s="411">
        <f>D565/D570</f>
        <v>4.5454545454545456E-2</v>
      </c>
      <c r="F565" s="410">
        <v>103</v>
      </c>
      <c r="G565" s="411">
        <f>SUM(F565/F570)</f>
        <v>5.9059633027522936E-2</v>
      </c>
      <c r="H565" s="412">
        <v>48</v>
      </c>
      <c r="I565" s="411">
        <f>SUM(H565/H570)</f>
        <v>0.11764705882352941</v>
      </c>
      <c r="J565" s="412">
        <v>27</v>
      </c>
      <c r="K565" s="411">
        <f>SUM(J565/J570)</f>
        <v>5.6250000000000001E-2</v>
      </c>
      <c r="L565" s="412">
        <v>26</v>
      </c>
      <c r="M565" s="411">
        <v>0.36499999999999999</v>
      </c>
      <c r="N565" s="412">
        <v>1</v>
      </c>
      <c r="O565" s="411">
        <f>SUM(N565/N570)</f>
        <v>2.8571428571428571E-2</v>
      </c>
      <c r="P565" s="412">
        <v>0</v>
      </c>
      <c r="Q565" s="413">
        <f>SUM(P565/P570)</f>
        <v>0</v>
      </c>
      <c r="R565" s="400">
        <f t="shared" si="96"/>
        <v>427</v>
      </c>
    </row>
    <row r="566" spans="1:18" hidden="1" x14ac:dyDescent="0.25">
      <c r="A566" s="80" t="s">
        <v>286</v>
      </c>
      <c r="B566" s="410">
        <v>43</v>
      </c>
      <c r="C566" s="411">
        <f>SUM(B566/B570)</f>
        <v>1.6380952380952381E-2</v>
      </c>
      <c r="D566" s="410">
        <v>0</v>
      </c>
      <c r="E566" s="411">
        <f>D566/D570</f>
        <v>0</v>
      </c>
      <c r="F566" s="410">
        <v>13</v>
      </c>
      <c r="G566" s="411">
        <f>SUM(F566/F570)</f>
        <v>7.4541284403669729E-3</v>
      </c>
      <c r="H566" s="412">
        <v>4</v>
      </c>
      <c r="I566" s="411">
        <v>8.9999999999999993E-3</v>
      </c>
      <c r="J566" s="412">
        <v>15</v>
      </c>
      <c r="K566" s="411">
        <f>SUM(J566/J570)</f>
        <v>3.125E-2</v>
      </c>
      <c r="L566" s="412">
        <v>0</v>
      </c>
      <c r="M566" s="411">
        <f>SUM(L566/L570)</f>
        <v>0</v>
      </c>
      <c r="N566" s="412">
        <v>0</v>
      </c>
      <c r="O566" s="411">
        <f>SUM(N566/N570)</f>
        <v>0</v>
      </c>
      <c r="P566" s="412">
        <v>0</v>
      </c>
      <c r="Q566" s="413">
        <f>SUM(P566/P570)</f>
        <v>0</v>
      </c>
      <c r="R566" s="400">
        <f t="shared" si="96"/>
        <v>75</v>
      </c>
    </row>
    <row r="567" spans="1:18" hidden="1" x14ac:dyDescent="0.25">
      <c r="A567" s="80" t="s">
        <v>287</v>
      </c>
      <c r="B567" s="410">
        <v>906</v>
      </c>
      <c r="C567" s="411">
        <f>SUM(B567/B570)</f>
        <v>0.34514285714285714</v>
      </c>
      <c r="D567" s="410">
        <v>10</v>
      </c>
      <c r="E567" s="411">
        <f>D567/D570</f>
        <v>0.45454545454545453</v>
      </c>
      <c r="F567" s="410">
        <v>608</v>
      </c>
      <c r="G567" s="411">
        <f>SUM(F567/F570)</f>
        <v>0.34862385321100919</v>
      </c>
      <c r="H567" s="412">
        <v>152</v>
      </c>
      <c r="I567" s="411">
        <f>SUM(H567/H570)</f>
        <v>0.37254901960784315</v>
      </c>
      <c r="J567" s="412">
        <v>171</v>
      </c>
      <c r="K567" s="411">
        <v>0.35699999999999998</v>
      </c>
      <c r="L567" s="412">
        <v>6</v>
      </c>
      <c r="M567" s="411">
        <f>SUM(L567/L570)</f>
        <v>8.4507042253521125E-2</v>
      </c>
      <c r="N567" s="412">
        <v>19</v>
      </c>
      <c r="O567" s="411">
        <v>0.54200000000000004</v>
      </c>
      <c r="P567" s="412">
        <v>2</v>
      </c>
      <c r="Q567" s="413">
        <f>SUM(P567/P570)</f>
        <v>0.25</v>
      </c>
      <c r="R567" s="400">
        <f t="shared" si="96"/>
        <v>1874</v>
      </c>
    </row>
    <row r="568" spans="1:18" hidden="1" x14ac:dyDescent="0.25">
      <c r="A568" s="80" t="s">
        <v>288</v>
      </c>
      <c r="B568" s="410">
        <v>893</v>
      </c>
      <c r="C568" s="411">
        <f>SUM(B568/B570)</f>
        <v>0.34019047619047621</v>
      </c>
      <c r="D568" s="410">
        <v>6</v>
      </c>
      <c r="E568" s="411">
        <f>D568/D570</f>
        <v>0.27272727272727271</v>
      </c>
      <c r="F568" s="410">
        <v>656</v>
      </c>
      <c r="G568" s="411">
        <v>0.377</v>
      </c>
      <c r="H568" s="412">
        <v>134</v>
      </c>
      <c r="I568" s="411">
        <f>SUM(H568/H570)</f>
        <v>0.32843137254901961</v>
      </c>
      <c r="J568" s="412">
        <v>170</v>
      </c>
      <c r="K568" s="411">
        <f>SUM(J568/J570)</f>
        <v>0.35416666666666669</v>
      </c>
      <c r="L568" s="412">
        <v>19</v>
      </c>
      <c r="M568" s="411">
        <f>SUM(L568/L570)</f>
        <v>0.26760563380281688</v>
      </c>
      <c r="N568" s="412">
        <v>11</v>
      </c>
      <c r="O568" s="411">
        <f>SUM(N568/N570)</f>
        <v>0.31428571428571428</v>
      </c>
      <c r="P568" s="412">
        <v>4</v>
      </c>
      <c r="Q568" s="413">
        <f>SUM(P568/P570)</f>
        <v>0.5</v>
      </c>
      <c r="R568" s="400">
        <f t="shared" si="96"/>
        <v>1893</v>
      </c>
    </row>
    <row r="569" spans="1:18" ht="15.75" hidden="1" thickBot="1" x14ac:dyDescent="0.3">
      <c r="A569" s="81" t="s">
        <v>289</v>
      </c>
      <c r="B569" s="414">
        <v>163</v>
      </c>
      <c r="C569" s="415">
        <f>SUM(B569/B570)</f>
        <v>6.2095238095238092E-2</v>
      </c>
      <c r="D569" s="414">
        <v>4</v>
      </c>
      <c r="E569" s="415">
        <f>D569/D570</f>
        <v>0.18181818181818182</v>
      </c>
      <c r="F569" s="414">
        <v>119</v>
      </c>
      <c r="G569" s="415">
        <f>SUM(F569/F570)</f>
        <v>6.8233944954128434E-2</v>
      </c>
      <c r="H569" s="416">
        <v>19</v>
      </c>
      <c r="I569" s="415">
        <f>SUM(H569/H570)</f>
        <v>4.6568627450980393E-2</v>
      </c>
      <c r="J569" s="416">
        <v>13</v>
      </c>
      <c r="K569" s="415">
        <f>SUM(J569/J570)</f>
        <v>2.7083333333333334E-2</v>
      </c>
      <c r="L569" s="416">
        <v>14</v>
      </c>
      <c r="M569" s="415">
        <f>SUM(L569/L570)</f>
        <v>0.19718309859154928</v>
      </c>
      <c r="N569" s="416">
        <v>1</v>
      </c>
      <c r="O569" s="415">
        <f>SUM(N569/N570)</f>
        <v>2.8571428571428571E-2</v>
      </c>
      <c r="P569" s="416">
        <v>0</v>
      </c>
      <c r="Q569" s="417">
        <f>SUM(P569/P570)</f>
        <v>0</v>
      </c>
      <c r="R569" s="405">
        <f t="shared" si="96"/>
        <v>333</v>
      </c>
    </row>
    <row r="570" spans="1:18" ht="16.5" hidden="1" thickTop="1" thickBot="1" x14ac:dyDescent="0.3">
      <c r="A570" s="105" t="s">
        <v>398</v>
      </c>
      <c r="B570" s="99">
        <f>SUM(B564:B569)</f>
        <v>2625</v>
      </c>
      <c r="C570" s="225">
        <f t="shared" ref="C570:Q570" si="97">SUM(C564:C569)</f>
        <v>0.99999999999999989</v>
      </c>
      <c r="D570" s="99">
        <f>SUM(D564:D569)</f>
        <v>22</v>
      </c>
      <c r="E570" s="225">
        <f t="shared" si="97"/>
        <v>1</v>
      </c>
      <c r="F570" s="99">
        <f>SUM(F564:F569)</f>
        <v>1744</v>
      </c>
      <c r="G570" s="225">
        <f t="shared" si="97"/>
        <v>1.0008532110091743</v>
      </c>
      <c r="H570" s="99">
        <f>SUM(H564:H569)</f>
        <v>408</v>
      </c>
      <c r="I570" s="225">
        <f t="shared" si="97"/>
        <v>0.99919607843137248</v>
      </c>
      <c r="J570" s="99">
        <f>SUM(J564:J569)</f>
        <v>480</v>
      </c>
      <c r="K570" s="225">
        <f t="shared" si="97"/>
        <v>1.00075</v>
      </c>
      <c r="L570" s="99">
        <f>SUM(L564:L569)</f>
        <v>71</v>
      </c>
      <c r="M570" s="225">
        <f t="shared" si="97"/>
        <v>0.99880281690140837</v>
      </c>
      <c r="N570" s="99">
        <f>SUM(N564:N569)</f>
        <v>35</v>
      </c>
      <c r="O570" s="225">
        <f t="shared" si="97"/>
        <v>0.99914285714285722</v>
      </c>
      <c r="P570" s="99">
        <f t="shared" si="97"/>
        <v>8</v>
      </c>
      <c r="Q570" s="225">
        <f t="shared" si="97"/>
        <v>1</v>
      </c>
      <c r="R570" s="99">
        <f>SUM(B570,D570,F570,H570,J570,L570,N570,P570)</f>
        <v>5393</v>
      </c>
    </row>
    <row r="571" spans="1:18" ht="15.75" hidden="1" thickBot="1" x14ac:dyDescent="0.3">
      <c r="A571" s="2490" t="s">
        <v>401</v>
      </c>
      <c r="B571" s="2491"/>
      <c r="C571" s="2491"/>
      <c r="D571" s="2491"/>
      <c r="E571" s="2491"/>
      <c r="F571" s="2491"/>
      <c r="G571" s="2491"/>
      <c r="H571" s="2491"/>
      <c r="I571" s="2491"/>
      <c r="J571" s="2491"/>
      <c r="K571" s="2491"/>
      <c r="L571" s="2491"/>
      <c r="M571" s="2491"/>
      <c r="N571" s="2491"/>
      <c r="O571" s="2491"/>
      <c r="P571" s="2491"/>
      <c r="Q571" s="2491"/>
      <c r="R571" s="2491"/>
    </row>
    <row r="572" spans="1:18" hidden="1" x14ac:dyDescent="0.25">
      <c r="A572" s="73" t="s">
        <v>402</v>
      </c>
      <c r="B572" s="406">
        <v>1919</v>
      </c>
      <c r="C572" s="407">
        <f>SUM(B572/B578)</f>
        <v>0.73104761904761906</v>
      </c>
      <c r="D572" s="406">
        <v>11</v>
      </c>
      <c r="E572" s="407">
        <v>0.501</v>
      </c>
      <c r="F572" s="406">
        <v>1003</v>
      </c>
      <c r="G572" s="407">
        <f>SUM(F572/F578)</f>
        <v>0.57511467889908252</v>
      </c>
      <c r="H572" s="406">
        <v>304</v>
      </c>
      <c r="I572" s="407">
        <v>0.746</v>
      </c>
      <c r="J572" s="408">
        <v>308</v>
      </c>
      <c r="K572" s="407">
        <f>SUM(J572/J578)</f>
        <v>0.64166666666666672</v>
      </c>
      <c r="L572" s="408">
        <v>51</v>
      </c>
      <c r="M572" s="407">
        <v>0.71899999999999997</v>
      </c>
      <c r="N572" s="408">
        <v>23</v>
      </c>
      <c r="O572" s="407">
        <f>SUM(N572/N578)</f>
        <v>0.65714285714285714</v>
      </c>
      <c r="P572" s="408">
        <v>6</v>
      </c>
      <c r="Q572" s="409">
        <f>SUM(P572/P578)</f>
        <v>0.75</v>
      </c>
      <c r="R572" s="395">
        <f t="shared" ref="R572:R577" si="98">SUM(B572,D572,F572,H572,J572,L572,N572,P572)</f>
        <v>3625</v>
      </c>
    </row>
    <row r="573" spans="1:18" hidden="1" x14ac:dyDescent="0.25">
      <c r="A573" s="74" t="s">
        <v>403</v>
      </c>
      <c r="B573" s="410">
        <v>481</v>
      </c>
      <c r="C573" s="411">
        <f>SUM(B573/B578)</f>
        <v>0.18323809523809523</v>
      </c>
      <c r="D573" s="410">
        <v>9</v>
      </c>
      <c r="E573" s="411">
        <f>D573/D578</f>
        <v>0.40909090909090912</v>
      </c>
      <c r="F573" s="410">
        <v>554</v>
      </c>
      <c r="G573" s="411">
        <f>SUM(F573/F578)</f>
        <v>0.31766055045871561</v>
      </c>
      <c r="H573" s="410">
        <v>92</v>
      </c>
      <c r="I573" s="411">
        <f>SUM(H573/H578)</f>
        <v>0.22549019607843138</v>
      </c>
      <c r="J573" s="412">
        <v>119</v>
      </c>
      <c r="K573" s="411">
        <f>SUM(J573/J578)</f>
        <v>0.24791666666666667</v>
      </c>
      <c r="L573" s="412">
        <v>16</v>
      </c>
      <c r="M573" s="411">
        <f>SUM(L573/L578)</f>
        <v>0.22535211267605634</v>
      </c>
      <c r="N573" s="412">
        <v>9</v>
      </c>
      <c r="O573" s="411">
        <f>SUM(N573/N578)</f>
        <v>0.25714285714285712</v>
      </c>
      <c r="P573" s="412">
        <v>1</v>
      </c>
      <c r="Q573" s="413">
        <f>SUM(P573/P578)</f>
        <v>0.125</v>
      </c>
      <c r="R573" s="400">
        <f t="shared" si="98"/>
        <v>1281</v>
      </c>
    </row>
    <row r="574" spans="1:18" hidden="1" x14ac:dyDescent="0.25">
      <c r="A574" s="74" t="s">
        <v>404</v>
      </c>
      <c r="B574" s="410">
        <v>160</v>
      </c>
      <c r="C574" s="411">
        <f>SUM(B574/B578)</f>
        <v>6.0952380952380952E-2</v>
      </c>
      <c r="D574" s="410">
        <v>1</v>
      </c>
      <c r="E574" s="411">
        <f>D574/D578</f>
        <v>4.5454545454545456E-2</v>
      </c>
      <c r="F574" s="410">
        <v>162</v>
      </c>
      <c r="G574" s="411">
        <f>SUM(F574/F578)</f>
        <v>9.2889908256880732E-2</v>
      </c>
      <c r="H574" s="410">
        <v>5</v>
      </c>
      <c r="I574" s="411">
        <f>SUM(H574/H578)</f>
        <v>1.2254901960784314E-2</v>
      </c>
      <c r="J574" s="412">
        <v>28</v>
      </c>
      <c r="K574" s="411">
        <f>SUM(J574/J578)</f>
        <v>5.8333333333333334E-2</v>
      </c>
      <c r="L574" s="412">
        <v>3</v>
      </c>
      <c r="M574" s="411">
        <f>SUM(L574/L578)</f>
        <v>4.2253521126760563E-2</v>
      </c>
      <c r="N574" s="412">
        <v>2</v>
      </c>
      <c r="O574" s="411">
        <f>SUM(N574/N578)</f>
        <v>5.7142857142857141E-2</v>
      </c>
      <c r="P574" s="412">
        <v>0</v>
      </c>
      <c r="Q574" s="413">
        <f>SUM(P574/P578)</f>
        <v>0</v>
      </c>
      <c r="R574" s="400">
        <f t="shared" si="98"/>
        <v>361</v>
      </c>
    </row>
    <row r="575" spans="1:18" hidden="1" x14ac:dyDescent="0.25">
      <c r="A575" s="74" t="s">
        <v>405</v>
      </c>
      <c r="B575" s="410">
        <v>34</v>
      </c>
      <c r="C575" s="411">
        <f>SUM(B575/B578)</f>
        <v>1.2952380952380953E-2</v>
      </c>
      <c r="D575" s="410">
        <v>1</v>
      </c>
      <c r="E575" s="411">
        <f>D575/D578</f>
        <v>4.5454545454545456E-2</v>
      </c>
      <c r="F575" s="410">
        <v>25</v>
      </c>
      <c r="G575" s="411">
        <f>SUM(F575/F578)</f>
        <v>1.4334862385321102E-2</v>
      </c>
      <c r="H575" s="410">
        <v>7</v>
      </c>
      <c r="I575" s="411">
        <f>SUM(H575/H578)</f>
        <v>1.7156862745098041E-2</v>
      </c>
      <c r="J575" s="412">
        <v>10</v>
      </c>
      <c r="K575" s="411">
        <v>0.02</v>
      </c>
      <c r="L575" s="412">
        <v>1</v>
      </c>
      <c r="M575" s="411">
        <f>SUM(L575/L578)</f>
        <v>1.4084507042253521E-2</v>
      </c>
      <c r="N575" s="412">
        <v>1</v>
      </c>
      <c r="O575" s="411">
        <f>SUM(N575/N578)</f>
        <v>2.8571428571428571E-2</v>
      </c>
      <c r="P575" s="412">
        <v>1</v>
      </c>
      <c r="Q575" s="413">
        <f>SUM(P575/P578)</f>
        <v>0.125</v>
      </c>
      <c r="R575" s="400">
        <f t="shared" si="98"/>
        <v>80</v>
      </c>
    </row>
    <row r="576" spans="1:18" hidden="1" x14ac:dyDescent="0.25">
      <c r="A576" s="74" t="s">
        <v>406</v>
      </c>
      <c r="B576" s="410">
        <v>18</v>
      </c>
      <c r="C576" s="411">
        <f>SUM(B576/B578)</f>
        <v>6.8571428571428568E-3</v>
      </c>
      <c r="D576" s="410">
        <v>0</v>
      </c>
      <c r="E576" s="411">
        <f>D576/D578</f>
        <v>0</v>
      </c>
      <c r="F576" s="410">
        <v>0</v>
      </c>
      <c r="G576" s="411">
        <f>SUM(F576/F578)</f>
        <v>0</v>
      </c>
      <c r="H576" s="410">
        <v>0</v>
      </c>
      <c r="I576" s="411">
        <f>SUM(H576/H578)</f>
        <v>0</v>
      </c>
      <c r="J576" s="412">
        <v>8</v>
      </c>
      <c r="K576" s="411">
        <f>SUM(J576/J578)</f>
        <v>1.6666666666666666E-2</v>
      </c>
      <c r="L576" s="412">
        <v>0</v>
      </c>
      <c r="M576" s="411">
        <f>SUM(L576/L578)</f>
        <v>0</v>
      </c>
      <c r="N576" s="412">
        <v>0</v>
      </c>
      <c r="O576" s="411">
        <f>SUM(N576/N578)</f>
        <v>0</v>
      </c>
      <c r="P576" s="412">
        <v>0</v>
      </c>
      <c r="Q576" s="413">
        <f>SUM(P576/P578)</f>
        <v>0</v>
      </c>
      <c r="R576" s="400">
        <f t="shared" si="98"/>
        <v>26</v>
      </c>
    </row>
    <row r="577" spans="1:18" ht="15.75" hidden="1" thickBot="1" x14ac:dyDescent="0.3">
      <c r="A577" s="91" t="s">
        <v>407</v>
      </c>
      <c r="B577" s="414">
        <v>13</v>
      </c>
      <c r="C577" s="415">
        <f>SUM(B577/B578)</f>
        <v>4.952380952380952E-3</v>
      </c>
      <c r="D577" s="414">
        <v>0</v>
      </c>
      <c r="E577" s="415">
        <f>D577/D578</f>
        <v>0</v>
      </c>
      <c r="F577" s="414">
        <v>0</v>
      </c>
      <c r="G577" s="415">
        <f>SUM(F577/F578)</f>
        <v>0</v>
      </c>
      <c r="H577" s="414">
        <v>0</v>
      </c>
      <c r="I577" s="415">
        <f>SUM(H577/H578)</f>
        <v>0</v>
      </c>
      <c r="J577" s="416">
        <v>7</v>
      </c>
      <c r="K577" s="415">
        <f>SUM(J577/J578)</f>
        <v>1.4583333333333334E-2</v>
      </c>
      <c r="L577" s="416">
        <v>0</v>
      </c>
      <c r="M577" s="415">
        <f>SUM(L577/L578)</f>
        <v>0</v>
      </c>
      <c r="N577" s="416">
        <v>0</v>
      </c>
      <c r="O577" s="415">
        <f>SUM(N577/N578)</f>
        <v>0</v>
      </c>
      <c r="P577" s="416">
        <v>0</v>
      </c>
      <c r="Q577" s="417">
        <f>SUM(P577/P578)</f>
        <v>0</v>
      </c>
      <c r="R577" s="405">
        <f t="shared" si="98"/>
        <v>20</v>
      </c>
    </row>
    <row r="578" spans="1:18" ht="16.5" hidden="1" thickTop="1" thickBot="1" x14ac:dyDescent="0.3">
      <c r="A578" s="105" t="s">
        <v>398</v>
      </c>
      <c r="B578" s="99">
        <f t="shared" ref="B578:R578" si="99">SUM(B572:B577)</f>
        <v>2625</v>
      </c>
      <c r="C578" s="225">
        <f t="shared" si="99"/>
        <v>1</v>
      </c>
      <c r="D578" s="99">
        <f t="shared" si="99"/>
        <v>22</v>
      </c>
      <c r="E578" s="225">
        <f t="shared" si="99"/>
        <v>1.0009999999999999</v>
      </c>
      <c r="F578" s="99">
        <f t="shared" si="99"/>
        <v>1744</v>
      </c>
      <c r="G578" s="225">
        <f t="shared" si="99"/>
        <v>1</v>
      </c>
      <c r="H578" s="99">
        <f t="shared" si="99"/>
        <v>408</v>
      </c>
      <c r="I578" s="225">
        <f t="shared" si="99"/>
        <v>1.0009019607843137</v>
      </c>
      <c r="J578" s="99">
        <f t="shared" si="99"/>
        <v>480</v>
      </c>
      <c r="K578" s="225">
        <f t="shared" si="99"/>
        <v>0.99916666666666676</v>
      </c>
      <c r="L578" s="99">
        <f t="shared" si="99"/>
        <v>71</v>
      </c>
      <c r="M578" s="225">
        <f t="shared" si="99"/>
        <v>1.0006901408450704</v>
      </c>
      <c r="N578" s="99">
        <f t="shared" si="99"/>
        <v>35</v>
      </c>
      <c r="O578" s="225">
        <f t="shared" si="99"/>
        <v>1</v>
      </c>
      <c r="P578" s="99">
        <f t="shared" si="99"/>
        <v>8</v>
      </c>
      <c r="Q578" s="225">
        <f t="shared" si="99"/>
        <v>1</v>
      </c>
      <c r="R578" s="99">
        <f t="shared" si="99"/>
        <v>5393</v>
      </c>
    </row>
    <row r="579" spans="1:18" ht="15.75" hidden="1" thickBot="1" x14ac:dyDescent="0.3">
      <c r="A579" s="2490" t="s">
        <v>408</v>
      </c>
      <c r="B579" s="2491"/>
      <c r="C579" s="2491"/>
      <c r="D579" s="2491"/>
      <c r="E579" s="2491"/>
      <c r="F579" s="2491"/>
      <c r="G579" s="2491"/>
      <c r="H579" s="2491"/>
      <c r="I579" s="2491"/>
      <c r="J579" s="2491"/>
      <c r="K579" s="2491"/>
      <c r="L579" s="2491"/>
      <c r="M579" s="2491"/>
      <c r="N579" s="2491"/>
      <c r="O579" s="2491"/>
      <c r="P579" s="2491"/>
      <c r="Q579" s="2491"/>
      <c r="R579" s="2491"/>
    </row>
    <row r="580" spans="1:18" hidden="1" x14ac:dyDescent="0.25">
      <c r="A580" s="73" t="s">
        <v>300</v>
      </c>
      <c r="B580" s="410">
        <v>72</v>
      </c>
      <c r="C580" s="418">
        <f>SUM(B580/B584)</f>
        <v>2.7428571428571427E-2</v>
      </c>
      <c r="D580" s="410">
        <v>2</v>
      </c>
      <c r="E580" s="418">
        <f>D580/D584</f>
        <v>9.0909090909090912E-2</v>
      </c>
      <c r="F580" s="410">
        <v>0</v>
      </c>
      <c r="G580" s="418">
        <f>SUM(F580/F584)</f>
        <v>0</v>
      </c>
      <c r="H580" s="410">
        <v>13</v>
      </c>
      <c r="I580" s="418">
        <f>SUM(H580/H584)</f>
        <v>3.1862745098039214E-2</v>
      </c>
      <c r="J580" s="410">
        <v>2</v>
      </c>
      <c r="K580" s="418">
        <f>SUM(J580/J584)</f>
        <v>4.1666666666666666E-3</v>
      </c>
      <c r="L580" s="410">
        <v>5</v>
      </c>
      <c r="M580" s="418">
        <f>SUM(L580/L584)</f>
        <v>7.0422535211267609E-2</v>
      </c>
      <c r="N580" s="410">
        <v>1</v>
      </c>
      <c r="O580" s="419">
        <f>SUM(N580/N584)</f>
        <v>2.8571428571428571E-2</v>
      </c>
      <c r="P580" s="410">
        <v>0</v>
      </c>
      <c r="Q580" s="420">
        <f>SUM(P580/P584)</f>
        <v>0</v>
      </c>
      <c r="R580" s="594">
        <f>SUM(B580,D580,F580,H580,J580,L580,N580,P580)</f>
        <v>95</v>
      </c>
    </row>
    <row r="581" spans="1:18" hidden="1" x14ac:dyDescent="0.25">
      <c r="A581" s="74" t="s">
        <v>301</v>
      </c>
      <c r="B581" s="410">
        <v>1308</v>
      </c>
      <c r="C581" s="422">
        <f>SUM(B581/B584)</f>
        <v>0.49828571428571428</v>
      </c>
      <c r="D581" s="410">
        <v>14</v>
      </c>
      <c r="E581" s="422">
        <v>0.63700000000000001</v>
      </c>
      <c r="F581" s="410">
        <v>45</v>
      </c>
      <c r="G581" s="422">
        <f>SUM(F581/F584)</f>
        <v>2.5802752293577983E-2</v>
      </c>
      <c r="H581" s="410">
        <v>96</v>
      </c>
      <c r="I581" s="422">
        <f>SUM(H581/H584)</f>
        <v>0.23529411764705882</v>
      </c>
      <c r="J581" s="410">
        <v>60</v>
      </c>
      <c r="K581" s="422">
        <f>SUM(J581/J584)</f>
        <v>0.125</v>
      </c>
      <c r="L581" s="410">
        <v>50</v>
      </c>
      <c r="M581" s="422">
        <v>0.70499999999999996</v>
      </c>
      <c r="N581" s="410">
        <v>13</v>
      </c>
      <c r="O581" s="423">
        <f>SUM(N581/N584)</f>
        <v>0.37142857142857144</v>
      </c>
      <c r="P581" s="410">
        <v>1</v>
      </c>
      <c r="Q581" s="424">
        <f>SUM(P581/P584)</f>
        <v>0.125</v>
      </c>
      <c r="R581" s="421">
        <f>SUM(B581,D581,F581,H581,J581,L581,N581,P581)</f>
        <v>1587</v>
      </c>
    </row>
    <row r="582" spans="1:18" hidden="1" x14ac:dyDescent="0.25">
      <c r="A582" s="74" t="s">
        <v>302</v>
      </c>
      <c r="B582" s="410">
        <v>931</v>
      </c>
      <c r="C582" s="422">
        <f>SUM(B582/B584)</f>
        <v>0.35466666666666669</v>
      </c>
      <c r="D582" s="410">
        <v>5</v>
      </c>
      <c r="E582" s="422">
        <f>D582/D584</f>
        <v>0.22727272727272727</v>
      </c>
      <c r="F582" s="410">
        <v>652</v>
      </c>
      <c r="G582" s="422">
        <f>SUM(F582/F584)</f>
        <v>0.37385321100917429</v>
      </c>
      <c r="H582" s="410">
        <v>173</v>
      </c>
      <c r="I582" s="422">
        <f>SUM(H582/H584)</f>
        <v>0.42401960784313725</v>
      </c>
      <c r="J582" s="410">
        <v>108</v>
      </c>
      <c r="K582" s="422">
        <f>SUM(J582/J584)</f>
        <v>0.22500000000000001</v>
      </c>
      <c r="L582" s="410">
        <v>11</v>
      </c>
      <c r="M582" s="422">
        <f>SUM(L582/L584)</f>
        <v>0.15492957746478872</v>
      </c>
      <c r="N582" s="410">
        <v>6</v>
      </c>
      <c r="O582" s="423">
        <f>SUM(N582/N584)</f>
        <v>0.17142857142857143</v>
      </c>
      <c r="P582" s="410">
        <v>3</v>
      </c>
      <c r="Q582" s="424">
        <f>SUM(P582/P584)</f>
        <v>0.375</v>
      </c>
      <c r="R582" s="421">
        <f>SUM(B582,D582,F582,H582,J582,L582,N582,P582)</f>
        <v>1889</v>
      </c>
    </row>
    <row r="583" spans="1:18" ht="15.75" hidden="1" thickBot="1" x14ac:dyDescent="0.3">
      <c r="A583" s="91" t="s">
        <v>409</v>
      </c>
      <c r="B583" s="414">
        <v>314</v>
      </c>
      <c r="C583" s="425">
        <f>SUM(B583/B584)</f>
        <v>0.11961904761904762</v>
      </c>
      <c r="D583" s="414">
        <v>1</v>
      </c>
      <c r="E583" s="425">
        <f>D583/D584</f>
        <v>4.5454545454545456E-2</v>
      </c>
      <c r="F583" s="414">
        <v>1047</v>
      </c>
      <c r="G583" s="425">
        <f>SUM(F583/F584)</f>
        <v>0.60034403669724767</v>
      </c>
      <c r="H583" s="414">
        <v>126</v>
      </c>
      <c r="I583" s="425">
        <f>SUM(H583/H584)</f>
        <v>0.30882352941176472</v>
      </c>
      <c r="J583" s="414">
        <v>310</v>
      </c>
      <c r="K583" s="425">
        <f>SUM(J583/J584)</f>
        <v>0.64583333333333337</v>
      </c>
      <c r="L583" s="414">
        <v>5</v>
      </c>
      <c r="M583" s="425">
        <f>SUM(L583/L584)</f>
        <v>7.0422535211267609E-2</v>
      </c>
      <c r="N583" s="414">
        <v>15</v>
      </c>
      <c r="O583" s="426">
        <f>SUM(N583/N584)</f>
        <v>0.42857142857142855</v>
      </c>
      <c r="P583" s="414">
        <v>4</v>
      </c>
      <c r="Q583" s="427">
        <f>SUM(P583/P584)</f>
        <v>0.5</v>
      </c>
      <c r="R583" s="428">
        <f>SUM(B583,D583,F583,H583,J583,L583,N583,P583)</f>
        <v>1822</v>
      </c>
    </row>
    <row r="584" spans="1:18" ht="16.5" hidden="1" thickTop="1" thickBot="1" x14ac:dyDescent="0.3">
      <c r="A584" s="105" t="s">
        <v>398</v>
      </c>
      <c r="B584" s="99">
        <f>SUM(B580:B583)</f>
        <v>2625</v>
      </c>
      <c r="C584" s="225">
        <f>SUM(B584/B584)</f>
        <v>1</v>
      </c>
      <c r="D584" s="99">
        <f>SUM(D580:D583)</f>
        <v>22</v>
      </c>
      <c r="E584" s="225">
        <f>SUM(E580:E583)</f>
        <v>1.0006363636363638</v>
      </c>
      <c r="F584" s="99">
        <f>SUM(F580:F583)</f>
        <v>1744</v>
      </c>
      <c r="G584" s="225">
        <f>SUM(F584/F584)</f>
        <v>1</v>
      </c>
      <c r="H584" s="99">
        <f>SUM(H580:H583)</f>
        <v>408</v>
      </c>
      <c r="I584" s="225">
        <f>SUM(H584/H584)</f>
        <v>1</v>
      </c>
      <c r="J584" s="99">
        <f>SUM(J580:J583)</f>
        <v>480</v>
      </c>
      <c r="K584" s="225">
        <f>SUM(J584/J584)</f>
        <v>1</v>
      </c>
      <c r="L584" s="99">
        <f>SUM(L580:L583)</f>
        <v>71</v>
      </c>
      <c r="M584" s="225">
        <f>SUM(L584/L584)</f>
        <v>1</v>
      </c>
      <c r="N584" s="99">
        <f>SUM(N580:N583)</f>
        <v>35</v>
      </c>
      <c r="O584" s="225">
        <f>SUM(N584/N584)</f>
        <v>1</v>
      </c>
      <c r="P584" s="99">
        <f>SUM(P580:P583)</f>
        <v>8</v>
      </c>
      <c r="Q584" s="225">
        <f>SUM(P584/P584)</f>
        <v>1</v>
      </c>
      <c r="R584" s="99">
        <f>SUM(R580:R583)</f>
        <v>5393</v>
      </c>
    </row>
    <row r="585" spans="1:18" ht="15.75" hidden="1" thickBot="1" x14ac:dyDescent="0.3">
      <c r="A585" s="2490" t="s">
        <v>410</v>
      </c>
      <c r="B585" s="2491"/>
      <c r="C585" s="2491"/>
      <c r="D585" s="2491"/>
      <c r="E585" s="2491"/>
      <c r="F585" s="2491"/>
      <c r="G585" s="2491"/>
      <c r="H585" s="2491"/>
      <c r="I585" s="2491"/>
      <c r="J585" s="2491"/>
      <c r="K585" s="2491"/>
      <c r="L585" s="2491"/>
      <c r="M585" s="2491"/>
      <c r="N585" s="2491"/>
      <c r="O585" s="2491"/>
      <c r="P585" s="2491"/>
      <c r="Q585" s="2491"/>
      <c r="R585" s="2491"/>
    </row>
    <row r="586" spans="1:18" hidden="1" x14ac:dyDescent="0.25">
      <c r="A586" s="90"/>
      <c r="B586" s="215" t="s">
        <v>411</v>
      </c>
      <c r="C586" s="216" t="s">
        <v>305</v>
      </c>
      <c r="D586" s="217" t="s">
        <v>411</v>
      </c>
      <c r="E586" s="218" t="s">
        <v>305</v>
      </c>
      <c r="F586" s="216" t="s">
        <v>411</v>
      </c>
      <c r="G586" s="216" t="s">
        <v>305</v>
      </c>
      <c r="H586" s="217" t="s">
        <v>411</v>
      </c>
      <c r="I586" s="218" t="s">
        <v>305</v>
      </c>
      <c r="J586" s="285" t="s">
        <v>411</v>
      </c>
      <c r="K586" s="217" t="s">
        <v>305</v>
      </c>
      <c r="L586" s="218" t="s">
        <v>411</v>
      </c>
      <c r="M586" s="216" t="s">
        <v>305</v>
      </c>
      <c r="N586" s="216" t="s">
        <v>411</v>
      </c>
      <c r="O586" s="216" t="s">
        <v>305</v>
      </c>
      <c r="P586" s="217" t="s">
        <v>411</v>
      </c>
      <c r="Q586" s="218" t="s">
        <v>305</v>
      </c>
      <c r="R586" s="217" t="s">
        <v>411</v>
      </c>
    </row>
    <row r="587" spans="1:18" hidden="1" x14ac:dyDescent="0.25">
      <c r="A587" s="74" t="s">
        <v>412</v>
      </c>
      <c r="B587" s="429">
        <v>7.72</v>
      </c>
      <c r="C587" s="430">
        <v>7</v>
      </c>
      <c r="D587" s="429">
        <v>9.64</v>
      </c>
      <c r="E587" s="431">
        <v>10</v>
      </c>
      <c r="F587" s="432">
        <v>6.3</v>
      </c>
      <c r="G587" s="430">
        <v>5</v>
      </c>
      <c r="H587" s="429">
        <v>10.86</v>
      </c>
      <c r="I587" s="433">
        <v>11</v>
      </c>
      <c r="J587" s="432">
        <v>18.829999999999998</v>
      </c>
      <c r="K587" s="434">
        <v>18</v>
      </c>
      <c r="L587" s="435">
        <v>6.62</v>
      </c>
      <c r="M587" s="430">
        <v>5</v>
      </c>
      <c r="N587" s="432">
        <v>15.31</v>
      </c>
      <c r="O587" s="430">
        <v>16</v>
      </c>
      <c r="P587" s="429">
        <v>6.88</v>
      </c>
      <c r="Q587" s="433">
        <v>4</v>
      </c>
      <c r="R587" s="429">
        <v>8.5299999999999994</v>
      </c>
    </row>
    <row r="588" spans="1:18" hidden="1" x14ac:dyDescent="0.25">
      <c r="A588" s="77" t="s">
        <v>413</v>
      </c>
      <c r="B588" s="429">
        <v>1.4</v>
      </c>
      <c r="C588" s="430">
        <v>1</v>
      </c>
      <c r="D588" s="429">
        <v>1.64</v>
      </c>
      <c r="E588" s="431">
        <v>1</v>
      </c>
      <c r="F588" s="432">
        <v>1.55</v>
      </c>
      <c r="G588" s="430">
        <v>1</v>
      </c>
      <c r="H588" s="429">
        <v>1.3</v>
      </c>
      <c r="I588" s="433">
        <v>1</v>
      </c>
      <c r="J588" s="432">
        <v>1.58</v>
      </c>
      <c r="K588" s="434">
        <v>1</v>
      </c>
      <c r="L588" s="435">
        <v>1.35</v>
      </c>
      <c r="M588" s="430">
        <v>1</v>
      </c>
      <c r="N588" s="432">
        <v>1.46</v>
      </c>
      <c r="O588" s="430">
        <v>1</v>
      </c>
      <c r="P588" s="429">
        <v>1.5</v>
      </c>
      <c r="Q588" s="433">
        <v>1</v>
      </c>
      <c r="R588" s="429">
        <v>1.46</v>
      </c>
    </row>
    <row r="589" spans="1:18" ht="15.75" hidden="1" thickBot="1" x14ac:dyDescent="0.3">
      <c r="A589" s="76" t="s">
        <v>414</v>
      </c>
      <c r="B589" s="436">
        <v>12.48</v>
      </c>
      <c r="C589" s="437">
        <v>11</v>
      </c>
      <c r="D589" s="436">
        <v>7.59</v>
      </c>
      <c r="E589" s="438">
        <v>4</v>
      </c>
      <c r="F589" s="439">
        <v>28.21</v>
      </c>
      <c r="G589" s="437">
        <v>27</v>
      </c>
      <c r="H589" s="436">
        <v>19.48</v>
      </c>
      <c r="I589" s="440">
        <v>18</v>
      </c>
      <c r="J589" s="439">
        <v>38.21</v>
      </c>
      <c r="K589" s="441">
        <v>33</v>
      </c>
      <c r="L589" s="442">
        <v>8.6300000000000008</v>
      </c>
      <c r="M589" s="437">
        <v>5</v>
      </c>
      <c r="N589" s="439">
        <v>21.14</v>
      </c>
      <c r="O589" s="437">
        <v>21</v>
      </c>
      <c r="P589" s="436">
        <v>33.630000000000003</v>
      </c>
      <c r="Q589" s="440">
        <v>26</v>
      </c>
      <c r="R589" s="436">
        <v>20.399999999999999</v>
      </c>
    </row>
    <row r="590" spans="1:18" ht="17.25" x14ac:dyDescent="0.25">
      <c r="A590" s="236" t="s">
        <v>1123</v>
      </c>
      <c r="B590" s="236"/>
      <c r="C590" s="236"/>
      <c r="D590" s="236"/>
      <c r="E590" s="236"/>
      <c r="F590" s="236"/>
      <c r="G590" s="236"/>
    </row>
  </sheetData>
  <sheetProtection algorithmName="SHA-512" hashValue="S84ijXwGPuIqeWEpttFQJho9h7FNFg5n80rNbntv0oqUty+pZ/62MKgskjbHhHZyhQMf6yj46ZxxsHcA7RrbbA==" saltValue="IWo57JLq6xJPSlIFdfN0ow==" spinCount="100000" sheet="1" objects="1" scenarios="1"/>
  <mergeCells count="212">
    <mergeCell ref="A123:R123"/>
    <mergeCell ref="A133:R133"/>
    <mergeCell ref="A141:R141"/>
    <mergeCell ref="A149:R149"/>
    <mergeCell ref="A155:R155"/>
    <mergeCell ref="A121:R121"/>
    <mergeCell ref="B122:C122"/>
    <mergeCell ref="D122:E122"/>
    <mergeCell ref="F122:G122"/>
    <mergeCell ref="H122:I122"/>
    <mergeCell ref="J122:K122"/>
    <mergeCell ref="L122:M122"/>
    <mergeCell ref="N122:O122"/>
    <mergeCell ref="P122:Q122"/>
    <mergeCell ref="A201:R201"/>
    <mergeCell ref="A211:R211"/>
    <mergeCell ref="A219:R219"/>
    <mergeCell ref="A227:R227"/>
    <mergeCell ref="A233:R233"/>
    <mergeCell ref="A199:R199"/>
    <mergeCell ref="B200:C200"/>
    <mergeCell ref="D200:E200"/>
    <mergeCell ref="F200:G200"/>
    <mergeCell ref="H200:I200"/>
    <mergeCell ref="J200:K200"/>
    <mergeCell ref="L200:M200"/>
    <mergeCell ref="N200:O200"/>
    <mergeCell ref="P200:Q200"/>
    <mergeCell ref="A279:R279"/>
    <mergeCell ref="A289:R289"/>
    <mergeCell ref="A297:R297"/>
    <mergeCell ref="A305:R305"/>
    <mergeCell ref="A311:R311"/>
    <mergeCell ref="A277:R277"/>
    <mergeCell ref="B278:C278"/>
    <mergeCell ref="D278:E278"/>
    <mergeCell ref="F278:G278"/>
    <mergeCell ref="H278:I278"/>
    <mergeCell ref="J278:K278"/>
    <mergeCell ref="L278:M278"/>
    <mergeCell ref="N278:O278"/>
    <mergeCell ref="P278:Q278"/>
    <mergeCell ref="A194:R194"/>
    <mergeCell ref="L473:M473"/>
    <mergeCell ref="N473:O473"/>
    <mergeCell ref="P473:Q473"/>
    <mergeCell ref="A472:R472"/>
    <mergeCell ref="B473:C473"/>
    <mergeCell ref="D473:E473"/>
    <mergeCell ref="F473:G473"/>
    <mergeCell ref="H473:I473"/>
    <mergeCell ref="J473:K473"/>
    <mergeCell ref="A467:R467"/>
    <mergeCell ref="A433:R433"/>
    <mergeCell ref="L434:M434"/>
    <mergeCell ref="P434:Q434"/>
    <mergeCell ref="A396:R396"/>
    <mergeCell ref="A406:R406"/>
    <mergeCell ref="A414:R414"/>
    <mergeCell ref="A422:R422"/>
    <mergeCell ref="A428:R428"/>
    <mergeCell ref="A394:R394"/>
    <mergeCell ref="B395:C395"/>
    <mergeCell ref="D395:E395"/>
    <mergeCell ref="F395:G395"/>
    <mergeCell ref="H395:I395"/>
    <mergeCell ref="A513:R513"/>
    <mergeCell ref="A523:R523"/>
    <mergeCell ref="A531:R531"/>
    <mergeCell ref="A539:R539"/>
    <mergeCell ref="A545:R545"/>
    <mergeCell ref="A474:R474"/>
    <mergeCell ref="A484:R484"/>
    <mergeCell ref="A492:R492"/>
    <mergeCell ref="A500:R500"/>
    <mergeCell ref="A506:R506"/>
    <mergeCell ref="B511:R511"/>
    <mergeCell ref="B512:C512"/>
    <mergeCell ref="D512:E512"/>
    <mergeCell ref="F512:G512"/>
    <mergeCell ref="H512:I512"/>
    <mergeCell ref="J512:K512"/>
    <mergeCell ref="L512:M512"/>
    <mergeCell ref="N512:O512"/>
    <mergeCell ref="P512:Q512"/>
    <mergeCell ref="A550:R550"/>
    <mergeCell ref="A571:R571"/>
    <mergeCell ref="A579:R579"/>
    <mergeCell ref="A585:R585"/>
    <mergeCell ref="N552:O552"/>
    <mergeCell ref="A553:R553"/>
    <mergeCell ref="A563:R563"/>
    <mergeCell ref="B552:C552"/>
    <mergeCell ref="D552:E552"/>
    <mergeCell ref="F552:G552"/>
    <mergeCell ref="H552:I552"/>
    <mergeCell ref="J552:K552"/>
    <mergeCell ref="L552:M552"/>
    <mergeCell ref="B551:R551"/>
    <mergeCell ref="P552:Q552"/>
    <mergeCell ref="A160:R160"/>
    <mergeCell ref="A1:R1"/>
    <mergeCell ref="A445:R445"/>
    <mergeCell ref="A453:R453"/>
    <mergeCell ref="A461:R461"/>
    <mergeCell ref="B161:C161"/>
    <mergeCell ref="D161:E161"/>
    <mergeCell ref="F161:G161"/>
    <mergeCell ref="H161:I161"/>
    <mergeCell ref="J161:K161"/>
    <mergeCell ref="L161:M161"/>
    <mergeCell ref="N161:O161"/>
    <mergeCell ref="P161:Q161"/>
    <mergeCell ref="A162:R162"/>
    <mergeCell ref="A172:R172"/>
    <mergeCell ref="N434:O434"/>
    <mergeCell ref="A435:R435"/>
    <mergeCell ref="B434:C434"/>
    <mergeCell ref="D434:E434"/>
    <mergeCell ref="F434:G434"/>
    <mergeCell ref="H434:I434"/>
    <mergeCell ref="J434:K434"/>
    <mergeCell ref="A180:R180"/>
    <mergeCell ref="A188:R188"/>
    <mergeCell ref="J395:K395"/>
    <mergeCell ref="L395:M395"/>
    <mergeCell ref="N395:O395"/>
    <mergeCell ref="P395:Q395"/>
    <mergeCell ref="A357:R357"/>
    <mergeCell ref="A367:R367"/>
    <mergeCell ref="A375:R375"/>
    <mergeCell ref="A383:R383"/>
    <mergeCell ref="A389:R389"/>
    <mergeCell ref="A355:R355"/>
    <mergeCell ref="B356:C356"/>
    <mergeCell ref="D356:E356"/>
    <mergeCell ref="F356:G356"/>
    <mergeCell ref="H356:I356"/>
    <mergeCell ref="J356:K356"/>
    <mergeCell ref="L356:M356"/>
    <mergeCell ref="N356:O356"/>
    <mergeCell ref="P356:Q356"/>
    <mergeCell ref="A318:R318"/>
    <mergeCell ref="A328:R328"/>
    <mergeCell ref="A336:R336"/>
    <mergeCell ref="A344:R344"/>
    <mergeCell ref="A350:R350"/>
    <mergeCell ref="A316:R316"/>
    <mergeCell ref="B317:C317"/>
    <mergeCell ref="D317:E317"/>
    <mergeCell ref="F317:G317"/>
    <mergeCell ref="H317:I317"/>
    <mergeCell ref="J317:K317"/>
    <mergeCell ref="L317:M317"/>
    <mergeCell ref="N317:O317"/>
    <mergeCell ref="P317:Q317"/>
    <mergeCell ref="A240:R240"/>
    <mergeCell ref="A250:R250"/>
    <mergeCell ref="A258:R258"/>
    <mergeCell ref="A266:R266"/>
    <mergeCell ref="A272:R272"/>
    <mergeCell ref="A238:R238"/>
    <mergeCell ref="B239:C239"/>
    <mergeCell ref="D239:E239"/>
    <mergeCell ref="F239:G239"/>
    <mergeCell ref="H239:I239"/>
    <mergeCell ref="J239:K239"/>
    <mergeCell ref="L239:M239"/>
    <mergeCell ref="N239:O239"/>
    <mergeCell ref="P239:Q239"/>
    <mergeCell ref="A83:R83"/>
    <mergeCell ref="A94:R94"/>
    <mergeCell ref="A102:R102"/>
    <mergeCell ref="A110:R110"/>
    <mergeCell ref="A116:R116"/>
    <mergeCell ref="A81:R81"/>
    <mergeCell ref="B82:C82"/>
    <mergeCell ref="D82:E82"/>
    <mergeCell ref="F82:G82"/>
    <mergeCell ref="H82:I82"/>
    <mergeCell ref="J82:K82"/>
    <mergeCell ref="L82:M82"/>
    <mergeCell ref="N82:O82"/>
    <mergeCell ref="P82:Q82"/>
    <mergeCell ref="A4:R4"/>
    <mergeCell ref="A14:R14"/>
    <mergeCell ref="A22:R22"/>
    <mergeCell ref="A30:R30"/>
    <mergeCell ref="A36:R36"/>
    <mergeCell ref="A2:R2"/>
    <mergeCell ref="B3:C3"/>
    <mergeCell ref="D3:E3"/>
    <mergeCell ref="F3:G3"/>
    <mergeCell ref="H3:I3"/>
    <mergeCell ref="J3:K3"/>
    <mergeCell ref="L3:M3"/>
    <mergeCell ref="N3:O3"/>
    <mergeCell ref="P3:Q3"/>
    <mergeCell ref="A43:R43"/>
    <mergeCell ref="A53:R53"/>
    <mergeCell ref="A61:R61"/>
    <mergeCell ref="A69:R69"/>
    <mergeCell ref="A75:R75"/>
    <mergeCell ref="A41:R41"/>
    <mergeCell ref="B42:C42"/>
    <mergeCell ref="D42:E42"/>
    <mergeCell ref="F42:G42"/>
    <mergeCell ref="H42:I42"/>
    <mergeCell ref="J42:K42"/>
    <mergeCell ref="L42:M42"/>
    <mergeCell ref="N42:O42"/>
    <mergeCell ref="P42:Q42"/>
  </mergeCells>
  <printOptions horizontalCentered="1"/>
  <pageMargins left="0.25" right="0.25" top="0.75" bottom="0" header="0.3" footer="0.3"/>
  <pageSetup scale="61" firstPageNumber="20" fitToHeight="0" orientation="portrait" useFirstPageNumber="1" r:id="rId1"/>
  <headerFooter>
    <oddHeader>&amp;L&amp;9
Semi-Annual Child Welfare Report&amp;C&amp;"-,Bold"&amp;14ARIZONA DEPARTMENT of CHILD SAFETY&amp;R&amp;9
July 1, 2021 through December 31, 2021</oddHeader>
    <oddFooter xml:space="preserve">&amp;CPage &amp;P
</oddFooter>
  </headerFooter>
  <ignoredErrors>
    <ignoredError sqref="R555:R561 R514:R521 R524:R529 R533:R537 R540:R542 R476:R483 R486:R487 R490:R491 R494:R498 R501:R503 R436:R444 R446:R452 R454:R460 R462:R466 C466 C271:Q271 C232 C193 C154:Q154 C115:Q11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F343"/>
  <sheetViews>
    <sheetView showGridLines="0" zoomScaleNormal="100" workbookViewId="0">
      <selection sqref="A1:R1"/>
    </sheetView>
  </sheetViews>
  <sheetFormatPr defaultColWidth="8.85546875" defaultRowHeight="15" x14ac:dyDescent="0.25"/>
  <cols>
    <col min="1" max="1" width="31.85546875" customWidth="1"/>
    <col min="2" max="17" width="6.85546875" customWidth="1"/>
    <col min="18" max="18" width="7.7109375" customWidth="1"/>
    <col min="19" max="19" width="11.5703125" customWidth="1"/>
    <col min="20" max="20" width="10.42578125" customWidth="1"/>
    <col min="24" max="32" width="8.85546875" style="1262"/>
  </cols>
  <sheetData>
    <row r="1" spans="1:18" s="32" customFormat="1" ht="37.5" customHeight="1" thickBot="1" x14ac:dyDescent="0.3">
      <c r="A1" s="2620" t="s">
        <v>428</v>
      </c>
      <c r="B1" s="2621"/>
      <c r="C1" s="2621"/>
      <c r="D1" s="2621"/>
      <c r="E1" s="2621"/>
      <c r="F1" s="2621"/>
      <c r="G1" s="2621"/>
      <c r="H1" s="2621"/>
      <c r="I1" s="2621"/>
      <c r="J1" s="2621"/>
      <c r="K1" s="2621"/>
      <c r="L1" s="2621"/>
      <c r="M1" s="2621"/>
      <c r="N1" s="2621"/>
      <c r="O1" s="2621"/>
      <c r="P1" s="2621"/>
      <c r="Q1" s="2621"/>
      <c r="R1" s="2622"/>
    </row>
    <row r="2" spans="1:18" s="32" customFormat="1" ht="16.5" hidden="1" thickBot="1" x14ac:dyDescent="0.3">
      <c r="A2" s="2537" t="s">
        <v>976</v>
      </c>
      <c r="B2" s="2538"/>
      <c r="C2" s="2538"/>
      <c r="D2" s="2538"/>
      <c r="E2" s="2538"/>
      <c r="F2" s="2538"/>
      <c r="G2" s="2538"/>
      <c r="H2" s="2538"/>
      <c r="I2" s="2538"/>
      <c r="J2" s="2538"/>
      <c r="K2" s="2538"/>
      <c r="L2" s="2538"/>
      <c r="M2" s="2538"/>
      <c r="N2" s="2538"/>
      <c r="O2" s="2538"/>
      <c r="P2" s="2538"/>
      <c r="Q2" s="2538"/>
      <c r="R2" s="2539"/>
    </row>
    <row r="3" spans="1:18" s="32" customFormat="1" ht="70.5" hidden="1" customHeight="1" thickBot="1" x14ac:dyDescent="0.3">
      <c r="A3" s="109"/>
      <c r="B3" s="665" t="s">
        <v>143</v>
      </c>
      <c r="C3" s="145" t="s">
        <v>144</v>
      </c>
      <c r="D3" s="145" t="s">
        <v>145</v>
      </c>
      <c r="E3" s="145" t="s">
        <v>146</v>
      </c>
      <c r="F3" s="145" t="s">
        <v>147</v>
      </c>
      <c r="G3" s="145" t="s">
        <v>148</v>
      </c>
      <c r="H3" s="145" t="s">
        <v>149</v>
      </c>
      <c r="I3" s="145" t="s">
        <v>150</v>
      </c>
      <c r="J3" s="145" t="s">
        <v>151</v>
      </c>
      <c r="K3" s="145" t="s">
        <v>152</v>
      </c>
      <c r="L3" s="145" t="s">
        <v>153</v>
      </c>
      <c r="M3" s="145" t="s">
        <v>154</v>
      </c>
      <c r="N3" s="145" t="s">
        <v>155</v>
      </c>
      <c r="O3" s="145" t="s">
        <v>156</v>
      </c>
      <c r="P3" s="146" t="s">
        <v>157</v>
      </c>
      <c r="Q3" s="1191" t="s">
        <v>158</v>
      </c>
      <c r="R3" s="144" t="s">
        <v>159</v>
      </c>
    </row>
    <row r="4" spans="1:18" s="1262" customFormat="1" hidden="1" x14ac:dyDescent="0.25">
      <c r="A4" s="1238" t="s">
        <v>429</v>
      </c>
      <c r="B4" s="1252"/>
      <c r="C4" s="1253"/>
      <c r="D4" s="1253"/>
      <c r="E4" s="1253"/>
      <c r="F4" s="1253"/>
      <c r="G4" s="1253"/>
      <c r="H4" s="1253"/>
      <c r="I4" s="1253"/>
      <c r="J4" s="1253"/>
      <c r="K4" s="1253"/>
      <c r="L4" s="1253"/>
      <c r="M4" s="1253"/>
      <c r="N4" s="1253"/>
      <c r="O4" s="1253"/>
      <c r="P4" s="1254"/>
      <c r="Q4" s="1192">
        <f>SUM(B4:P4)</f>
        <v>0</v>
      </c>
      <c r="R4" s="1196" t="e">
        <f>SUM(Q4/Q9)</f>
        <v>#DIV/0!</v>
      </c>
    </row>
    <row r="5" spans="1:18" s="1262" customFormat="1" ht="15.75" hidden="1" customHeight="1" x14ac:dyDescent="0.25">
      <c r="A5" s="1239" t="s">
        <v>430</v>
      </c>
      <c r="B5" s="1255"/>
      <c r="C5" s="1256"/>
      <c r="D5" s="1256"/>
      <c r="E5" s="1256"/>
      <c r="F5" s="1256"/>
      <c r="G5" s="1256"/>
      <c r="H5" s="1256"/>
      <c r="I5" s="1256"/>
      <c r="J5" s="1256"/>
      <c r="K5" s="1256"/>
      <c r="L5" s="1256"/>
      <c r="M5" s="1256"/>
      <c r="N5" s="1256"/>
      <c r="O5" s="1256"/>
      <c r="P5" s="1257"/>
      <c r="Q5" s="1193">
        <f>SUM(B5:P5)</f>
        <v>0</v>
      </c>
      <c r="R5" s="1197" t="e">
        <f>SUM(Q5/Q9)</f>
        <v>#DIV/0!</v>
      </c>
    </row>
    <row r="6" spans="1:18" s="1262" customFormat="1" ht="15.75" hidden="1" customHeight="1" x14ac:dyDescent="0.25">
      <c r="A6" s="1239" t="s">
        <v>431</v>
      </c>
      <c r="B6" s="1255"/>
      <c r="C6" s="1256"/>
      <c r="D6" s="1256"/>
      <c r="E6" s="1256"/>
      <c r="F6" s="1256"/>
      <c r="G6" s="1256"/>
      <c r="H6" s="1256"/>
      <c r="I6" s="1256"/>
      <c r="J6" s="1256"/>
      <c r="K6" s="1256"/>
      <c r="L6" s="1256"/>
      <c r="M6" s="1256"/>
      <c r="N6" s="1256"/>
      <c r="O6" s="1256"/>
      <c r="P6" s="1257"/>
      <c r="Q6" s="1193">
        <f>SUM(B6:P6)</f>
        <v>0</v>
      </c>
      <c r="R6" s="1197" t="e">
        <f>SUM(Q6/Q9)</f>
        <v>#DIV/0!</v>
      </c>
    </row>
    <row r="7" spans="1:18" s="1262" customFormat="1" ht="15.75" hidden="1" customHeight="1" x14ac:dyDescent="0.25">
      <c r="A7" s="1239" t="s">
        <v>432</v>
      </c>
      <c r="B7" s="1255"/>
      <c r="C7" s="1256"/>
      <c r="D7" s="1256"/>
      <c r="E7" s="1256"/>
      <c r="F7" s="1256"/>
      <c r="G7" s="1256"/>
      <c r="H7" s="1256"/>
      <c r="I7" s="1256"/>
      <c r="J7" s="1256"/>
      <c r="K7" s="1256"/>
      <c r="L7" s="1256"/>
      <c r="M7" s="1256"/>
      <c r="N7" s="1256"/>
      <c r="O7" s="1256"/>
      <c r="P7" s="1257"/>
      <c r="Q7" s="1193">
        <f>SUM(B7:P7)</f>
        <v>0</v>
      </c>
      <c r="R7" s="1197" t="e">
        <f>SUM(Q7/Q9)</f>
        <v>#DIV/0!</v>
      </c>
    </row>
    <row r="8" spans="1:18" s="1262" customFormat="1" ht="26.25" hidden="1" thickBot="1" x14ac:dyDescent="0.3">
      <c r="A8" s="1240" t="s">
        <v>433</v>
      </c>
      <c r="B8" s="1255"/>
      <c r="C8" s="1256"/>
      <c r="D8" s="1256"/>
      <c r="E8" s="1256"/>
      <c r="F8" s="1256"/>
      <c r="G8" s="1256"/>
      <c r="H8" s="1256"/>
      <c r="I8" s="1256"/>
      <c r="J8" s="1256"/>
      <c r="K8" s="1256"/>
      <c r="L8" s="1256"/>
      <c r="M8" s="1256"/>
      <c r="N8" s="1256"/>
      <c r="O8" s="1256"/>
      <c r="P8" s="1257"/>
      <c r="Q8" s="1193">
        <f>SUM(B8:P8)</f>
        <v>0</v>
      </c>
      <c r="R8" s="1198" t="e">
        <f>SUM(Q8/Q9)</f>
        <v>#DIV/0!</v>
      </c>
    </row>
    <row r="9" spans="1:18" s="1262" customFormat="1" ht="16.5" hidden="1" thickTop="1" thickBot="1" x14ac:dyDescent="0.3">
      <c r="A9" s="1241" t="s">
        <v>130</v>
      </c>
      <c r="B9" s="1140">
        <f t="shared" ref="B9:Q9" si="0">SUM(B4:B8)</f>
        <v>0</v>
      </c>
      <c r="C9" s="1141">
        <f t="shared" si="0"/>
        <v>0</v>
      </c>
      <c r="D9" s="1141">
        <f t="shared" si="0"/>
        <v>0</v>
      </c>
      <c r="E9" s="1141">
        <f t="shared" si="0"/>
        <v>0</v>
      </c>
      <c r="F9" s="1141">
        <f t="shared" si="0"/>
        <v>0</v>
      </c>
      <c r="G9" s="1141">
        <f t="shared" si="0"/>
        <v>0</v>
      </c>
      <c r="H9" s="1141">
        <f t="shared" si="0"/>
        <v>0</v>
      </c>
      <c r="I9" s="1141">
        <f t="shared" si="0"/>
        <v>0</v>
      </c>
      <c r="J9" s="1141">
        <f t="shared" si="0"/>
        <v>0</v>
      </c>
      <c r="K9" s="1141">
        <f t="shared" si="0"/>
        <v>0</v>
      </c>
      <c r="L9" s="1141">
        <f t="shared" si="0"/>
        <v>0</v>
      </c>
      <c r="M9" s="1141">
        <f t="shared" si="0"/>
        <v>0</v>
      </c>
      <c r="N9" s="1141">
        <f t="shared" si="0"/>
        <v>0</v>
      </c>
      <c r="O9" s="1141">
        <f t="shared" si="0"/>
        <v>0</v>
      </c>
      <c r="P9" s="1142">
        <f t="shared" si="0"/>
        <v>0</v>
      </c>
      <c r="Q9" s="1194">
        <f t="shared" si="0"/>
        <v>0</v>
      </c>
      <c r="R9" s="1199" t="e">
        <f>SUM(Q9/Q9)</f>
        <v>#DIV/0!</v>
      </c>
    </row>
    <row r="10" spans="1:18" s="1262" customFormat="1" ht="15.75" hidden="1" customHeight="1" thickBot="1" x14ac:dyDescent="0.3">
      <c r="A10" s="1242" t="s">
        <v>129</v>
      </c>
      <c r="B10" s="1143" t="e">
        <f>SUM(B9/Q9)</f>
        <v>#DIV/0!</v>
      </c>
      <c r="C10" s="1145" t="e">
        <f>SUM(C9/Q9)</f>
        <v>#DIV/0!</v>
      </c>
      <c r="D10" s="1145" t="e">
        <f>SUM(D9/Q9)</f>
        <v>#DIV/0!</v>
      </c>
      <c r="E10" s="1145" t="e">
        <f>SUM(E9/Q9)</f>
        <v>#DIV/0!</v>
      </c>
      <c r="F10" s="1145" t="e">
        <f>SUM(F9/Q9)</f>
        <v>#DIV/0!</v>
      </c>
      <c r="G10" s="1145" t="e">
        <f>SUM(G9/Q9)</f>
        <v>#DIV/0!</v>
      </c>
      <c r="H10" s="1145" t="e">
        <f>SUM(H9/Q9)</f>
        <v>#DIV/0!</v>
      </c>
      <c r="I10" s="1145" t="e">
        <f>SUM(I9/Q9)</f>
        <v>#DIV/0!</v>
      </c>
      <c r="J10" s="1145" t="e">
        <f>SUM(J9/Q9)</f>
        <v>#DIV/0!</v>
      </c>
      <c r="K10" s="1145" t="e">
        <f>SUM(K9/Q9)</f>
        <v>#DIV/0!</v>
      </c>
      <c r="L10" s="1145" t="e">
        <f>SUM(L9/Q9)</f>
        <v>#DIV/0!</v>
      </c>
      <c r="M10" s="1145" t="e">
        <f>SUM(M9/Q9)</f>
        <v>#DIV/0!</v>
      </c>
      <c r="N10" s="1145" t="e">
        <f>SUM(N9/Q9)</f>
        <v>#DIV/0!</v>
      </c>
      <c r="O10" s="1145" t="e">
        <f>SUM(O9/Q9)</f>
        <v>#DIV/0!</v>
      </c>
      <c r="P10" s="1146" t="e">
        <f>SUM(P9/Q9)</f>
        <v>#DIV/0!</v>
      </c>
      <c r="Q10" s="1195" t="e">
        <f>SUM(B10:P10)</f>
        <v>#DIV/0!</v>
      </c>
      <c r="R10" s="367"/>
    </row>
    <row r="11" spans="1:18" s="1262" customFormat="1" ht="12.75" hidden="1" customHeight="1" thickBot="1" x14ac:dyDescent="0.3">
      <c r="A11" s="11"/>
      <c r="B11" s="11"/>
      <c r="C11" s="11"/>
      <c r="D11" s="11"/>
      <c r="E11" s="11"/>
      <c r="F11" s="11"/>
      <c r="G11" s="11"/>
      <c r="H11" s="11"/>
      <c r="I11" s="11"/>
      <c r="J11" s="11"/>
      <c r="K11" s="11"/>
      <c r="L11" s="11"/>
      <c r="M11" s="11"/>
      <c r="N11" s="11"/>
      <c r="O11" s="11"/>
      <c r="P11" s="11"/>
      <c r="Q11" s="11"/>
      <c r="R11" s="11"/>
    </row>
    <row r="12" spans="1:18" s="1262" customFormat="1" ht="34.5" hidden="1" customHeight="1" thickBot="1" x14ac:dyDescent="0.3">
      <c r="A12" s="2540" t="s">
        <v>434</v>
      </c>
      <c r="B12" s="2541"/>
      <c r="C12" s="2541"/>
      <c r="D12" s="2541"/>
      <c r="E12" s="2541"/>
      <c r="F12" s="2541"/>
      <c r="G12" s="2541"/>
      <c r="H12" s="2541"/>
      <c r="I12" s="2541"/>
      <c r="J12" s="2541"/>
      <c r="K12" s="2541"/>
      <c r="L12" s="2541"/>
      <c r="M12" s="2541"/>
      <c r="N12" s="2541"/>
      <c r="O12" s="2541"/>
      <c r="P12" s="2541"/>
      <c r="Q12" s="2541"/>
      <c r="R12" s="2542"/>
    </row>
    <row r="13" spans="1:18" s="1262" customFormat="1" ht="15.75" hidden="1" thickBot="1" x14ac:dyDescent="0.3">
      <c r="A13" s="1243" t="s">
        <v>435</v>
      </c>
      <c r="B13" s="1248">
        <v>0</v>
      </c>
      <c r="C13" s="1249">
        <v>0</v>
      </c>
      <c r="D13" s="1249">
        <v>0</v>
      </c>
      <c r="E13" s="1249">
        <v>0</v>
      </c>
      <c r="F13" s="1249">
        <v>0</v>
      </c>
      <c r="G13" s="1249">
        <v>0</v>
      </c>
      <c r="H13" s="1249">
        <v>0</v>
      </c>
      <c r="I13" s="1249">
        <v>0</v>
      </c>
      <c r="J13" s="1249">
        <v>0</v>
      </c>
      <c r="K13" s="1249">
        <v>0</v>
      </c>
      <c r="L13" s="1249">
        <v>0</v>
      </c>
      <c r="M13" s="1249">
        <v>0</v>
      </c>
      <c r="N13" s="1249">
        <v>0</v>
      </c>
      <c r="O13" s="1249">
        <v>0</v>
      </c>
      <c r="P13" s="1249">
        <v>0</v>
      </c>
      <c r="Q13" s="1250">
        <v>0</v>
      </c>
      <c r="R13" s="1251">
        <v>0</v>
      </c>
    </row>
    <row r="14" spans="1:18" s="1262" customFormat="1" ht="15.75" hidden="1" customHeight="1" thickBot="1" x14ac:dyDescent="0.3"/>
    <row r="15" spans="1:18" s="1262" customFormat="1" ht="18.75" hidden="1" customHeight="1" thickBot="1" x14ac:dyDescent="0.3">
      <c r="A15" s="2543" t="s">
        <v>436</v>
      </c>
      <c r="B15" s="2544"/>
      <c r="C15" s="2544"/>
      <c r="D15" s="2544"/>
      <c r="E15" s="2544"/>
      <c r="F15" s="2544"/>
      <c r="G15" s="2544"/>
      <c r="H15" s="2544"/>
      <c r="I15" s="2544"/>
      <c r="J15" s="2544"/>
      <c r="K15" s="2544"/>
      <c r="L15" s="2544"/>
      <c r="M15" s="2544"/>
      <c r="N15" s="2544"/>
      <c r="O15" s="2544"/>
      <c r="P15" s="2544"/>
      <c r="Q15" s="2544"/>
      <c r="R15" s="2545"/>
    </row>
    <row r="16" spans="1:18" s="1262" customFormat="1" ht="15.75" hidden="1" customHeight="1" thickBot="1" x14ac:dyDescent="0.3">
      <c r="A16" s="2064" t="s">
        <v>437</v>
      </c>
      <c r="B16" s="2546" t="s">
        <v>438</v>
      </c>
      <c r="C16" s="2547"/>
      <c r="D16" s="2547"/>
      <c r="E16" s="2547"/>
      <c r="F16" s="2547"/>
      <c r="G16" s="2547"/>
      <c r="H16" s="2547"/>
      <c r="I16" s="2547"/>
      <c r="J16" s="2547"/>
      <c r="K16" s="2548"/>
      <c r="L16" s="2546" t="s">
        <v>1020</v>
      </c>
      <c r="M16" s="2547"/>
      <c r="N16" s="2547"/>
      <c r="O16" s="2547"/>
      <c r="P16" s="2547"/>
      <c r="Q16" s="2547"/>
      <c r="R16" s="2548"/>
    </row>
    <row r="17" spans="1:18" s="1262" customFormat="1" ht="15.75" hidden="1" customHeight="1" x14ac:dyDescent="0.25">
      <c r="A17" s="1259"/>
      <c r="B17" s="2549"/>
      <c r="C17" s="2550"/>
      <c r="D17" s="2550"/>
      <c r="E17" s="2550"/>
      <c r="F17" s="2550"/>
      <c r="G17" s="2550"/>
      <c r="H17" s="2550"/>
      <c r="I17" s="2550"/>
      <c r="J17" s="2550"/>
      <c r="K17" s="2551"/>
      <c r="L17" s="2549"/>
      <c r="M17" s="2550"/>
      <c r="N17" s="2550"/>
      <c r="O17" s="2550"/>
      <c r="P17" s="2550"/>
      <c r="Q17" s="2550"/>
      <c r="R17" s="2551"/>
    </row>
    <row r="18" spans="1:18" s="1262" customFormat="1" ht="15.75" hidden="1" customHeight="1" thickBot="1" x14ac:dyDescent="0.3">
      <c r="A18" s="1260"/>
      <c r="B18" s="2552"/>
      <c r="C18" s="2553"/>
      <c r="D18" s="2553"/>
      <c r="E18" s="2553"/>
      <c r="F18" s="2553"/>
      <c r="G18" s="2553"/>
      <c r="H18" s="2553"/>
      <c r="I18" s="2553"/>
      <c r="J18" s="2553"/>
      <c r="K18" s="2554"/>
      <c r="L18" s="2552"/>
      <c r="M18" s="2553"/>
      <c r="N18" s="2553"/>
      <c r="O18" s="2553"/>
      <c r="P18" s="2553"/>
      <c r="Q18" s="2553"/>
      <c r="R18" s="2554"/>
    </row>
    <row r="19" spans="1:18" s="32" customFormat="1" ht="16.5" thickBot="1" x14ac:dyDescent="0.3">
      <c r="A19" s="2507" t="s">
        <v>1096</v>
      </c>
      <c r="B19" s="2508"/>
      <c r="C19" s="2508"/>
      <c r="D19" s="2508"/>
      <c r="E19" s="2508"/>
      <c r="F19" s="2508"/>
      <c r="G19" s="2508"/>
      <c r="H19" s="2508"/>
      <c r="I19" s="2508"/>
      <c r="J19" s="2508"/>
      <c r="K19" s="2508"/>
      <c r="L19" s="2508"/>
      <c r="M19" s="2508"/>
      <c r="N19" s="2508"/>
      <c r="O19" s="2508"/>
      <c r="P19" s="2508"/>
      <c r="Q19" s="2508"/>
      <c r="R19" s="2509"/>
    </row>
    <row r="20" spans="1:18" s="32" customFormat="1" ht="70.5" customHeight="1" thickBot="1" x14ac:dyDescent="0.3">
      <c r="A20" s="109"/>
      <c r="B20" s="665" t="s">
        <v>143</v>
      </c>
      <c r="C20" s="145" t="s">
        <v>144</v>
      </c>
      <c r="D20" s="145" t="s">
        <v>145</v>
      </c>
      <c r="E20" s="145" t="s">
        <v>146</v>
      </c>
      <c r="F20" s="145" t="s">
        <v>147</v>
      </c>
      <c r="G20" s="145" t="s">
        <v>148</v>
      </c>
      <c r="H20" s="145" t="s">
        <v>149</v>
      </c>
      <c r="I20" s="145" t="s">
        <v>150</v>
      </c>
      <c r="J20" s="145" t="s">
        <v>151</v>
      </c>
      <c r="K20" s="145" t="s">
        <v>152</v>
      </c>
      <c r="L20" s="145" t="s">
        <v>153</v>
      </c>
      <c r="M20" s="145" t="s">
        <v>154</v>
      </c>
      <c r="N20" s="145" t="s">
        <v>155</v>
      </c>
      <c r="O20" s="145" t="s">
        <v>156</v>
      </c>
      <c r="P20" s="146" t="s">
        <v>157</v>
      </c>
      <c r="Q20" s="1191" t="s">
        <v>158</v>
      </c>
      <c r="R20" s="144" t="s">
        <v>159</v>
      </c>
    </row>
    <row r="21" spans="1:18" s="1262" customFormat="1" x14ac:dyDescent="0.25">
      <c r="A21" s="1238" t="s">
        <v>429</v>
      </c>
      <c r="B21" s="1305">
        <v>0</v>
      </c>
      <c r="C21" s="2091">
        <v>0</v>
      </c>
      <c r="D21" s="2091">
        <v>0</v>
      </c>
      <c r="E21" s="2091">
        <v>0</v>
      </c>
      <c r="F21" s="2091">
        <v>0</v>
      </c>
      <c r="G21" s="2091">
        <v>0</v>
      </c>
      <c r="H21" s="2091">
        <v>0</v>
      </c>
      <c r="I21" s="2091">
        <v>0</v>
      </c>
      <c r="J21" s="2091">
        <v>0</v>
      </c>
      <c r="K21" s="2091">
        <v>0</v>
      </c>
      <c r="L21" s="2091">
        <v>0</v>
      </c>
      <c r="M21" s="2091">
        <v>0</v>
      </c>
      <c r="N21" s="2091">
        <v>0</v>
      </c>
      <c r="O21" s="2091">
        <v>0</v>
      </c>
      <c r="P21" s="1306">
        <v>0</v>
      </c>
      <c r="Q21" s="1192">
        <f>SUM(B21:P21)</f>
        <v>0</v>
      </c>
      <c r="R21" s="1196">
        <v>0</v>
      </c>
    </row>
    <row r="22" spans="1:18" s="1262" customFormat="1" ht="15.75" customHeight="1" x14ac:dyDescent="0.25">
      <c r="A22" s="1239" t="s">
        <v>430</v>
      </c>
      <c r="B22" s="1309">
        <v>0</v>
      </c>
      <c r="C22" s="2090">
        <v>0</v>
      </c>
      <c r="D22" s="2090">
        <v>0</v>
      </c>
      <c r="E22" s="2090">
        <v>0</v>
      </c>
      <c r="F22" s="2090">
        <v>0</v>
      </c>
      <c r="G22" s="2090">
        <v>0</v>
      </c>
      <c r="H22" s="2090">
        <v>0</v>
      </c>
      <c r="I22" s="2090">
        <v>0</v>
      </c>
      <c r="J22" s="2090">
        <v>0</v>
      </c>
      <c r="K22" s="2090">
        <v>0</v>
      </c>
      <c r="L22" s="2090">
        <v>0</v>
      </c>
      <c r="M22" s="2090">
        <v>0</v>
      </c>
      <c r="N22" s="2090">
        <v>0</v>
      </c>
      <c r="O22" s="2090">
        <v>0</v>
      </c>
      <c r="P22" s="1310">
        <v>0</v>
      </c>
      <c r="Q22" s="1193">
        <f>SUM(B22:P22)</f>
        <v>0</v>
      </c>
      <c r="R22" s="1197">
        <v>0</v>
      </c>
    </row>
    <row r="23" spans="1:18" s="1262" customFormat="1" ht="15.75" customHeight="1" x14ac:dyDescent="0.25">
      <c r="A23" s="1239" t="s">
        <v>431</v>
      </c>
      <c r="B23" s="1309">
        <v>0</v>
      </c>
      <c r="C23" s="2090">
        <v>0</v>
      </c>
      <c r="D23" s="2090">
        <v>0</v>
      </c>
      <c r="E23" s="2090">
        <v>0</v>
      </c>
      <c r="F23" s="2090">
        <v>0</v>
      </c>
      <c r="G23" s="2090">
        <v>0</v>
      </c>
      <c r="H23" s="2090">
        <v>0</v>
      </c>
      <c r="I23" s="2090">
        <v>0</v>
      </c>
      <c r="J23" s="2090">
        <v>0</v>
      </c>
      <c r="K23" s="2090">
        <v>0</v>
      </c>
      <c r="L23" s="2090">
        <v>0</v>
      </c>
      <c r="M23" s="2090">
        <v>0</v>
      </c>
      <c r="N23" s="2090">
        <v>0</v>
      </c>
      <c r="O23" s="2090">
        <v>0</v>
      </c>
      <c r="P23" s="1310">
        <v>0</v>
      </c>
      <c r="Q23" s="1193">
        <f>SUM(B23:P23)</f>
        <v>0</v>
      </c>
      <c r="R23" s="1197">
        <v>0</v>
      </c>
    </row>
    <row r="24" spans="1:18" s="1262" customFormat="1" ht="15.75" customHeight="1" x14ac:dyDescent="0.25">
      <c r="A24" s="1239" t="s">
        <v>432</v>
      </c>
      <c r="B24" s="1309">
        <v>0</v>
      </c>
      <c r="C24" s="2090">
        <v>0</v>
      </c>
      <c r="D24" s="2090">
        <v>0</v>
      </c>
      <c r="E24" s="2090">
        <v>0</v>
      </c>
      <c r="F24" s="2090">
        <v>0</v>
      </c>
      <c r="G24" s="2090">
        <v>0</v>
      </c>
      <c r="H24" s="2090">
        <v>0</v>
      </c>
      <c r="I24" s="2090">
        <v>0</v>
      </c>
      <c r="J24" s="2090">
        <v>0</v>
      </c>
      <c r="K24" s="2090">
        <v>0</v>
      </c>
      <c r="L24" s="2090">
        <v>0</v>
      </c>
      <c r="M24" s="2090">
        <v>0</v>
      </c>
      <c r="N24" s="2090">
        <v>0</v>
      </c>
      <c r="O24" s="2090">
        <v>0</v>
      </c>
      <c r="P24" s="1310">
        <v>0</v>
      </c>
      <c r="Q24" s="1193">
        <f>SUM(B24:P24)</f>
        <v>0</v>
      </c>
      <c r="R24" s="1197">
        <v>0</v>
      </c>
    </row>
    <row r="25" spans="1:18" s="1262" customFormat="1" ht="26.25" thickBot="1" x14ac:dyDescent="0.3">
      <c r="A25" s="1240" t="s">
        <v>433</v>
      </c>
      <c r="B25" s="1309">
        <v>0</v>
      </c>
      <c r="C25" s="2090">
        <v>0</v>
      </c>
      <c r="D25" s="2090">
        <v>0</v>
      </c>
      <c r="E25" s="2090">
        <v>0</v>
      </c>
      <c r="F25" s="2090">
        <v>0</v>
      </c>
      <c r="G25" s="2090">
        <v>0</v>
      </c>
      <c r="H25" s="2090">
        <v>0</v>
      </c>
      <c r="I25" s="2090">
        <v>0</v>
      </c>
      <c r="J25" s="2090">
        <v>0</v>
      </c>
      <c r="K25" s="2090">
        <v>0</v>
      </c>
      <c r="L25" s="2090">
        <v>0</v>
      </c>
      <c r="M25" s="2090">
        <v>0</v>
      </c>
      <c r="N25" s="2090">
        <v>0</v>
      </c>
      <c r="O25" s="2090">
        <v>0</v>
      </c>
      <c r="P25" s="1310">
        <v>0</v>
      </c>
      <c r="Q25" s="1193">
        <f>SUM(B25:P25)</f>
        <v>0</v>
      </c>
      <c r="R25" s="1198">
        <v>0</v>
      </c>
    </row>
    <row r="26" spans="1:18" s="1262" customFormat="1" ht="16.5" thickTop="1" thickBot="1" x14ac:dyDescent="0.3">
      <c r="A26" s="1241" t="s">
        <v>130</v>
      </c>
      <c r="B26" s="1140">
        <f t="shared" ref="B26:Q26" si="1">SUM(B21:B25)</f>
        <v>0</v>
      </c>
      <c r="C26" s="1141">
        <f t="shared" si="1"/>
        <v>0</v>
      </c>
      <c r="D26" s="1141">
        <f t="shared" si="1"/>
        <v>0</v>
      </c>
      <c r="E26" s="1141">
        <f t="shared" si="1"/>
        <v>0</v>
      </c>
      <c r="F26" s="1141">
        <f t="shared" si="1"/>
        <v>0</v>
      </c>
      <c r="G26" s="1141">
        <f t="shared" si="1"/>
        <v>0</v>
      </c>
      <c r="H26" s="1141">
        <f t="shared" si="1"/>
        <v>0</v>
      </c>
      <c r="I26" s="1141">
        <f t="shared" si="1"/>
        <v>0</v>
      </c>
      <c r="J26" s="1141">
        <f t="shared" si="1"/>
        <v>0</v>
      </c>
      <c r="K26" s="1141">
        <f t="shared" si="1"/>
        <v>0</v>
      </c>
      <c r="L26" s="1141">
        <f t="shared" si="1"/>
        <v>0</v>
      </c>
      <c r="M26" s="1141">
        <f t="shared" si="1"/>
        <v>0</v>
      </c>
      <c r="N26" s="1141">
        <f t="shared" si="1"/>
        <v>0</v>
      </c>
      <c r="O26" s="1141">
        <f t="shared" si="1"/>
        <v>0</v>
      </c>
      <c r="P26" s="1142">
        <f t="shared" si="1"/>
        <v>0</v>
      </c>
      <c r="Q26" s="1194">
        <f t="shared" si="1"/>
        <v>0</v>
      </c>
      <c r="R26" s="1199">
        <v>0</v>
      </c>
    </row>
    <row r="27" spans="1:18" s="1262" customFormat="1" ht="15.75" customHeight="1" thickBot="1" x14ac:dyDescent="0.3">
      <c r="A27" s="1242" t="s">
        <v>129</v>
      </c>
      <c r="B27" s="1143">
        <v>0</v>
      </c>
      <c r="C27" s="1145">
        <v>0</v>
      </c>
      <c r="D27" s="1145">
        <v>0</v>
      </c>
      <c r="E27" s="1145">
        <v>0</v>
      </c>
      <c r="F27" s="1145">
        <v>0</v>
      </c>
      <c r="G27" s="1145">
        <v>0</v>
      </c>
      <c r="H27" s="1145">
        <v>0</v>
      </c>
      <c r="I27" s="1145">
        <v>0</v>
      </c>
      <c r="J27" s="1145">
        <v>0</v>
      </c>
      <c r="K27" s="1145">
        <v>0</v>
      </c>
      <c r="L27" s="1145">
        <v>0</v>
      </c>
      <c r="M27" s="1145">
        <v>0</v>
      </c>
      <c r="N27" s="1145">
        <v>0</v>
      </c>
      <c r="O27" s="1145">
        <v>0</v>
      </c>
      <c r="P27" s="1146">
        <v>0</v>
      </c>
      <c r="Q27" s="1195">
        <f>SUM(B27:P27)</f>
        <v>0</v>
      </c>
      <c r="R27" s="367"/>
    </row>
    <row r="28" spans="1:18" s="1262" customFormat="1" ht="12.75" customHeight="1" thickBot="1" x14ac:dyDescent="0.3">
      <c r="A28" s="11"/>
      <c r="B28" s="11"/>
      <c r="C28" s="11"/>
      <c r="D28" s="11"/>
      <c r="E28" s="11"/>
      <c r="F28" s="11"/>
      <c r="G28" s="11"/>
      <c r="H28" s="11"/>
      <c r="I28" s="11"/>
      <c r="J28" s="11"/>
      <c r="K28" s="11"/>
      <c r="L28" s="11"/>
      <c r="M28" s="11"/>
      <c r="N28" s="11"/>
      <c r="O28" s="11"/>
      <c r="P28" s="11"/>
      <c r="Q28" s="11"/>
      <c r="R28" s="11"/>
    </row>
    <row r="29" spans="1:18" s="1262" customFormat="1" ht="34.5" customHeight="1" thickBot="1" x14ac:dyDescent="0.3">
      <c r="A29" s="2510" t="s">
        <v>434</v>
      </c>
      <c r="B29" s="2511"/>
      <c r="C29" s="2511"/>
      <c r="D29" s="2511"/>
      <c r="E29" s="2511"/>
      <c r="F29" s="2511"/>
      <c r="G29" s="2511"/>
      <c r="H29" s="2511"/>
      <c r="I29" s="2511"/>
      <c r="J29" s="2511"/>
      <c r="K29" s="2511"/>
      <c r="L29" s="2511"/>
      <c r="M29" s="2511"/>
      <c r="N29" s="2511"/>
      <c r="O29" s="2511"/>
      <c r="P29" s="2511"/>
      <c r="Q29" s="2511"/>
      <c r="R29" s="2512"/>
    </row>
    <row r="30" spans="1:18" s="1262" customFormat="1" ht="15.75" thickBot="1" x14ac:dyDescent="0.3">
      <c r="A30" s="1243" t="s">
        <v>435</v>
      </c>
      <c r="B30" s="1301">
        <v>0</v>
      </c>
      <c r="C30" s="1302">
        <v>0</v>
      </c>
      <c r="D30" s="1302">
        <v>0</v>
      </c>
      <c r="E30" s="1302">
        <v>0</v>
      </c>
      <c r="F30" s="1302">
        <v>0</v>
      </c>
      <c r="G30" s="1302">
        <v>0</v>
      </c>
      <c r="H30" s="1302">
        <v>0</v>
      </c>
      <c r="I30" s="1302">
        <v>0</v>
      </c>
      <c r="J30" s="1302">
        <v>0</v>
      </c>
      <c r="K30" s="1302">
        <v>0</v>
      </c>
      <c r="L30" s="1302">
        <v>0</v>
      </c>
      <c r="M30" s="1302">
        <v>0</v>
      </c>
      <c r="N30" s="1302">
        <v>0</v>
      </c>
      <c r="O30" s="1302">
        <v>0</v>
      </c>
      <c r="P30" s="1302">
        <v>0</v>
      </c>
      <c r="Q30" s="1303">
        <v>0</v>
      </c>
      <c r="R30" s="1304">
        <v>0</v>
      </c>
    </row>
    <row r="31" spans="1:18" s="1262" customFormat="1" ht="15.75" customHeight="1" thickBot="1" x14ac:dyDescent="0.3"/>
    <row r="32" spans="1:18" s="1262" customFormat="1" ht="18.75" customHeight="1" thickBot="1" x14ac:dyDescent="0.3">
      <c r="A32" s="2513" t="s">
        <v>436</v>
      </c>
      <c r="B32" s="2514"/>
      <c r="C32" s="2514"/>
      <c r="D32" s="2514"/>
      <c r="E32" s="2514"/>
      <c r="F32" s="2514"/>
      <c r="G32" s="2514"/>
      <c r="H32" s="2514"/>
      <c r="I32" s="2514"/>
      <c r="J32" s="2514"/>
      <c r="K32" s="2514"/>
      <c r="L32" s="2514"/>
      <c r="M32" s="2514"/>
      <c r="N32" s="2514"/>
      <c r="O32" s="2514"/>
      <c r="P32" s="2514"/>
      <c r="Q32" s="2514"/>
      <c r="R32" s="2515"/>
    </row>
    <row r="33" spans="1:18" s="1262" customFormat="1" ht="15.95" customHeight="1" thickBot="1" x14ac:dyDescent="0.3">
      <c r="A33" s="2064" t="s">
        <v>437</v>
      </c>
      <c r="B33" s="2516" t="s">
        <v>438</v>
      </c>
      <c r="C33" s="2517"/>
      <c r="D33" s="2517"/>
      <c r="E33" s="2517"/>
      <c r="F33" s="2517"/>
      <c r="G33" s="2517"/>
      <c r="H33" s="2517"/>
      <c r="I33" s="2517"/>
      <c r="J33" s="2517"/>
      <c r="K33" s="2518"/>
      <c r="L33" s="2516" t="s">
        <v>1020</v>
      </c>
      <c r="M33" s="2517"/>
      <c r="N33" s="2517"/>
      <c r="O33" s="2517"/>
      <c r="P33" s="2517"/>
      <c r="Q33" s="2517"/>
      <c r="R33" s="2518"/>
    </row>
    <row r="34" spans="1:18" s="1262" customFormat="1" ht="15.75" customHeight="1" x14ac:dyDescent="0.25">
      <c r="A34" s="2169" t="s">
        <v>440</v>
      </c>
      <c r="B34" s="2531" t="s">
        <v>1135</v>
      </c>
      <c r="C34" s="2532"/>
      <c r="D34" s="2532"/>
      <c r="E34" s="2532"/>
      <c r="F34" s="2532"/>
      <c r="G34" s="2532"/>
      <c r="H34" s="2532"/>
      <c r="I34" s="2532"/>
      <c r="J34" s="2532"/>
      <c r="K34" s="2533"/>
      <c r="L34" s="2534" t="s">
        <v>448</v>
      </c>
      <c r="M34" s="2535"/>
      <c r="N34" s="2535"/>
      <c r="O34" s="2535"/>
      <c r="P34" s="2535"/>
      <c r="Q34" s="2535"/>
      <c r="R34" s="2536"/>
    </row>
    <row r="35" spans="1:18" s="1262" customFormat="1" ht="15.75" customHeight="1" x14ac:dyDescent="0.25">
      <c r="A35" s="2170" t="s">
        <v>454</v>
      </c>
      <c r="B35" s="2519" t="s">
        <v>1136</v>
      </c>
      <c r="C35" s="2520"/>
      <c r="D35" s="2520"/>
      <c r="E35" s="2520"/>
      <c r="F35" s="2520"/>
      <c r="G35" s="2520"/>
      <c r="H35" s="2520"/>
      <c r="I35" s="2520"/>
      <c r="J35" s="2520"/>
      <c r="K35" s="2521"/>
      <c r="L35" s="2522" t="s">
        <v>1125</v>
      </c>
      <c r="M35" s="2523"/>
      <c r="N35" s="2523"/>
      <c r="O35" s="2523"/>
      <c r="P35" s="2523"/>
      <c r="Q35" s="2523"/>
      <c r="R35" s="2524"/>
    </row>
    <row r="36" spans="1:18" s="1262" customFormat="1" ht="15.75" customHeight="1" x14ac:dyDescent="0.25">
      <c r="A36" s="2170" t="s">
        <v>440</v>
      </c>
      <c r="B36" s="2519" t="s">
        <v>1136</v>
      </c>
      <c r="C36" s="2520"/>
      <c r="D36" s="2520"/>
      <c r="E36" s="2520"/>
      <c r="F36" s="2520"/>
      <c r="G36" s="2520"/>
      <c r="H36" s="2520"/>
      <c r="I36" s="2520"/>
      <c r="J36" s="2520"/>
      <c r="K36" s="2521"/>
      <c r="L36" s="2522" t="s">
        <v>1104</v>
      </c>
      <c r="M36" s="2523"/>
      <c r="N36" s="2523"/>
      <c r="O36" s="2523"/>
      <c r="P36" s="2523"/>
      <c r="Q36" s="2523"/>
      <c r="R36" s="2524"/>
    </row>
    <row r="37" spans="1:18" s="1262" customFormat="1" ht="15.75" customHeight="1" x14ac:dyDescent="0.25">
      <c r="A37" s="2170" t="s">
        <v>440</v>
      </c>
      <c r="B37" s="2519" t="s">
        <v>1136</v>
      </c>
      <c r="C37" s="2520"/>
      <c r="D37" s="2520"/>
      <c r="E37" s="2520"/>
      <c r="F37" s="2520"/>
      <c r="G37" s="2520"/>
      <c r="H37" s="2520"/>
      <c r="I37" s="2520"/>
      <c r="J37" s="2520"/>
      <c r="K37" s="2521"/>
      <c r="L37" s="2522" t="s">
        <v>1124</v>
      </c>
      <c r="M37" s="2523"/>
      <c r="N37" s="2523"/>
      <c r="O37" s="2523"/>
      <c r="P37" s="2523"/>
      <c r="Q37" s="2523"/>
      <c r="R37" s="2524"/>
    </row>
    <row r="38" spans="1:18" s="1262" customFormat="1" ht="15.75" customHeight="1" x14ac:dyDescent="0.25">
      <c r="A38" s="2170" t="s">
        <v>440</v>
      </c>
      <c r="B38" s="2519" t="s">
        <v>455</v>
      </c>
      <c r="C38" s="2520"/>
      <c r="D38" s="2520"/>
      <c r="E38" s="2520"/>
      <c r="F38" s="2520"/>
      <c r="G38" s="2520"/>
      <c r="H38" s="2520"/>
      <c r="I38" s="2520"/>
      <c r="J38" s="2520"/>
      <c r="K38" s="2521"/>
      <c r="L38" s="2522" t="s">
        <v>936</v>
      </c>
      <c r="M38" s="2523"/>
      <c r="N38" s="2523"/>
      <c r="O38" s="2523"/>
      <c r="P38" s="2523"/>
      <c r="Q38" s="2523"/>
      <c r="R38" s="2524"/>
    </row>
    <row r="39" spans="1:18" s="1262" customFormat="1" ht="15.75" customHeight="1" thickBot="1" x14ac:dyDescent="0.3">
      <c r="A39" s="2171" t="s">
        <v>459</v>
      </c>
      <c r="B39" s="2525" t="s">
        <v>1135</v>
      </c>
      <c r="C39" s="2526"/>
      <c r="D39" s="2526"/>
      <c r="E39" s="2526"/>
      <c r="F39" s="2526"/>
      <c r="G39" s="2526"/>
      <c r="H39" s="2526"/>
      <c r="I39" s="2526"/>
      <c r="J39" s="2526"/>
      <c r="K39" s="2527"/>
      <c r="L39" s="2528" t="s">
        <v>1126</v>
      </c>
      <c r="M39" s="2529"/>
      <c r="N39" s="2529"/>
      <c r="O39" s="2529"/>
      <c r="P39" s="2529"/>
      <c r="Q39" s="2529"/>
      <c r="R39" s="2530"/>
    </row>
    <row r="40" spans="1:18" s="32" customFormat="1" ht="16.5" hidden="1" thickBot="1" x14ac:dyDescent="0.3">
      <c r="A40" s="2565" t="s">
        <v>1059</v>
      </c>
      <c r="B40" s="2566"/>
      <c r="C40" s="2566"/>
      <c r="D40" s="2566"/>
      <c r="E40" s="2566"/>
      <c r="F40" s="2566"/>
      <c r="G40" s="2566"/>
      <c r="H40" s="2566"/>
      <c r="I40" s="2566"/>
      <c r="J40" s="2566"/>
      <c r="K40" s="2566"/>
      <c r="L40" s="2566"/>
      <c r="M40" s="2566"/>
      <c r="N40" s="2566"/>
      <c r="O40" s="2566"/>
      <c r="P40" s="2566"/>
      <c r="Q40" s="2566"/>
      <c r="R40" s="2567"/>
    </row>
    <row r="41" spans="1:18" s="32" customFormat="1" ht="70.5" hidden="1" customHeight="1" thickBot="1" x14ac:dyDescent="0.3">
      <c r="A41" s="109"/>
      <c r="B41" s="665" t="s">
        <v>143</v>
      </c>
      <c r="C41" s="145" t="s">
        <v>144</v>
      </c>
      <c r="D41" s="145" t="s">
        <v>145</v>
      </c>
      <c r="E41" s="145" t="s">
        <v>146</v>
      </c>
      <c r="F41" s="145" t="s">
        <v>147</v>
      </c>
      <c r="G41" s="145" t="s">
        <v>148</v>
      </c>
      <c r="H41" s="145" t="s">
        <v>149</v>
      </c>
      <c r="I41" s="145" t="s">
        <v>150</v>
      </c>
      <c r="J41" s="145" t="s">
        <v>151</v>
      </c>
      <c r="K41" s="145" t="s">
        <v>152</v>
      </c>
      <c r="L41" s="145" t="s">
        <v>153</v>
      </c>
      <c r="M41" s="145" t="s">
        <v>154</v>
      </c>
      <c r="N41" s="145" t="s">
        <v>155</v>
      </c>
      <c r="O41" s="145" t="s">
        <v>156</v>
      </c>
      <c r="P41" s="146" t="s">
        <v>157</v>
      </c>
      <c r="Q41" s="1191" t="s">
        <v>158</v>
      </c>
      <c r="R41" s="144" t="s">
        <v>159</v>
      </c>
    </row>
    <row r="42" spans="1:18" s="1262" customFormat="1" hidden="1" x14ac:dyDescent="0.25">
      <c r="A42" s="1238" t="s">
        <v>429</v>
      </c>
      <c r="B42" s="1305">
        <v>0</v>
      </c>
      <c r="C42" s="2065">
        <v>0</v>
      </c>
      <c r="D42" s="2065">
        <v>0</v>
      </c>
      <c r="E42" s="2065">
        <v>0</v>
      </c>
      <c r="F42" s="2065">
        <v>0</v>
      </c>
      <c r="G42" s="2065">
        <v>0</v>
      </c>
      <c r="H42" s="2065">
        <v>0</v>
      </c>
      <c r="I42" s="2065">
        <v>0</v>
      </c>
      <c r="J42" s="2065">
        <v>0</v>
      </c>
      <c r="K42" s="2065">
        <v>0</v>
      </c>
      <c r="L42" s="2065">
        <v>0</v>
      </c>
      <c r="M42" s="2065">
        <v>0</v>
      </c>
      <c r="N42" s="2065">
        <v>0</v>
      </c>
      <c r="O42" s="2065">
        <v>0</v>
      </c>
      <c r="P42" s="1306">
        <v>0</v>
      </c>
      <c r="Q42" s="1192">
        <f>SUM(B42:P42)</f>
        <v>0</v>
      </c>
      <c r="R42" s="1196">
        <v>0</v>
      </c>
    </row>
    <row r="43" spans="1:18" s="1262" customFormat="1" ht="15.75" hidden="1" customHeight="1" x14ac:dyDescent="0.25">
      <c r="A43" s="1239" t="s">
        <v>430</v>
      </c>
      <c r="B43" s="1309">
        <v>0</v>
      </c>
      <c r="C43" s="2066">
        <v>0</v>
      </c>
      <c r="D43" s="2066">
        <v>0</v>
      </c>
      <c r="E43" s="2066">
        <v>0</v>
      </c>
      <c r="F43" s="2066">
        <v>0</v>
      </c>
      <c r="G43" s="2066">
        <v>0</v>
      </c>
      <c r="H43" s="2066">
        <v>0</v>
      </c>
      <c r="I43" s="2066">
        <v>0</v>
      </c>
      <c r="J43" s="2066">
        <v>0</v>
      </c>
      <c r="K43" s="2066">
        <v>0</v>
      </c>
      <c r="L43" s="2066">
        <v>0</v>
      </c>
      <c r="M43" s="2066">
        <v>0</v>
      </c>
      <c r="N43" s="2066">
        <v>0</v>
      </c>
      <c r="O43" s="2066">
        <v>0</v>
      </c>
      <c r="P43" s="1310">
        <v>0</v>
      </c>
      <c r="Q43" s="1193">
        <f>SUM(B43:P43)</f>
        <v>0</v>
      </c>
      <c r="R43" s="1197">
        <v>0</v>
      </c>
    </row>
    <row r="44" spans="1:18" s="1262" customFormat="1" ht="15.75" hidden="1" customHeight="1" x14ac:dyDescent="0.25">
      <c r="A44" s="1239" t="s">
        <v>431</v>
      </c>
      <c r="B44" s="1309">
        <v>0</v>
      </c>
      <c r="C44" s="2066">
        <v>0</v>
      </c>
      <c r="D44" s="2066">
        <v>0</v>
      </c>
      <c r="E44" s="2066">
        <v>0</v>
      </c>
      <c r="F44" s="2066">
        <v>0</v>
      </c>
      <c r="G44" s="2066">
        <v>0</v>
      </c>
      <c r="H44" s="2066">
        <v>0</v>
      </c>
      <c r="I44" s="2066">
        <v>0</v>
      </c>
      <c r="J44" s="2066">
        <v>0</v>
      </c>
      <c r="K44" s="2066">
        <v>0</v>
      </c>
      <c r="L44" s="2066">
        <v>0</v>
      </c>
      <c r="M44" s="2066">
        <v>0</v>
      </c>
      <c r="N44" s="2066">
        <v>0</v>
      </c>
      <c r="O44" s="2066">
        <v>0</v>
      </c>
      <c r="P44" s="1310">
        <v>0</v>
      </c>
      <c r="Q44" s="1193">
        <f>SUM(B44:P44)</f>
        <v>0</v>
      </c>
      <c r="R44" s="1197">
        <v>0</v>
      </c>
    </row>
    <row r="45" spans="1:18" s="1262" customFormat="1" ht="15.75" hidden="1" customHeight="1" x14ac:dyDescent="0.25">
      <c r="A45" s="1239" t="s">
        <v>432</v>
      </c>
      <c r="B45" s="1309">
        <v>0</v>
      </c>
      <c r="C45" s="2066">
        <v>0</v>
      </c>
      <c r="D45" s="2066">
        <v>0</v>
      </c>
      <c r="E45" s="2066">
        <v>0</v>
      </c>
      <c r="F45" s="2066">
        <v>0</v>
      </c>
      <c r="G45" s="2066">
        <v>0</v>
      </c>
      <c r="H45" s="2066">
        <v>0</v>
      </c>
      <c r="I45" s="2066">
        <v>0</v>
      </c>
      <c r="J45" s="2066">
        <v>0</v>
      </c>
      <c r="K45" s="2066">
        <v>0</v>
      </c>
      <c r="L45" s="2066">
        <v>0</v>
      </c>
      <c r="M45" s="2066">
        <v>0</v>
      </c>
      <c r="N45" s="2066">
        <v>0</v>
      </c>
      <c r="O45" s="2066">
        <v>0</v>
      </c>
      <c r="P45" s="1310">
        <v>0</v>
      </c>
      <c r="Q45" s="1193">
        <f>SUM(B45:P45)</f>
        <v>0</v>
      </c>
      <c r="R45" s="1197">
        <v>0</v>
      </c>
    </row>
    <row r="46" spans="1:18" s="1262" customFormat="1" ht="26.25" hidden="1" thickBot="1" x14ac:dyDescent="0.3">
      <c r="A46" s="1240" t="s">
        <v>433</v>
      </c>
      <c r="B46" s="1309">
        <v>0</v>
      </c>
      <c r="C46" s="2066">
        <v>0</v>
      </c>
      <c r="D46" s="2066">
        <v>0</v>
      </c>
      <c r="E46" s="2066">
        <v>0</v>
      </c>
      <c r="F46" s="2066">
        <v>0</v>
      </c>
      <c r="G46" s="2066">
        <v>0</v>
      </c>
      <c r="H46" s="2066">
        <v>0</v>
      </c>
      <c r="I46" s="2066">
        <v>0</v>
      </c>
      <c r="J46" s="2066">
        <v>0</v>
      </c>
      <c r="K46" s="2066">
        <v>0</v>
      </c>
      <c r="L46" s="2066">
        <v>0</v>
      </c>
      <c r="M46" s="2066">
        <v>0</v>
      </c>
      <c r="N46" s="2066">
        <v>0</v>
      </c>
      <c r="O46" s="2066">
        <v>0</v>
      </c>
      <c r="P46" s="1310">
        <v>0</v>
      </c>
      <c r="Q46" s="1193">
        <f>SUM(B46:P46)</f>
        <v>0</v>
      </c>
      <c r="R46" s="1198">
        <v>0</v>
      </c>
    </row>
    <row r="47" spans="1:18" s="1262" customFormat="1" ht="16.5" hidden="1" thickTop="1" thickBot="1" x14ac:dyDescent="0.3">
      <c r="A47" s="1241" t="s">
        <v>130</v>
      </c>
      <c r="B47" s="1140">
        <f t="shared" ref="B47:Q47" si="2">SUM(B42:B46)</f>
        <v>0</v>
      </c>
      <c r="C47" s="1141">
        <f t="shared" si="2"/>
        <v>0</v>
      </c>
      <c r="D47" s="1141">
        <f t="shared" si="2"/>
        <v>0</v>
      </c>
      <c r="E47" s="1141">
        <f t="shared" si="2"/>
        <v>0</v>
      </c>
      <c r="F47" s="1141">
        <f t="shared" si="2"/>
        <v>0</v>
      </c>
      <c r="G47" s="1141">
        <f t="shared" si="2"/>
        <v>0</v>
      </c>
      <c r="H47" s="1141">
        <f t="shared" si="2"/>
        <v>0</v>
      </c>
      <c r="I47" s="1141">
        <f t="shared" si="2"/>
        <v>0</v>
      </c>
      <c r="J47" s="1141">
        <f t="shared" si="2"/>
        <v>0</v>
      </c>
      <c r="K47" s="1141">
        <f t="shared" si="2"/>
        <v>0</v>
      </c>
      <c r="L47" s="1141">
        <f t="shared" si="2"/>
        <v>0</v>
      </c>
      <c r="M47" s="1141">
        <f t="shared" si="2"/>
        <v>0</v>
      </c>
      <c r="N47" s="1141">
        <f t="shared" si="2"/>
        <v>0</v>
      </c>
      <c r="O47" s="1141">
        <f t="shared" si="2"/>
        <v>0</v>
      </c>
      <c r="P47" s="1142">
        <f t="shared" si="2"/>
        <v>0</v>
      </c>
      <c r="Q47" s="1194">
        <f t="shared" si="2"/>
        <v>0</v>
      </c>
      <c r="R47" s="1199">
        <v>0</v>
      </c>
    </row>
    <row r="48" spans="1:18" s="1262" customFormat="1" ht="15.75" hidden="1" customHeight="1" thickBot="1" x14ac:dyDescent="0.3">
      <c r="A48" s="1242" t="s">
        <v>129</v>
      </c>
      <c r="B48" s="1143">
        <v>0</v>
      </c>
      <c r="C48" s="1145">
        <v>0</v>
      </c>
      <c r="D48" s="1145">
        <v>0</v>
      </c>
      <c r="E48" s="1145">
        <v>0</v>
      </c>
      <c r="F48" s="1145">
        <v>0</v>
      </c>
      <c r="G48" s="1145">
        <v>0</v>
      </c>
      <c r="H48" s="1145">
        <v>0</v>
      </c>
      <c r="I48" s="1145">
        <v>0</v>
      </c>
      <c r="J48" s="1145">
        <v>0</v>
      </c>
      <c r="K48" s="1145">
        <v>0</v>
      </c>
      <c r="L48" s="1145">
        <v>0</v>
      </c>
      <c r="M48" s="1145">
        <v>0</v>
      </c>
      <c r="N48" s="1145">
        <v>0</v>
      </c>
      <c r="O48" s="1145">
        <v>0</v>
      </c>
      <c r="P48" s="1146">
        <v>0</v>
      </c>
      <c r="Q48" s="1195">
        <v>0</v>
      </c>
      <c r="R48" s="367"/>
    </row>
    <row r="49" spans="1:18" s="1262" customFormat="1" ht="12.75" hidden="1" customHeight="1" thickBot="1" x14ac:dyDescent="0.3">
      <c r="A49" s="11"/>
      <c r="B49" s="11"/>
      <c r="C49" s="11"/>
      <c r="D49" s="11"/>
      <c r="E49" s="11"/>
      <c r="F49" s="11"/>
      <c r="G49" s="11"/>
      <c r="H49" s="11"/>
      <c r="I49" s="11"/>
      <c r="J49" s="11"/>
      <c r="K49" s="11"/>
      <c r="L49" s="11"/>
      <c r="M49" s="11"/>
      <c r="N49" s="11"/>
      <c r="O49" s="11"/>
      <c r="P49" s="11"/>
      <c r="Q49" s="11"/>
      <c r="R49" s="11"/>
    </row>
    <row r="50" spans="1:18" s="1262" customFormat="1" ht="34.5" hidden="1" customHeight="1" thickBot="1" x14ac:dyDescent="0.3">
      <c r="A50" s="2540" t="s">
        <v>434</v>
      </c>
      <c r="B50" s="2541"/>
      <c r="C50" s="2541"/>
      <c r="D50" s="2541"/>
      <c r="E50" s="2541"/>
      <c r="F50" s="2541"/>
      <c r="G50" s="2541"/>
      <c r="H50" s="2541"/>
      <c r="I50" s="2541"/>
      <c r="J50" s="2541"/>
      <c r="K50" s="2541"/>
      <c r="L50" s="2541"/>
      <c r="M50" s="2541"/>
      <c r="N50" s="2541"/>
      <c r="O50" s="2541"/>
      <c r="P50" s="2541"/>
      <c r="Q50" s="2541"/>
      <c r="R50" s="2542"/>
    </row>
    <row r="51" spans="1:18" s="1262" customFormat="1" ht="15.75" hidden="1" thickBot="1" x14ac:dyDescent="0.3">
      <c r="A51" s="1243" t="s">
        <v>435</v>
      </c>
      <c r="B51" s="1301">
        <v>0</v>
      </c>
      <c r="C51" s="1302">
        <v>0</v>
      </c>
      <c r="D51" s="1302">
        <v>0</v>
      </c>
      <c r="E51" s="1302">
        <v>0</v>
      </c>
      <c r="F51" s="1302">
        <v>0</v>
      </c>
      <c r="G51" s="1302">
        <v>0</v>
      </c>
      <c r="H51" s="1302">
        <v>0</v>
      </c>
      <c r="I51" s="1302">
        <v>0</v>
      </c>
      <c r="J51" s="1302">
        <v>0</v>
      </c>
      <c r="K51" s="1302">
        <v>0</v>
      </c>
      <c r="L51" s="1302">
        <v>0</v>
      </c>
      <c r="M51" s="1302">
        <v>0</v>
      </c>
      <c r="N51" s="1302">
        <v>0</v>
      </c>
      <c r="O51" s="1302">
        <v>0</v>
      </c>
      <c r="P51" s="1302">
        <v>0</v>
      </c>
      <c r="Q51" s="1303">
        <v>0</v>
      </c>
      <c r="R51" s="1304">
        <v>0</v>
      </c>
    </row>
    <row r="52" spans="1:18" s="1262" customFormat="1" ht="15.75" hidden="1" customHeight="1" thickBot="1" x14ac:dyDescent="0.3"/>
    <row r="53" spans="1:18" s="1262" customFormat="1" ht="18.75" hidden="1" customHeight="1" thickBot="1" x14ac:dyDescent="0.3">
      <c r="A53" s="2543" t="s">
        <v>436</v>
      </c>
      <c r="B53" s="2544"/>
      <c r="C53" s="2544"/>
      <c r="D53" s="2544"/>
      <c r="E53" s="2544"/>
      <c r="F53" s="2544"/>
      <c r="G53" s="2544"/>
      <c r="H53" s="2544"/>
      <c r="I53" s="2544"/>
      <c r="J53" s="2544"/>
      <c r="K53" s="2544"/>
      <c r="L53" s="2544"/>
      <c r="M53" s="2544"/>
      <c r="N53" s="2544"/>
      <c r="O53" s="2544"/>
      <c r="P53" s="2544"/>
      <c r="Q53" s="2544"/>
      <c r="R53" s="2545"/>
    </row>
    <row r="54" spans="1:18" s="1262" customFormat="1" ht="15.75" hidden="1" customHeight="1" x14ac:dyDescent="0.25">
      <c r="A54" s="1444" t="s">
        <v>437</v>
      </c>
      <c r="B54" s="2568" t="s">
        <v>438</v>
      </c>
      <c r="C54" s="2569"/>
      <c r="D54" s="2569"/>
      <c r="E54" s="2569"/>
      <c r="F54" s="2569"/>
      <c r="G54" s="2569"/>
      <c r="H54" s="2569"/>
      <c r="I54" s="2569"/>
      <c r="J54" s="2569"/>
      <c r="K54" s="2570"/>
      <c r="L54" s="2568" t="s">
        <v>1020</v>
      </c>
      <c r="M54" s="2569"/>
      <c r="N54" s="2569"/>
      <c r="O54" s="2569"/>
      <c r="P54" s="2569"/>
      <c r="Q54" s="2569"/>
      <c r="R54" s="2571"/>
    </row>
    <row r="55" spans="1:18" s="1262" customFormat="1" ht="15.75" hidden="1" customHeight="1" x14ac:dyDescent="0.25">
      <c r="A55" s="1299" t="s">
        <v>1073</v>
      </c>
      <c r="B55" s="2572" t="s">
        <v>472</v>
      </c>
      <c r="C55" s="2558"/>
      <c r="D55" s="2558"/>
      <c r="E55" s="2558"/>
      <c r="F55" s="2558"/>
      <c r="G55" s="2558"/>
      <c r="H55" s="2558"/>
      <c r="I55" s="2558"/>
      <c r="J55" s="2558"/>
      <c r="K55" s="2573"/>
      <c r="L55" s="2572" t="s">
        <v>1072</v>
      </c>
      <c r="M55" s="2558"/>
      <c r="N55" s="2558"/>
      <c r="O55" s="2558"/>
      <c r="P55" s="2558"/>
      <c r="Q55" s="2558"/>
      <c r="R55" s="2559"/>
    </row>
    <row r="56" spans="1:18" s="1262" customFormat="1" ht="15.75" hidden="1" customHeight="1" x14ac:dyDescent="0.25">
      <c r="A56" s="1299" t="s">
        <v>440</v>
      </c>
      <c r="B56" s="2572" t="s">
        <v>999</v>
      </c>
      <c r="C56" s="2558"/>
      <c r="D56" s="2558"/>
      <c r="E56" s="2558"/>
      <c r="F56" s="2558"/>
      <c r="G56" s="2558"/>
      <c r="H56" s="2558"/>
      <c r="I56" s="2558"/>
      <c r="J56" s="2558"/>
      <c r="K56" s="2573"/>
      <c r="L56" s="2572" t="s">
        <v>393</v>
      </c>
      <c r="M56" s="2558"/>
      <c r="N56" s="2558"/>
      <c r="O56" s="2558"/>
      <c r="P56" s="2558"/>
      <c r="Q56" s="2558"/>
      <c r="R56" s="2559"/>
    </row>
    <row r="57" spans="1:18" s="1262" customFormat="1" ht="15.75" hidden="1" customHeight="1" x14ac:dyDescent="0.25">
      <c r="A57" s="1299" t="s">
        <v>440</v>
      </c>
      <c r="B57" s="2572" t="s">
        <v>1001</v>
      </c>
      <c r="C57" s="2558"/>
      <c r="D57" s="2558"/>
      <c r="E57" s="2558"/>
      <c r="F57" s="2558"/>
      <c r="G57" s="2558"/>
      <c r="H57" s="2558"/>
      <c r="I57" s="2558"/>
      <c r="J57" s="2558"/>
      <c r="K57" s="2573"/>
      <c r="L57" s="2572" t="s">
        <v>462</v>
      </c>
      <c r="M57" s="2558"/>
      <c r="N57" s="2558"/>
      <c r="O57" s="2558"/>
      <c r="P57" s="2558"/>
      <c r="Q57" s="2558"/>
      <c r="R57" s="2559"/>
    </row>
    <row r="58" spans="1:18" s="1262" customFormat="1" ht="15.75" hidden="1" customHeight="1" x14ac:dyDescent="0.25">
      <c r="A58" s="1299" t="s">
        <v>440</v>
      </c>
      <c r="B58" s="2572" t="s">
        <v>1001</v>
      </c>
      <c r="C58" s="2558"/>
      <c r="D58" s="2558"/>
      <c r="E58" s="2558"/>
      <c r="F58" s="2558"/>
      <c r="G58" s="2558"/>
      <c r="H58" s="2558"/>
      <c r="I58" s="2558"/>
      <c r="J58" s="2558"/>
      <c r="K58" s="2573"/>
      <c r="L58" s="2572" t="s">
        <v>462</v>
      </c>
      <c r="M58" s="2558"/>
      <c r="N58" s="2558"/>
      <c r="O58" s="2558"/>
      <c r="P58" s="2558"/>
      <c r="Q58" s="2558"/>
      <c r="R58" s="2559"/>
    </row>
    <row r="59" spans="1:18" s="1262" customFormat="1" ht="15.75" hidden="1" customHeight="1" x14ac:dyDescent="0.25">
      <c r="A59" s="1299" t="s">
        <v>440</v>
      </c>
      <c r="B59" s="2572" t="s">
        <v>1001</v>
      </c>
      <c r="C59" s="2558"/>
      <c r="D59" s="2558"/>
      <c r="E59" s="2558"/>
      <c r="F59" s="2558"/>
      <c r="G59" s="2558"/>
      <c r="H59" s="2558"/>
      <c r="I59" s="2558"/>
      <c r="J59" s="2558"/>
      <c r="K59" s="2573"/>
      <c r="L59" s="2572" t="s">
        <v>462</v>
      </c>
      <c r="M59" s="2558"/>
      <c r="N59" s="2558"/>
      <c r="O59" s="2558"/>
      <c r="P59" s="2558"/>
      <c r="Q59" s="2558"/>
      <c r="R59" s="2559"/>
    </row>
    <row r="60" spans="1:18" s="1262" customFormat="1" ht="15.75" hidden="1" customHeight="1" x14ac:dyDescent="0.25">
      <c r="A60" s="1299" t="s">
        <v>1071</v>
      </c>
      <c r="B60" s="2572" t="s">
        <v>1001</v>
      </c>
      <c r="C60" s="2558"/>
      <c r="D60" s="2558"/>
      <c r="E60" s="2558"/>
      <c r="F60" s="2558"/>
      <c r="G60" s="2558"/>
      <c r="H60" s="2558"/>
      <c r="I60" s="2558"/>
      <c r="J60" s="2558"/>
      <c r="K60" s="2573"/>
      <c r="L60" s="2572" t="s">
        <v>453</v>
      </c>
      <c r="M60" s="2558"/>
      <c r="N60" s="2558"/>
      <c r="O60" s="2558"/>
      <c r="P60" s="2558"/>
      <c r="Q60" s="2558"/>
      <c r="R60" s="2559"/>
    </row>
    <row r="61" spans="1:18" s="1262" customFormat="1" ht="15.75" hidden="1" customHeight="1" x14ac:dyDescent="0.25">
      <c r="A61" s="1299" t="s">
        <v>440</v>
      </c>
      <c r="B61" s="2572" t="s">
        <v>1000</v>
      </c>
      <c r="C61" s="2558"/>
      <c r="D61" s="2558"/>
      <c r="E61" s="2558"/>
      <c r="F61" s="2558"/>
      <c r="G61" s="2558"/>
      <c r="H61" s="2558"/>
      <c r="I61" s="2558"/>
      <c r="J61" s="2558"/>
      <c r="K61" s="2573"/>
      <c r="L61" s="2572" t="s">
        <v>1076</v>
      </c>
      <c r="M61" s="2558"/>
      <c r="N61" s="2558"/>
      <c r="O61" s="2558"/>
      <c r="P61" s="2558"/>
      <c r="Q61" s="2558"/>
      <c r="R61" s="2559"/>
    </row>
    <row r="62" spans="1:18" s="1262" customFormat="1" ht="15.75" hidden="1" customHeight="1" thickBot="1" x14ac:dyDescent="0.3">
      <c r="A62" s="1300" t="s">
        <v>440</v>
      </c>
      <c r="B62" s="2574" t="s">
        <v>1087</v>
      </c>
      <c r="C62" s="2574"/>
      <c r="D62" s="2574"/>
      <c r="E62" s="2574"/>
      <c r="F62" s="2574"/>
      <c r="G62" s="2574"/>
      <c r="H62" s="2574"/>
      <c r="I62" s="2574"/>
      <c r="J62" s="2574"/>
      <c r="K62" s="2574"/>
      <c r="L62" s="2574" t="s">
        <v>448</v>
      </c>
      <c r="M62" s="2574"/>
      <c r="N62" s="2574"/>
      <c r="O62" s="2574"/>
      <c r="P62" s="2574"/>
      <c r="Q62" s="2574"/>
      <c r="R62" s="2575"/>
    </row>
    <row r="63" spans="1:18" s="1262" customFormat="1" ht="6.75" customHeight="1" x14ac:dyDescent="0.25"/>
    <row r="64" spans="1:18" s="32" customFormat="1" ht="16.5" hidden="1" thickBot="1" x14ac:dyDescent="0.3">
      <c r="A64" s="2537" t="s">
        <v>981</v>
      </c>
      <c r="B64" s="2538"/>
      <c r="C64" s="2538"/>
      <c r="D64" s="2538"/>
      <c r="E64" s="2538"/>
      <c r="F64" s="2538"/>
      <c r="G64" s="2538"/>
      <c r="H64" s="2538"/>
      <c r="I64" s="2538"/>
      <c r="J64" s="2538"/>
      <c r="K64" s="2538"/>
      <c r="L64" s="2538"/>
      <c r="M64" s="2538"/>
      <c r="N64" s="2538"/>
      <c r="O64" s="2538"/>
      <c r="P64" s="2538"/>
      <c r="Q64" s="2538"/>
      <c r="R64" s="2539"/>
    </row>
    <row r="65" spans="1:32" s="32" customFormat="1" ht="70.5" hidden="1" customHeight="1" thickBot="1" x14ac:dyDescent="0.3">
      <c r="A65" s="109"/>
      <c r="B65" s="665" t="s">
        <v>143</v>
      </c>
      <c r="C65" s="145" t="s">
        <v>144</v>
      </c>
      <c r="D65" s="145" t="s">
        <v>145</v>
      </c>
      <c r="E65" s="145" t="s">
        <v>146</v>
      </c>
      <c r="F65" s="145" t="s">
        <v>147</v>
      </c>
      <c r="G65" s="145" t="s">
        <v>148</v>
      </c>
      <c r="H65" s="145" t="s">
        <v>149</v>
      </c>
      <c r="I65" s="145" t="s">
        <v>150</v>
      </c>
      <c r="J65" s="145" t="s">
        <v>151</v>
      </c>
      <c r="K65" s="145" t="s">
        <v>152</v>
      </c>
      <c r="L65" s="145" t="s">
        <v>153</v>
      </c>
      <c r="M65" s="145" t="s">
        <v>154</v>
      </c>
      <c r="N65" s="145" t="s">
        <v>155</v>
      </c>
      <c r="O65" s="145" t="s">
        <v>156</v>
      </c>
      <c r="P65" s="146" t="s">
        <v>157</v>
      </c>
      <c r="Q65" s="1191" t="s">
        <v>158</v>
      </c>
      <c r="R65" s="144" t="s">
        <v>159</v>
      </c>
    </row>
    <row r="66" spans="1:32" s="172" customFormat="1" hidden="1" x14ac:dyDescent="0.25">
      <c r="A66" s="1238" t="s">
        <v>429</v>
      </c>
      <c r="B66" s="1305">
        <v>0</v>
      </c>
      <c r="C66" s="1799">
        <v>0</v>
      </c>
      <c r="D66" s="1799">
        <v>0</v>
      </c>
      <c r="E66" s="1799">
        <v>0</v>
      </c>
      <c r="F66" s="1799">
        <v>0</v>
      </c>
      <c r="G66" s="1799">
        <v>0</v>
      </c>
      <c r="H66" s="1799">
        <v>0</v>
      </c>
      <c r="I66" s="1799">
        <v>0</v>
      </c>
      <c r="J66" s="1799">
        <v>0</v>
      </c>
      <c r="K66" s="1799">
        <v>0</v>
      </c>
      <c r="L66" s="1799">
        <v>0</v>
      </c>
      <c r="M66" s="1799">
        <v>0</v>
      </c>
      <c r="N66" s="1799">
        <v>0</v>
      </c>
      <c r="O66" s="1799">
        <v>0</v>
      </c>
      <c r="P66" s="1306">
        <v>0</v>
      </c>
      <c r="Q66" s="1192">
        <f>SUM(B66:P66)</f>
        <v>0</v>
      </c>
      <c r="R66" s="1773">
        <v>0</v>
      </c>
      <c r="S66" s="1262"/>
      <c r="T66" s="1262"/>
      <c r="U66" s="1262"/>
      <c r="V66" s="1262"/>
      <c r="W66" s="1262"/>
      <c r="X66" s="1262"/>
      <c r="Y66" s="1262"/>
      <c r="Z66" s="1262"/>
      <c r="AA66" s="1262"/>
      <c r="AB66" s="1262"/>
      <c r="AC66" s="1262"/>
      <c r="AD66" s="1262"/>
      <c r="AE66" s="1262"/>
      <c r="AF66" s="1262"/>
    </row>
    <row r="67" spans="1:32" s="172" customFormat="1" ht="15.75" hidden="1" customHeight="1" x14ac:dyDescent="0.25">
      <c r="A67" s="1239" t="s">
        <v>430</v>
      </c>
      <c r="B67" s="1309">
        <v>0</v>
      </c>
      <c r="C67" s="1800">
        <v>0</v>
      </c>
      <c r="D67" s="1800">
        <v>0</v>
      </c>
      <c r="E67" s="1800">
        <v>0</v>
      </c>
      <c r="F67" s="1800">
        <v>0</v>
      </c>
      <c r="G67" s="1800">
        <v>0</v>
      </c>
      <c r="H67" s="1800">
        <v>0</v>
      </c>
      <c r="I67" s="1800">
        <v>0</v>
      </c>
      <c r="J67" s="1800">
        <v>0</v>
      </c>
      <c r="K67" s="1800">
        <v>0</v>
      </c>
      <c r="L67" s="1800">
        <v>0</v>
      </c>
      <c r="M67" s="1800">
        <v>0</v>
      </c>
      <c r="N67" s="1800">
        <v>0</v>
      </c>
      <c r="O67" s="1800">
        <v>0</v>
      </c>
      <c r="P67" s="1310">
        <v>0</v>
      </c>
      <c r="Q67" s="1193">
        <f>SUM(B67:P67)</f>
        <v>0</v>
      </c>
      <c r="R67" s="1774">
        <v>0</v>
      </c>
      <c r="S67" s="1262"/>
      <c r="T67" s="1262"/>
      <c r="U67" s="1262"/>
      <c r="V67" s="1262"/>
      <c r="W67" s="1262"/>
      <c r="X67" s="1262"/>
      <c r="Y67" s="1262"/>
      <c r="Z67" s="1262"/>
      <c r="AA67" s="1262"/>
      <c r="AB67" s="1262"/>
      <c r="AC67" s="1262"/>
      <c r="AD67" s="1262"/>
      <c r="AE67" s="1262"/>
      <c r="AF67" s="1262"/>
    </row>
    <row r="68" spans="1:32" s="172" customFormat="1" ht="15.75" hidden="1" customHeight="1" x14ac:dyDescent="0.25">
      <c r="A68" s="1239" t="s">
        <v>431</v>
      </c>
      <c r="B68" s="1309">
        <v>0</v>
      </c>
      <c r="C68" s="1800">
        <v>0</v>
      </c>
      <c r="D68" s="1800">
        <v>0</v>
      </c>
      <c r="E68" s="1800">
        <v>0</v>
      </c>
      <c r="F68" s="1800">
        <v>0</v>
      </c>
      <c r="G68" s="1800">
        <v>0</v>
      </c>
      <c r="H68" s="1800">
        <v>0</v>
      </c>
      <c r="I68" s="1800">
        <v>0</v>
      </c>
      <c r="J68" s="1800">
        <v>0</v>
      </c>
      <c r="K68" s="1800">
        <v>0</v>
      </c>
      <c r="L68" s="1800">
        <v>0</v>
      </c>
      <c r="M68" s="1800">
        <v>0</v>
      </c>
      <c r="N68" s="1800">
        <v>0</v>
      </c>
      <c r="O68" s="1800">
        <v>0</v>
      </c>
      <c r="P68" s="1310">
        <v>0</v>
      </c>
      <c r="Q68" s="1193">
        <f>SUM(B68:P68)</f>
        <v>0</v>
      </c>
      <c r="R68" s="1774">
        <v>0</v>
      </c>
      <c r="S68" s="1262"/>
      <c r="T68" s="1262"/>
      <c r="U68" s="1262"/>
      <c r="V68" s="1262"/>
      <c r="W68" s="1262"/>
      <c r="X68" s="1262"/>
      <c r="Y68" s="1262"/>
      <c r="Z68" s="1262"/>
      <c r="AA68" s="1262"/>
      <c r="AB68" s="1262"/>
      <c r="AC68" s="1262"/>
      <c r="AD68" s="1262"/>
      <c r="AE68" s="1262"/>
      <c r="AF68" s="1262"/>
    </row>
    <row r="69" spans="1:32" s="172" customFormat="1" ht="15.75" hidden="1" customHeight="1" x14ac:dyDescent="0.25">
      <c r="A69" s="1239" t="s">
        <v>432</v>
      </c>
      <c r="B69" s="1309">
        <v>0</v>
      </c>
      <c r="C69" s="1800">
        <v>0</v>
      </c>
      <c r="D69" s="1800">
        <v>0</v>
      </c>
      <c r="E69" s="1800">
        <v>0</v>
      </c>
      <c r="F69" s="1800">
        <v>0</v>
      </c>
      <c r="G69" s="1800">
        <v>0</v>
      </c>
      <c r="H69" s="1800">
        <v>0</v>
      </c>
      <c r="I69" s="1800">
        <v>0</v>
      </c>
      <c r="J69" s="1800">
        <v>0</v>
      </c>
      <c r="K69" s="1800">
        <v>0</v>
      </c>
      <c r="L69" s="1800">
        <v>0</v>
      </c>
      <c r="M69" s="1800">
        <v>0</v>
      </c>
      <c r="N69" s="1800">
        <v>0</v>
      </c>
      <c r="O69" s="1800">
        <v>0</v>
      </c>
      <c r="P69" s="1310">
        <v>0</v>
      </c>
      <c r="Q69" s="1193">
        <f>SUM(B69:P69)</f>
        <v>0</v>
      </c>
      <c r="R69" s="1774">
        <v>0</v>
      </c>
      <c r="S69" s="1262"/>
      <c r="T69" s="1262"/>
      <c r="U69" s="1262"/>
      <c r="V69" s="1262"/>
      <c r="W69" s="1262"/>
      <c r="X69" s="1262"/>
      <c r="Y69" s="1262"/>
      <c r="Z69" s="1262"/>
      <c r="AA69" s="1262"/>
      <c r="AB69" s="1262"/>
      <c r="AC69" s="1262"/>
      <c r="AD69" s="1262"/>
      <c r="AE69" s="1262"/>
      <c r="AF69" s="1262"/>
    </row>
    <row r="70" spans="1:32" s="172" customFormat="1" ht="26.25" hidden="1" thickBot="1" x14ac:dyDescent="0.3">
      <c r="A70" s="1240" t="s">
        <v>433</v>
      </c>
      <c r="B70" s="1309">
        <v>0</v>
      </c>
      <c r="C70" s="1800">
        <v>0</v>
      </c>
      <c r="D70" s="1800">
        <v>0</v>
      </c>
      <c r="E70" s="1800">
        <v>0</v>
      </c>
      <c r="F70" s="1800">
        <v>0</v>
      </c>
      <c r="G70" s="1800">
        <v>0</v>
      </c>
      <c r="H70" s="1800">
        <v>0</v>
      </c>
      <c r="I70" s="1800">
        <v>0</v>
      </c>
      <c r="J70" s="1800">
        <v>0</v>
      </c>
      <c r="K70" s="1800">
        <v>0</v>
      </c>
      <c r="L70" s="1800">
        <v>0</v>
      </c>
      <c r="M70" s="1800">
        <v>0</v>
      </c>
      <c r="N70" s="1800">
        <v>0</v>
      </c>
      <c r="O70" s="1800">
        <v>0</v>
      </c>
      <c r="P70" s="1310">
        <v>0</v>
      </c>
      <c r="Q70" s="1193">
        <f>SUM(B70:P70)</f>
        <v>0</v>
      </c>
      <c r="R70" s="1774">
        <v>0</v>
      </c>
      <c r="S70" s="1262"/>
      <c r="T70" s="1262"/>
      <c r="U70" s="1262"/>
      <c r="V70" s="1262"/>
      <c r="W70" s="1262"/>
      <c r="X70" s="1262"/>
      <c r="Y70" s="1262"/>
      <c r="Z70" s="1262"/>
      <c r="AA70" s="1262"/>
      <c r="AB70" s="1262"/>
      <c r="AC70" s="1262"/>
      <c r="AD70" s="1262"/>
      <c r="AE70" s="1262"/>
      <c r="AF70" s="1262"/>
    </row>
    <row r="71" spans="1:32" s="172" customFormat="1" ht="16.5" hidden="1" thickTop="1" thickBot="1" x14ac:dyDescent="0.3">
      <c r="A71" s="1241" t="s">
        <v>130</v>
      </c>
      <c r="B71" s="1140">
        <f t="shared" ref="B71:Q71" si="3">SUM(B66:B70)</f>
        <v>0</v>
      </c>
      <c r="C71" s="1141">
        <f t="shared" si="3"/>
        <v>0</v>
      </c>
      <c r="D71" s="1141">
        <f t="shared" si="3"/>
        <v>0</v>
      </c>
      <c r="E71" s="1141">
        <f t="shared" si="3"/>
        <v>0</v>
      </c>
      <c r="F71" s="1141">
        <f t="shared" si="3"/>
        <v>0</v>
      </c>
      <c r="G71" s="1141">
        <f t="shared" si="3"/>
        <v>0</v>
      </c>
      <c r="H71" s="1141">
        <f t="shared" si="3"/>
        <v>0</v>
      </c>
      <c r="I71" s="1141">
        <f t="shared" si="3"/>
        <v>0</v>
      </c>
      <c r="J71" s="1141">
        <f t="shared" si="3"/>
        <v>0</v>
      </c>
      <c r="K71" s="1141">
        <f t="shared" si="3"/>
        <v>0</v>
      </c>
      <c r="L71" s="1141">
        <f t="shared" si="3"/>
        <v>0</v>
      </c>
      <c r="M71" s="1141">
        <f t="shared" si="3"/>
        <v>0</v>
      </c>
      <c r="N71" s="1141">
        <f t="shared" si="3"/>
        <v>0</v>
      </c>
      <c r="O71" s="1141">
        <f t="shared" si="3"/>
        <v>0</v>
      </c>
      <c r="P71" s="1142">
        <f t="shared" si="3"/>
        <v>0</v>
      </c>
      <c r="Q71" s="1194">
        <f t="shared" si="3"/>
        <v>0</v>
      </c>
      <c r="R71" s="1775">
        <v>0</v>
      </c>
      <c r="S71" s="1262"/>
      <c r="T71" s="1262"/>
      <c r="U71" s="1262"/>
      <c r="V71" s="1262"/>
      <c r="W71" s="1262"/>
      <c r="X71" s="1262"/>
      <c r="Y71" s="1262"/>
      <c r="Z71" s="1262"/>
      <c r="AA71" s="1262"/>
      <c r="AB71" s="1262"/>
      <c r="AC71" s="1262"/>
      <c r="AD71" s="1262"/>
      <c r="AE71" s="1262"/>
      <c r="AF71" s="1262"/>
    </row>
    <row r="72" spans="1:32" s="172" customFormat="1" ht="15.75" hidden="1" customHeight="1" thickBot="1" x14ac:dyDescent="0.3">
      <c r="A72" s="1242" t="s">
        <v>129</v>
      </c>
      <c r="B72" s="1143">
        <v>0</v>
      </c>
      <c r="C72" s="1145">
        <v>0</v>
      </c>
      <c r="D72" s="1145">
        <v>0</v>
      </c>
      <c r="E72" s="1145">
        <v>0</v>
      </c>
      <c r="F72" s="1145">
        <v>0</v>
      </c>
      <c r="G72" s="1145">
        <v>0</v>
      </c>
      <c r="H72" s="1145">
        <v>0</v>
      </c>
      <c r="I72" s="1145">
        <v>0</v>
      </c>
      <c r="J72" s="1145">
        <v>0</v>
      </c>
      <c r="K72" s="1145">
        <v>0</v>
      </c>
      <c r="L72" s="1145">
        <v>0</v>
      </c>
      <c r="M72" s="1145">
        <v>0</v>
      </c>
      <c r="N72" s="1145">
        <v>0</v>
      </c>
      <c r="O72" s="1145">
        <v>0</v>
      </c>
      <c r="P72" s="1145">
        <v>0</v>
      </c>
      <c r="Q72" s="1195">
        <f>SUM(B72:P72)</f>
        <v>0</v>
      </c>
      <c r="R72" s="367"/>
      <c r="S72" s="1262"/>
      <c r="T72" s="1262"/>
      <c r="U72" s="1262"/>
      <c r="V72" s="1262"/>
      <c r="W72" s="1262"/>
      <c r="X72" s="1262"/>
      <c r="Y72" s="1262"/>
      <c r="Z72" s="1262"/>
      <c r="AA72" s="1262"/>
      <c r="AB72" s="1262"/>
      <c r="AC72" s="1262"/>
      <c r="AD72" s="1262"/>
      <c r="AE72" s="1262"/>
      <c r="AF72" s="1262"/>
    </row>
    <row r="73" spans="1:32" s="172" customFormat="1" ht="12.75" hidden="1" customHeight="1" thickBot="1" x14ac:dyDescent="0.3">
      <c r="A73" s="11"/>
      <c r="B73" s="11"/>
      <c r="C73" s="11"/>
      <c r="D73" s="11"/>
      <c r="E73" s="11"/>
      <c r="F73" s="11"/>
      <c r="G73" s="11"/>
      <c r="H73" s="11"/>
      <c r="I73" s="11"/>
      <c r="J73" s="11"/>
      <c r="K73" s="11"/>
      <c r="L73" s="11"/>
      <c r="M73" s="11"/>
      <c r="N73" s="11"/>
      <c r="O73" s="11"/>
      <c r="P73" s="11"/>
      <c r="Q73" s="11"/>
      <c r="R73" s="11"/>
      <c r="S73" s="1262"/>
      <c r="T73" s="1262"/>
      <c r="U73" s="1262"/>
      <c r="V73" s="1262"/>
      <c r="W73" s="1262"/>
      <c r="X73" s="1262"/>
      <c r="Y73" s="1262"/>
      <c r="Z73" s="1262"/>
      <c r="AA73" s="1262"/>
      <c r="AB73" s="1262"/>
      <c r="AC73" s="1262"/>
      <c r="AD73" s="1262"/>
      <c r="AE73" s="1262"/>
      <c r="AF73" s="1262"/>
    </row>
    <row r="74" spans="1:32" s="172" customFormat="1" ht="34.5" hidden="1" customHeight="1" thickBot="1" x14ac:dyDescent="0.3">
      <c r="A74" s="2560" t="s">
        <v>434</v>
      </c>
      <c r="B74" s="2561"/>
      <c r="C74" s="2561"/>
      <c r="D74" s="2561"/>
      <c r="E74" s="2561"/>
      <c r="F74" s="2561"/>
      <c r="G74" s="2561"/>
      <c r="H74" s="2561"/>
      <c r="I74" s="2561"/>
      <c r="J74" s="2561"/>
      <c r="K74" s="2561"/>
      <c r="L74" s="2561"/>
      <c r="M74" s="2561"/>
      <c r="N74" s="2561"/>
      <c r="O74" s="2561"/>
      <c r="P74" s="2561"/>
      <c r="Q74" s="2561"/>
      <c r="R74" s="2562"/>
      <c r="S74" s="1262"/>
      <c r="T74" s="1262"/>
      <c r="U74" s="1262"/>
      <c r="V74" s="1262"/>
      <c r="W74" s="1262"/>
      <c r="X74" s="1262"/>
      <c r="Y74" s="1262"/>
      <c r="Z74" s="1262"/>
      <c r="AA74" s="1262"/>
      <c r="AB74" s="1262"/>
      <c r="AC74" s="1262"/>
      <c r="AD74" s="1262"/>
      <c r="AE74" s="1262"/>
      <c r="AF74" s="1262"/>
    </row>
    <row r="75" spans="1:32" s="172" customFormat="1" ht="15.75" hidden="1" thickBot="1" x14ac:dyDescent="0.3">
      <c r="A75" s="1243" t="s">
        <v>435</v>
      </c>
      <c r="B75" s="1301">
        <v>0</v>
      </c>
      <c r="C75" s="1302">
        <v>0</v>
      </c>
      <c r="D75" s="1302">
        <v>0</v>
      </c>
      <c r="E75" s="1302">
        <v>0</v>
      </c>
      <c r="F75" s="1302">
        <v>0</v>
      </c>
      <c r="G75" s="1302">
        <v>0</v>
      </c>
      <c r="H75" s="1302">
        <v>0</v>
      </c>
      <c r="I75" s="1302">
        <v>0</v>
      </c>
      <c r="J75" s="1302">
        <v>0</v>
      </c>
      <c r="K75" s="1302">
        <v>0</v>
      </c>
      <c r="L75" s="1302">
        <v>0</v>
      </c>
      <c r="M75" s="1302">
        <v>0</v>
      </c>
      <c r="N75" s="1302">
        <v>0</v>
      </c>
      <c r="O75" s="1302">
        <v>0</v>
      </c>
      <c r="P75" s="1302">
        <v>0</v>
      </c>
      <c r="Q75" s="1303">
        <v>0</v>
      </c>
      <c r="R75" s="1304">
        <v>0</v>
      </c>
      <c r="S75" s="1262"/>
      <c r="T75" s="1262"/>
      <c r="U75" s="1262"/>
      <c r="V75" s="1262"/>
      <c r="W75" s="1262"/>
      <c r="X75" s="1262"/>
      <c r="Y75" s="1262"/>
      <c r="Z75" s="1262"/>
      <c r="AA75" s="1262"/>
      <c r="AB75" s="1262"/>
      <c r="AC75" s="1262"/>
      <c r="AD75" s="1262"/>
      <c r="AE75" s="1262"/>
      <c r="AF75" s="1262"/>
    </row>
    <row r="76" spans="1:32" s="172" customFormat="1" ht="15.75" hidden="1" customHeight="1" thickBot="1" x14ac:dyDescent="0.3">
      <c r="A76" s="1262"/>
      <c r="B76" s="1262"/>
      <c r="C76" s="1262"/>
      <c r="D76" s="1262"/>
      <c r="E76" s="1262"/>
      <c r="F76" s="1262"/>
      <c r="G76" s="1262"/>
      <c r="H76" s="1262"/>
      <c r="I76" s="1262"/>
      <c r="J76" s="1262"/>
      <c r="K76" s="1262"/>
      <c r="L76" s="1262"/>
      <c r="M76" s="1262"/>
      <c r="N76" s="1262"/>
      <c r="O76" s="1262"/>
      <c r="P76" s="1262"/>
      <c r="Q76" s="1262"/>
      <c r="R76" s="1262"/>
      <c r="S76" s="1262"/>
      <c r="T76" s="1262"/>
      <c r="U76" s="1262"/>
      <c r="V76" s="1262"/>
      <c r="W76" s="1262"/>
      <c r="X76" s="1262"/>
      <c r="Y76" s="1262"/>
      <c r="Z76" s="1262"/>
      <c r="AA76" s="1262"/>
      <c r="AB76" s="1262"/>
      <c r="AC76" s="1262"/>
      <c r="AD76" s="1262"/>
      <c r="AE76" s="1262"/>
      <c r="AF76" s="1262"/>
    </row>
    <row r="77" spans="1:32" s="172" customFormat="1" ht="18.75" hidden="1" customHeight="1" thickBot="1" x14ac:dyDescent="0.3">
      <c r="A77" s="2543" t="s">
        <v>436</v>
      </c>
      <c r="B77" s="2544"/>
      <c r="C77" s="2544"/>
      <c r="D77" s="2544"/>
      <c r="E77" s="2544"/>
      <c r="F77" s="2544"/>
      <c r="G77" s="2544"/>
      <c r="H77" s="2544"/>
      <c r="I77" s="2544"/>
      <c r="J77" s="2544"/>
      <c r="K77" s="2544"/>
      <c r="L77" s="2544"/>
      <c r="M77" s="2544"/>
      <c r="N77" s="2544"/>
      <c r="O77" s="2544"/>
      <c r="P77" s="2544"/>
      <c r="Q77" s="2544"/>
      <c r="R77" s="2545"/>
      <c r="S77" s="1262"/>
      <c r="T77" s="1262"/>
      <c r="U77" s="1262"/>
      <c r="V77" s="1262"/>
      <c r="W77" s="1262"/>
      <c r="X77" s="1262"/>
      <c r="Y77" s="1262"/>
      <c r="Z77" s="1262"/>
      <c r="AA77" s="1262"/>
      <c r="AB77" s="1262"/>
      <c r="AC77" s="1262"/>
      <c r="AD77" s="1262"/>
      <c r="AE77" s="1262"/>
      <c r="AF77" s="1262"/>
    </row>
    <row r="78" spans="1:32" s="172" customFormat="1" ht="15.75" hidden="1" thickBot="1" x14ac:dyDescent="0.3">
      <c r="A78" s="1719" t="s">
        <v>437</v>
      </c>
      <c r="B78" s="2563" t="s">
        <v>438</v>
      </c>
      <c r="C78" s="2563"/>
      <c r="D78" s="2563"/>
      <c r="E78" s="2563"/>
      <c r="F78" s="2563"/>
      <c r="G78" s="2563"/>
      <c r="H78" s="2563"/>
      <c r="I78" s="2563"/>
      <c r="J78" s="2563"/>
      <c r="K78" s="2563"/>
      <c r="L78" s="2518" t="s">
        <v>1020</v>
      </c>
      <c r="M78" s="2563"/>
      <c r="N78" s="2563"/>
      <c r="O78" s="2563"/>
      <c r="P78" s="2563"/>
      <c r="Q78" s="2563"/>
      <c r="R78" s="2563"/>
      <c r="S78" s="1262"/>
      <c r="T78" s="1262"/>
      <c r="U78" s="1262"/>
      <c r="V78" s="1262"/>
      <c r="W78" s="1262"/>
      <c r="X78" s="1262"/>
      <c r="Y78" s="1262"/>
      <c r="Z78" s="1262"/>
      <c r="AA78" s="1262"/>
      <c r="AB78" s="1262"/>
      <c r="AC78" s="1262"/>
      <c r="AD78" s="1262"/>
      <c r="AE78" s="1262"/>
      <c r="AF78" s="1262"/>
    </row>
    <row r="79" spans="1:32" s="172" customFormat="1" ht="15.75" hidden="1" customHeight="1" x14ac:dyDescent="0.25">
      <c r="A79" s="1843" t="s">
        <v>440</v>
      </c>
      <c r="B79" s="2623" t="s">
        <v>455</v>
      </c>
      <c r="C79" s="2624"/>
      <c r="D79" s="2624"/>
      <c r="E79" s="2624"/>
      <c r="F79" s="2624"/>
      <c r="G79" s="2624"/>
      <c r="H79" s="2624"/>
      <c r="I79" s="2624"/>
      <c r="J79" s="2624"/>
      <c r="K79" s="2625"/>
      <c r="L79" s="2623" t="s">
        <v>294</v>
      </c>
      <c r="M79" s="2624"/>
      <c r="N79" s="2624"/>
      <c r="O79" s="2624"/>
      <c r="P79" s="2624"/>
      <c r="Q79" s="2624"/>
      <c r="R79" s="2625"/>
      <c r="S79" s="1262"/>
      <c r="T79" s="1262"/>
      <c r="U79" s="1262"/>
      <c r="V79" s="1262"/>
      <c r="W79" s="1262"/>
      <c r="X79" s="1262"/>
      <c r="Y79" s="1262"/>
      <c r="Z79" s="1262"/>
      <c r="AA79" s="1262"/>
      <c r="AB79" s="1262"/>
      <c r="AC79" s="1262"/>
      <c r="AD79" s="1262"/>
      <c r="AE79" s="1262"/>
      <c r="AF79" s="1262"/>
    </row>
    <row r="80" spans="1:32" s="1262" customFormat="1" ht="15.75" hidden="1" customHeight="1" x14ac:dyDescent="0.25">
      <c r="A80" s="1676" t="s">
        <v>440</v>
      </c>
      <c r="B80" s="2557" t="s">
        <v>999</v>
      </c>
      <c r="C80" s="2558"/>
      <c r="D80" s="2558"/>
      <c r="E80" s="2558"/>
      <c r="F80" s="2558"/>
      <c r="G80" s="2558"/>
      <c r="H80" s="2558"/>
      <c r="I80" s="2558"/>
      <c r="J80" s="2558"/>
      <c r="K80" s="2559"/>
      <c r="L80" s="2557" t="s">
        <v>393</v>
      </c>
      <c r="M80" s="2558"/>
      <c r="N80" s="2558"/>
      <c r="O80" s="2558"/>
      <c r="P80" s="2558"/>
      <c r="Q80" s="2558"/>
      <c r="R80" s="2559"/>
    </row>
    <row r="81" spans="1:32" s="1262" customFormat="1" ht="15.75" hidden="1" customHeight="1" x14ac:dyDescent="0.25">
      <c r="A81" s="1676" t="s">
        <v>440</v>
      </c>
      <c r="B81" s="2557" t="s">
        <v>1000</v>
      </c>
      <c r="C81" s="2558"/>
      <c r="D81" s="2558"/>
      <c r="E81" s="2558"/>
      <c r="F81" s="2558"/>
      <c r="G81" s="2558"/>
      <c r="H81" s="2558"/>
      <c r="I81" s="2558"/>
      <c r="J81" s="2558"/>
      <c r="K81" s="2559"/>
      <c r="L81" s="2557" t="s">
        <v>1009</v>
      </c>
      <c r="M81" s="2558"/>
      <c r="N81" s="2558"/>
      <c r="O81" s="2558"/>
      <c r="P81" s="2558"/>
      <c r="Q81" s="2558"/>
      <c r="R81" s="2559"/>
    </row>
    <row r="82" spans="1:32" s="1262" customFormat="1" ht="15.75" hidden="1" customHeight="1" x14ac:dyDescent="0.25">
      <c r="A82" s="1676" t="s">
        <v>440</v>
      </c>
      <c r="B82" s="2557" t="s">
        <v>449</v>
      </c>
      <c r="C82" s="2558"/>
      <c r="D82" s="2558"/>
      <c r="E82" s="2558"/>
      <c r="F82" s="2558"/>
      <c r="G82" s="2558"/>
      <c r="H82" s="2558"/>
      <c r="I82" s="2558"/>
      <c r="J82" s="2558"/>
      <c r="K82" s="2559"/>
      <c r="L82" s="2557" t="s">
        <v>450</v>
      </c>
      <c r="M82" s="2558"/>
      <c r="N82" s="2558"/>
      <c r="O82" s="2558"/>
      <c r="P82" s="2558"/>
      <c r="Q82" s="2558"/>
      <c r="R82" s="2559"/>
    </row>
    <row r="83" spans="1:32" s="1262" customFormat="1" ht="15.75" hidden="1" customHeight="1" x14ac:dyDescent="0.25">
      <c r="A83" s="1676" t="s">
        <v>454</v>
      </c>
      <c r="B83" s="2557" t="s">
        <v>441</v>
      </c>
      <c r="C83" s="2558"/>
      <c r="D83" s="2558"/>
      <c r="E83" s="2558"/>
      <c r="F83" s="2558"/>
      <c r="G83" s="2558"/>
      <c r="H83" s="2558"/>
      <c r="I83" s="2558"/>
      <c r="J83" s="2558"/>
      <c r="K83" s="2559"/>
      <c r="L83" s="2557" t="s">
        <v>448</v>
      </c>
      <c r="M83" s="2558"/>
      <c r="N83" s="2558"/>
      <c r="O83" s="2558"/>
      <c r="P83" s="2558"/>
      <c r="Q83" s="2558"/>
      <c r="R83" s="2559"/>
    </row>
    <row r="84" spans="1:32" s="1262" customFormat="1" ht="15.75" hidden="1" customHeight="1" x14ac:dyDescent="0.25">
      <c r="A84" s="1676" t="s">
        <v>440</v>
      </c>
      <c r="B84" s="2557" t="s">
        <v>993</v>
      </c>
      <c r="C84" s="2558"/>
      <c r="D84" s="2558"/>
      <c r="E84" s="2558"/>
      <c r="F84" s="2558"/>
      <c r="G84" s="2558"/>
      <c r="H84" s="2558"/>
      <c r="I84" s="2558"/>
      <c r="J84" s="2558"/>
      <c r="K84" s="2559"/>
      <c r="L84" s="2557" t="s">
        <v>1010</v>
      </c>
      <c r="M84" s="2558"/>
      <c r="N84" s="2558"/>
      <c r="O84" s="2558"/>
      <c r="P84" s="2558"/>
      <c r="Q84" s="2558"/>
      <c r="R84" s="2559"/>
    </row>
    <row r="85" spans="1:32" s="1262" customFormat="1" ht="15.75" hidden="1" customHeight="1" x14ac:dyDescent="0.25">
      <c r="A85" s="1676" t="s">
        <v>440</v>
      </c>
      <c r="B85" s="2557" t="s">
        <v>1001</v>
      </c>
      <c r="C85" s="2558"/>
      <c r="D85" s="2558"/>
      <c r="E85" s="2558"/>
      <c r="F85" s="2558"/>
      <c r="G85" s="2558"/>
      <c r="H85" s="2558"/>
      <c r="I85" s="2558"/>
      <c r="J85" s="2558"/>
      <c r="K85" s="2559"/>
      <c r="L85" s="2557" t="s">
        <v>462</v>
      </c>
      <c r="M85" s="2558"/>
      <c r="N85" s="2558"/>
      <c r="O85" s="2558"/>
      <c r="P85" s="2558"/>
      <c r="Q85" s="2558"/>
      <c r="R85" s="2559"/>
    </row>
    <row r="86" spans="1:32" s="1262" customFormat="1" ht="15.75" hidden="1" customHeight="1" x14ac:dyDescent="0.25">
      <c r="A86" s="1676" t="s">
        <v>440</v>
      </c>
      <c r="B86" s="2557" t="s">
        <v>993</v>
      </c>
      <c r="C86" s="2558"/>
      <c r="D86" s="2558"/>
      <c r="E86" s="2558"/>
      <c r="F86" s="2558"/>
      <c r="G86" s="2558"/>
      <c r="H86" s="2558"/>
      <c r="I86" s="2558"/>
      <c r="J86" s="2558"/>
      <c r="K86" s="2559"/>
      <c r="L86" s="2557" t="s">
        <v>393</v>
      </c>
      <c r="M86" s="2558"/>
      <c r="N86" s="2558"/>
      <c r="O86" s="2558"/>
      <c r="P86" s="2558"/>
      <c r="Q86" s="2558"/>
      <c r="R86" s="2559"/>
    </row>
    <row r="87" spans="1:32" s="172" customFormat="1" ht="15.75" hidden="1" customHeight="1" thickBot="1" x14ac:dyDescent="0.3">
      <c r="A87" s="1677" t="s">
        <v>440</v>
      </c>
      <c r="B87" s="2626" t="s">
        <v>441</v>
      </c>
      <c r="C87" s="2627"/>
      <c r="D87" s="2627"/>
      <c r="E87" s="2627"/>
      <c r="F87" s="2627"/>
      <c r="G87" s="2627"/>
      <c r="H87" s="2627"/>
      <c r="I87" s="2627"/>
      <c r="J87" s="2627"/>
      <c r="K87" s="2628"/>
      <c r="L87" s="2626" t="s">
        <v>393</v>
      </c>
      <c r="M87" s="2627"/>
      <c r="N87" s="2627"/>
      <c r="O87" s="2627"/>
      <c r="P87" s="2627"/>
      <c r="Q87" s="2627"/>
      <c r="R87" s="2628"/>
      <c r="S87" s="1262"/>
      <c r="T87" s="1262"/>
      <c r="U87" s="1262"/>
      <c r="V87" s="1262"/>
      <c r="W87" s="1262"/>
      <c r="X87" s="1262"/>
      <c r="Y87" s="1262"/>
      <c r="Z87" s="1262"/>
      <c r="AA87" s="1262"/>
      <c r="AB87" s="1262"/>
      <c r="AC87" s="1262"/>
      <c r="AD87" s="1262"/>
      <c r="AE87" s="1262"/>
      <c r="AF87" s="1262"/>
    </row>
    <row r="88" spans="1:32" s="32" customFormat="1" ht="16.5" hidden="1" thickBot="1" x14ac:dyDescent="0.3">
      <c r="A88" s="2537" t="s">
        <v>112</v>
      </c>
      <c r="B88" s="2538"/>
      <c r="C88" s="2538"/>
      <c r="D88" s="2538"/>
      <c r="E88" s="2538"/>
      <c r="F88" s="2538"/>
      <c r="G88" s="2538"/>
      <c r="H88" s="2538"/>
      <c r="I88" s="2538"/>
      <c r="J88" s="2538"/>
      <c r="K88" s="2538"/>
      <c r="L88" s="2538"/>
      <c r="M88" s="2538"/>
      <c r="N88" s="2538"/>
      <c r="O88" s="2538"/>
      <c r="P88" s="2538"/>
      <c r="Q88" s="2538"/>
      <c r="R88" s="2539"/>
    </row>
    <row r="89" spans="1:32" s="32" customFormat="1" ht="70.5" hidden="1" customHeight="1" thickBot="1" x14ac:dyDescent="0.3">
      <c r="A89" s="109"/>
      <c r="B89" s="665" t="s">
        <v>143</v>
      </c>
      <c r="C89" s="145" t="s">
        <v>144</v>
      </c>
      <c r="D89" s="145" t="s">
        <v>145</v>
      </c>
      <c r="E89" s="145" t="s">
        <v>146</v>
      </c>
      <c r="F89" s="145" t="s">
        <v>147</v>
      </c>
      <c r="G89" s="145" t="s">
        <v>148</v>
      </c>
      <c r="H89" s="145" t="s">
        <v>149</v>
      </c>
      <c r="I89" s="145" t="s">
        <v>150</v>
      </c>
      <c r="J89" s="145" t="s">
        <v>151</v>
      </c>
      <c r="K89" s="145" t="s">
        <v>152</v>
      </c>
      <c r="L89" s="145" t="s">
        <v>153</v>
      </c>
      <c r="M89" s="145" t="s">
        <v>154</v>
      </c>
      <c r="N89" s="145" t="s">
        <v>155</v>
      </c>
      <c r="O89" s="145" t="s">
        <v>156</v>
      </c>
      <c r="P89" s="146" t="s">
        <v>157</v>
      </c>
      <c r="Q89" s="1191" t="s">
        <v>158</v>
      </c>
      <c r="R89" s="144" t="s">
        <v>159</v>
      </c>
    </row>
    <row r="90" spans="1:32" s="1262" customFormat="1" hidden="1" x14ac:dyDescent="0.25">
      <c r="A90" s="1238" t="s">
        <v>429</v>
      </c>
      <c r="B90" s="1752">
        <v>0</v>
      </c>
      <c r="C90" s="1743">
        <v>0</v>
      </c>
      <c r="D90" s="1743">
        <v>0</v>
      </c>
      <c r="E90" s="1743">
        <v>0</v>
      </c>
      <c r="F90" s="1743">
        <v>0</v>
      </c>
      <c r="G90" s="1743">
        <v>0</v>
      </c>
      <c r="H90" s="1743">
        <v>0</v>
      </c>
      <c r="I90" s="1743">
        <v>0</v>
      </c>
      <c r="J90" s="1743">
        <v>0</v>
      </c>
      <c r="K90" s="1743">
        <v>0</v>
      </c>
      <c r="L90" s="1743">
        <v>0</v>
      </c>
      <c r="M90" s="1743">
        <v>0</v>
      </c>
      <c r="N90" s="1743">
        <v>0</v>
      </c>
      <c r="O90" s="1743">
        <v>0</v>
      </c>
      <c r="P90" s="1753">
        <v>0</v>
      </c>
      <c r="Q90" s="1192">
        <f>SUM(B90:P90)</f>
        <v>0</v>
      </c>
      <c r="R90" s="1196">
        <v>0</v>
      </c>
    </row>
    <row r="91" spans="1:32" s="1262" customFormat="1" ht="15.75" hidden="1" customHeight="1" x14ac:dyDescent="0.25">
      <c r="A91" s="1239" t="s">
        <v>430</v>
      </c>
      <c r="B91" s="1329">
        <v>0</v>
      </c>
      <c r="C91" s="1744">
        <v>0</v>
      </c>
      <c r="D91" s="1744">
        <v>0</v>
      </c>
      <c r="E91" s="1744">
        <v>0</v>
      </c>
      <c r="F91" s="1744">
        <v>0</v>
      </c>
      <c r="G91" s="1744">
        <v>0</v>
      </c>
      <c r="H91" s="1744">
        <v>0</v>
      </c>
      <c r="I91" s="1744">
        <v>0</v>
      </c>
      <c r="J91" s="1744">
        <v>0</v>
      </c>
      <c r="K91" s="1744">
        <v>0</v>
      </c>
      <c r="L91" s="1744">
        <v>0</v>
      </c>
      <c r="M91" s="1744">
        <v>0</v>
      </c>
      <c r="N91" s="1744">
        <v>0</v>
      </c>
      <c r="O91" s="1744">
        <v>0</v>
      </c>
      <c r="P91" s="1745">
        <v>0</v>
      </c>
      <c r="Q91" s="1193">
        <f>SUM(B91:P91)</f>
        <v>0</v>
      </c>
      <c r="R91" s="1197">
        <v>0</v>
      </c>
    </row>
    <row r="92" spans="1:32" s="1262" customFormat="1" ht="15.75" hidden="1" customHeight="1" x14ac:dyDescent="0.25">
      <c r="A92" s="1239" t="s">
        <v>431</v>
      </c>
      <c r="B92" s="1329">
        <v>0</v>
      </c>
      <c r="C92" s="1744">
        <v>0</v>
      </c>
      <c r="D92" s="1744">
        <v>0</v>
      </c>
      <c r="E92" s="1744">
        <v>0</v>
      </c>
      <c r="F92" s="1744">
        <v>0</v>
      </c>
      <c r="G92" s="1744">
        <v>0</v>
      </c>
      <c r="H92" s="1744">
        <v>0</v>
      </c>
      <c r="I92" s="1744">
        <v>0</v>
      </c>
      <c r="J92" s="1744">
        <v>0</v>
      </c>
      <c r="K92" s="1744">
        <v>0</v>
      </c>
      <c r="L92" s="1744">
        <v>0</v>
      </c>
      <c r="M92" s="1744">
        <v>0</v>
      </c>
      <c r="N92" s="1744">
        <v>0</v>
      </c>
      <c r="O92" s="1744">
        <v>0</v>
      </c>
      <c r="P92" s="1745">
        <v>0</v>
      </c>
      <c r="Q92" s="1193">
        <f>SUM(B92:P92)</f>
        <v>0</v>
      </c>
      <c r="R92" s="1197">
        <v>0</v>
      </c>
    </row>
    <row r="93" spans="1:32" s="1262" customFormat="1" ht="15.75" hidden="1" customHeight="1" x14ac:dyDescent="0.25">
      <c r="A93" s="1239" t="s">
        <v>432</v>
      </c>
      <c r="B93" s="1329">
        <v>0</v>
      </c>
      <c r="C93" s="1744">
        <v>0</v>
      </c>
      <c r="D93" s="1744">
        <v>0</v>
      </c>
      <c r="E93" s="1744">
        <v>0</v>
      </c>
      <c r="F93" s="1744">
        <v>0</v>
      </c>
      <c r="G93" s="1744">
        <v>0</v>
      </c>
      <c r="H93" s="1744">
        <v>0</v>
      </c>
      <c r="I93" s="1744">
        <v>0</v>
      </c>
      <c r="J93" s="1744">
        <v>0</v>
      </c>
      <c r="K93" s="1744">
        <v>0</v>
      </c>
      <c r="L93" s="1744">
        <v>0</v>
      </c>
      <c r="M93" s="1744">
        <v>0</v>
      </c>
      <c r="N93" s="1744">
        <v>0</v>
      </c>
      <c r="O93" s="1744">
        <v>0</v>
      </c>
      <c r="P93" s="1745">
        <v>0</v>
      </c>
      <c r="Q93" s="1193">
        <f>SUM(B93:P93)</f>
        <v>0</v>
      </c>
      <c r="R93" s="1197">
        <v>0</v>
      </c>
    </row>
    <row r="94" spans="1:32" s="1262" customFormat="1" ht="15" hidden="1" customHeight="1" thickBot="1" x14ac:dyDescent="0.3">
      <c r="A94" s="1240" t="s">
        <v>433</v>
      </c>
      <c r="B94" s="1335">
        <v>0</v>
      </c>
      <c r="C94" s="1336">
        <v>0</v>
      </c>
      <c r="D94" s="1336">
        <v>0</v>
      </c>
      <c r="E94" s="1336">
        <v>0</v>
      </c>
      <c r="F94" s="1336">
        <v>0</v>
      </c>
      <c r="G94" s="1336">
        <v>0</v>
      </c>
      <c r="H94" s="1336">
        <v>0</v>
      </c>
      <c r="I94" s="1336">
        <v>0</v>
      </c>
      <c r="J94" s="1336">
        <v>0</v>
      </c>
      <c r="K94" s="1336">
        <v>0</v>
      </c>
      <c r="L94" s="1336">
        <v>0</v>
      </c>
      <c r="M94" s="1336">
        <v>0</v>
      </c>
      <c r="N94" s="1336">
        <v>0</v>
      </c>
      <c r="O94" s="1336">
        <v>0</v>
      </c>
      <c r="P94" s="1338">
        <v>0</v>
      </c>
      <c r="Q94" s="1193">
        <f>SUM(B94:P94)</f>
        <v>0</v>
      </c>
      <c r="R94" s="1198">
        <v>0</v>
      </c>
    </row>
    <row r="95" spans="1:32" s="1262" customFormat="1" ht="16.5" hidden="1" thickTop="1" thickBot="1" x14ac:dyDescent="0.3">
      <c r="A95" s="1241" t="s">
        <v>130</v>
      </c>
      <c r="B95" s="1140">
        <f t="shared" ref="B95:Q95" si="4">SUM(B90:B94)</f>
        <v>0</v>
      </c>
      <c r="C95" s="1141">
        <f t="shared" si="4"/>
        <v>0</v>
      </c>
      <c r="D95" s="1141">
        <f t="shared" si="4"/>
        <v>0</v>
      </c>
      <c r="E95" s="1141">
        <f t="shared" si="4"/>
        <v>0</v>
      </c>
      <c r="F95" s="1141">
        <f t="shared" si="4"/>
        <v>0</v>
      </c>
      <c r="G95" s="1141">
        <f t="shared" si="4"/>
        <v>0</v>
      </c>
      <c r="H95" s="1141">
        <f t="shared" si="4"/>
        <v>0</v>
      </c>
      <c r="I95" s="1141">
        <f t="shared" si="4"/>
        <v>0</v>
      </c>
      <c r="J95" s="1141">
        <f t="shared" si="4"/>
        <v>0</v>
      </c>
      <c r="K95" s="1141">
        <f t="shared" si="4"/>
        <v>0</v>
      </c>
      <c r="L95" s="1141">
        <f t="shared" si="4"/>
        <v>0</v>
      </c>
      <c r="M95" s="1141">
        <f t="shared" si="4"/>
        <v>0</v>
      </c>
      <c r="N95" s="1141">
        <f t="shared" si="4"/>
        <v>0</v>
      </c>
      <c r="O95" s="1141">
        <f t="shared" si="4"/>
        <v>0</v>
      </c>
      <c r="P95" s="1142">
        <f t="shared" si="4"/>
        <v>0</v>
      </c>
      <c r="Q95" s="1194">
        <f t="shared" si="4"/>
        <v>0</v>
      </c>
      <c r="R95" s="1199">
        <v>0</v>
      </c>
    </row>
    <row r="96" spans="1:32" s="1262" customFormat="1" ht="15.75" hidden="1" customHeight="1" thickBot="1" x14ac:dyDescent="0.3">
      <c r="A96" s="1242" t="s">
        <v>129</v>
      </c>
      <c r="B96" s="1143">
        <v>0</v>
      </c>
      <c r="C96" s="1145">
        <v>0</v>
      </c>
      <c r="D96" s="1145">
        <v>0</v>
      </c>
      <c r="E96" s="1145">
        <v>0</v>
      </c>
      <c r="F96" s="1145">
        <v>0</v>
      </c>
      <c r="G96" s="1145">
        <v>0</v>
      </c>
      <c r="H96" s="1145">
        <v>0</v>
      </c>
      <c r="I96" s="1145">
        <v>0</v>
      </c>
      <c r="J96" s="1145">
        <v>0</v>
      </c>
      <c r="K96" s="1145">
        <v>0</v>
      </c>
      <c r="L96" s="1145">
        <v>0</v>
      </c>
      <c r="M96" s="1145">
        <v>0</v>
      </c>
      <c r="N96" s="1145">
        <v>0</v>
      </c>
      <c r="O96" s="1145">
        <v>0</v>
      </c>
      <c r="P96" s="1146">
        <v>0</v>
      </c>
      <c r="Q96" s="1195">
        <v>0</v>
      </c>
      <c r="R96" s="367"/>
    </row>
    <row r="97" spans="1:18" s="1262" customFormat="1" ht="12.75" hidden="1" customHeight="1" thickBot="1" x14ac:dyDescent="0.3">
      <c r="A97" s="11"/>
      <c r="B97" s="11"/>
      <c r="C97" s="11"/>
      <c r="D97" s="11"/>
      <c r="E97" s="11"/>
      <c r="F97" s="11"/>
      <c r="G97" s="11"/>
      <c r="H97" s="11"/>
      <c r="I97" s="11"/>
      <c r="J97" s="11"/>
      <c r="K97" s="11"/>
      <c r="L97" s="11"/>
      <c r="M97" s="11"/>
      <c r="N97" s="11"/>
      <c r="O97" s="11"/>
      <c r="P97" s="11"/>
      <c r="Q97" s="11"/>
      <c r="R97" s="11"/>
    </row>
    <row r="98" spans="1:18" s="1262" customFormat="1" ht="34.5" hidden="1" customHeight="1" thickBot="1" x14ac:dyDescent="0.3">
      <c r="A98" s="2560" t="s">
        <v>434</v>
      </c>
      <c r="B98" s="2561"/>
      <c r="C98" s="2561"/>
      <c r="D98" s="2561"/>
      <c r="E98" s="2561"/>
      <c r="F98" s="2561"/>
      <c r="G98" s="2561"/>
      <c r="H98" s="2561"/>
      <c r="I98" s="2561"/>
      <c r="J98" s="2561"/>
      <c r="K98" s="2561"/>
      <c r="L98" s="2561"/>
      <c r="M98" s="2561"/>
      <c r="N98" s="2561"/>
      <c r="O98" s="2561"/>
      <c r="P98" s="2561"/>
      <c r="Q98" s="2561"/>
      <c r="R98" s="2562"/>
    </row>
    <row r="99" spans="1:18" s="1262" customFormat="1" ht="15.75" hidden="1" thickBot="1" x14ac:dyDescent="0.3">
      <c r="A99" s="1243" t="s">
        <v>435</v>
      </c>
      <c r="B99" s="1301">
        <v>0</v>
      </c>
      <c r="C99" s="1301">
        <v>0</v>
      </c>
      <c r="D99" s="1302">
        <v>0</v>
      </c>
      <c r="E99" s="1302">
        <v>0</v>
      </c>
      <c r="F99" s="1302">
        <v>0</v>
      </c>
      <c r="G99" s="1302">
        <v>0</v>
      </c>
      <c r="H99" s="1302">
        <v>0</v>
      </c>
      <c r="I99" s="1302">
        <v>0</v>
      </c>
      <c r="J99" s="1302">
        <v>0</v>
      </c>
      <c r="K99" s="1302">
        <v>0</v>
      </c>
      <c r="L99" s="1302">
        <v>0</v>
      </c>
      <c r="M99" s="1302">
        <v>0</v>
      </c>
      <c r="N99" s="1302">
        <v>0</v>
      </c>
      <c r="O99" s="1302">
        <v>0</v>
      </c>
      <c r="P99" s="1302">
        <v>0</v>
      </c>
      <c r="Q99" s="1302">
        <v>0</v>
      </c>
      <c r="R99" s="1304">
        <v>0</v>
      </c>
    </row>
    <row r="100" spans="1:18" s="1262" customFormat="1" ht="15.75" hidden="1" customHeight="1" thickBot="1" x14ac:dyDescent="0.3"/>
    <row r="101" spans="1:18" s="1262" customFormat="1" ht="18.75" hidden="1" customHeight="1" thickBot="1" x14ac:dyDescent="0.3">
      <c r="A101" s="2543" t="s">
        <v>1013</v>
      </c>
      <c r="B101" s="2544"/>
      <c r="C101" s="2544"/>
      <c r="D101" s="2544"/>
      <c r="E101" s="2544"/>
      <c r="F101" s="2544"/>
      <c r="G101" s="2544"/>
      <c r="H101" s="2544"/>
      <c r="I101" s="2544"/>
      <c r="J101" s="2544"/>
      <c r="K101" s="2544"/>
      <c r="L101" s="2544"/>
      <c r="M101" s="2544"/>
      <c r="N101" s="2544"/>
      <c r="O101" s="2544"/>
      <c r="P101" s="2544"/>
      <c r="Q101" s="2544"/>
      <c r="R101" s="2545"/>
    </row>
    <row r="102" spans="1:18" s="1262" customFormat="1" ht="15.75" hidden="1" thickBot="1" x14ac:dyDescent="0.3">
      <c r="A102" s="1719" t="s">
        <v>437</v>
      </c>
      <c r="B102" s="2563" t="s">
        <v>438</v>
      </c>
      <c r="C102" s="2563"/>
      <c r="D102" s="2563"/>
      <c r="E102" s="2563"/>
      <c r="F102" s="2563"/>
      <c r="G102" s="2563"/>
      <c r="H102" s="2563"/>
      <c r="I102" s="2563"/>
      <c r="J102" s="2563"/>
      <c r="K102" s="2563"/>
      <c r="L102" s="2518" t="s">
        <v>1020</v>
      </c>
      <c r="M102" s="2563"/>
      <c r="N102" s="2563"/>
      <c r="O102" s="2563"/>
      <c r="P102" s="2563"/>
      <c r="Q102" s="2563"/>
      <c r="R102" s="2563"/>
    </row>
    <row r="103" spans="1:18" s="1262" customFormat="1" ht="15.75" hidden="1" customHeight="1" x14ac:dyDescent="0.25">
      <c r="A103" s="1843" t="s">
        <v>440</v>
      </c>
      <c r="B103" s="2640" t="s">
        <v>441</v>
      </c>
      <c r="C103" s="2640"/>
      <c r="D103" s="2640"/>
      <c r="E103" s="2640"/>
      <c r="F103" s="2640"/>
      <c r="G103" s="2640"/>
      <c r="H103" s="2640"/>
      <c r="I103" s="2640"/>
      <c r="J103" s="2640"/>
      <c r="K103" s="2640"/>
      <c r="L103" s="2640" t="s">
        <v>442</v>
      </c>
      <c r="M103" s="2640"/>
      <c r="N103" s="2640"/>
      <c r="O103" s="2640"/>
      <c r="P103" s="2640"/>
      <c r="Q103" s="2640"/>
      <c r="R103" s="2640"/>
    </row>
    <row r="104" spans="1:18" s="1262" customFormat="1" ht="15.75" hidden="1" customHeight="1" x14ac:dyDescent="0.25">
      <c r="A104" s="1676" t="s">
        <v>440</v>
      </c>
      <c r="B104" s="2555" t="s">
        <v>443</v>
      </c>
      <c r="C104" s="2555"/>
      <c r="D104" s="2555"/>
      <c r="E104" s="2555"/>
      <c r="F104" s="2555"/>
      <c r="G104" s="2555"/>
      <c r="H104" s="2555"/>
      <c r="I104" s="2555"/>
      <c r="J104" s="2555"/>
      <c r="K104" s="2555"/>
      <c r="L104" s="2555" t="s">
        <v>444</v>
      </c>
      <c r="M104" s="2555"/>
      <c r="N104" s="2555"/>
      <c r="O104" s="2555"/>
      <c r="P104" s="2555"/>
      <c r="Q104" s="2555"/>
      <c r="R104" s="2555"/>
    </row>
    <row r="105" spans="1:18" s="1262" customFormat="1" ht="15.75" hidden="1" customHeight="1" x14ac:dyDescent="0.25">
      <c r="A105" s="1676" t="s">
        <v>440</v>
      </c>
      <c r="B105" s="2555" t="s">
        <v>441</v>
      </c>
      <c r="C105" s="2555"/>
      <c r="D105" s="2555"/>
      <c r="E105" s="2555"/>
      <c r="F105" s="2555"/>
      <c r="G105" s="2555"/>
      <c r="H105" s="2555"/>
      <c r="I105" s="2555"/>
      <c r="J105" s="2555"/>
      <c r="K105" s="2555"/>
      <c r="L105" s="2555" t="s">
        <v>445</v>
      </c>
      <c r="M105" s="2555"/>
      <c r="N105" s="2555"/>
      <c r="O105" s="2555"/>
      <c r="P105" s="2555"/>
      <c r="Q105" s="2555"/>
      <c r="R105" s="2555"/>
    </row>
    <row r="106" spans="1:18" s="1262" customFormat="1" ht="15.75" hidden="1" customHeight="1" x14ac:dyDescent="0.25">
      <c r="A106" s="1676" t="s">
        <v>446</v>
      </c>
      <c r="B106" s="2555" t="s">
        <v>447</v>
      </c>
      <c r="C106" s="2555"/>
      <c r="D106" s="2555"/>
      <c r="E106" s="2555"/>
      <c r="F106" s="2555"/>
      <c r="G106" s="2555"/>
      <c r="H106" s="2555"/>
      <c r="I106" s="2555"/>
      <c r="J106" s="2555"/>
      <c r="K106" s="2555"/>
      <c r="L106" s="2555" t="s">
        <v>448</v>
      </c>
      <c r="M106" s="2555"/>
      <c r="N106" s="2555"/>
      <c r="O106" s="2555"/>
      <c r="P106" s="2555"/>
      <c r="Q106" s="2555"/>
      <c r="R106" s="2555"/>
    </row>
    <row r="107" spans="1:18" s="1262" customFormat="1" ht="15.75" hidden="1" customHeight="1" x14ac:dyDescent="0.25">
      <c r="A107" s="1676" t="s">
        <v>440</v>
      </c>
      <c r="B107" s="2555" t="s">
        <v>449</v>
      </c>
      <c r="C107" s="2555"/>
      <c r="D107" s="2555"/>
      <c r="E107" s="2555"/>
      <c r="F107" s="2555"/>
      <c r="G107" s="2555"/>
      <c r="H107" s="2555"/>
      <c r="I107" s="2555"/>
      <c r="J107" s="2555"/>
      <c r="K107" s="2555"/>
      <c r="L107" s="2555" t="s">
        <v>450</v>
      </c>
      <c r="M107" s="2555"/>
      <c r="N107" s="2555"/>
      <c r="O107" s="2555"/>
      <c r="P107" s="2555"/>
      <c r="Q107" s="2555"/>
      <c r="R107" s="2555"/>
    </row>
    <row r="108" spans="1:18" s="1262" customFormat="1" ht="15.75" hidden="1" customHeight="1" x14ac:dyDescent="0.25">
      <c r="A108" s="1676" t="s">
        <v>440</v>
      </c>
      <c r="B108" s="2555" t="s">
        <v>451</v>
      </c>
      <c r="C108" s="2555"/>
      <c r="D108" s="2555"/>
      <c r="E108" s="2555"/>
      <c r="F108" s="2555"/>
      <c r="G108" s="2555"/>
      <c r="H108" s="2555"/>
      <c r="I108" s="2555"/>
      <c r="J108" s="2555"/>
      <c r="K108" s="2555"/>
      <c r="L108" s="2555" t="s">
        <v>442</v>
      </c>
      <c r="M108" s="2555"/>
      <c r="N108" s="2555"/>
      <c r="O108" s="2555"/>
      <c r="P108" s="2555"/>
      <c r="Q108" s="2555"/>
      <c r="R108" s="2555"/>
    </row>
    <row r="109" spans="1:18" s="1262" customFormat="1" ht="15.75" hidden="1" customHeight="1" x14ac:dyDescent="0.25">
      <c r="A109" s="1676" t="s">
        <v>440</v>
      </c>
      <c r="B109" s="2555" t="s">
        <v>452</v>
      </c>
      <c r="C109" s="2555"/>
      <c r="D109" s="2555"/>
      <c r="E109" s="2555"/>
      <c r="F109" s="2555"/>
      <c r="G109" s="2555"/>
      <c r="H109" s="2555"/>
      <c r="I109" s="2555"/>
      <c r="J109" s="2555"/>
      <c r="K109" s="2555"/>
      <c r="L109" s="2555" t="s">
        <v>453</v>
      </c>
      <c r="M109" s="2555"/>
      <c r="N109" s="2555"/>
      <c r="O109" s="2555"/>
      <c r="P109" s="2555"/>
      <c r="Q109" s="2555"/>
      <c r="R109" s="2555"/>
    </row>
    <row r="110" spans="1:18" s="1262" customFormat="1" ht="15.75" hidden="1" customHeight="1" x14ac:dyDescent="0.25">
      <c r="A110" s="1676" t="s">
        <v>440</v>
      </c>
      <c r="B110" s="2555" t="s">
        <v>447</v>
      </c>
      <c r="C110" s="2555"/>
      <c r="D110" s="2555"/>
      <c r="E110" s="2555"/>
      <c r="F110" s="2555"/>
      <c r="G110" s="2555"/>
      <c r="H110" s="2555"/>
      <c r="I110" s="2555"/>
      <c r="J110" s="2555"/>
      <c r="K110" s="2555"/>
      <c r="L110" s="2555" t="s">
        <v>453</v>
      </c>
      <c r="M110" s="2555"/>
      <c r="N110" s="2555"/>
      <c r="O110" s="2555"/>
      <c r="P110" s="2555"/>
      <c r="Q110" s="2555"/>
      <c r="R110" s="2555"/>
    </row>
    <row r="111" spans="1:18" s="1262" customFormat="1" ht="15.75" hidden="1" customHeight="1" x14ac:dyDescent="0.25">
      <c r="A111" s="1676" t="s">
        <v>440</v>
      </c>
      <c r="B111" s="2555" t="s">
        <v>441</v>
      </c>
      <c r="C111" s="2555"/>
      <c r="D111" s="2555"/>
      <c r="E111" s="2555"/>
      <c r="F111" s="2555"/>
      <c r="G111" s="2555"/>
      <c r="H111" s="2555"/>
      <c r="I111" s="2555"/>
      <c r="J111" s="2555"/>
      <c r="K111" s="2555"/>
      <c r="L111" s="2555" t="s">
        <v>393</v>
      </c>
      <c r="M111" s="2555"/>
      <c r="N111" s="2555"/>
      <c r="O111" s="2555"/>
      <c r="P111" s="2555"/>
      <c r="Q111" s="2555"/>
      <c r="R111" s="2555"/>
    </row>
    <row r="112" spans="1:18" s="1262" customFormat="1" ht="15.75" hidden="1" customHeight="1" x14ac:dyDescent="0.25">
      <c r="A112" s="1676" t="s">
        <v>440</v>
      </c>
      <c r="B112" s="2555" t="s">
        <v>441</v>
      </c>
      <c r="C112" s="2555"/>
      <c r="D112" s="2555"/>
      <c r="E112" s="2555"/>
      <c r="F112" s="2555"/>
      <c r="G112" s="2555"/>
      <c r="H112" s="2555"/>
      <c r="I112" s="2555"/>
      <c r="J112" s="2555"/>
      <c r="K112" s="2555"/>
      <c r="L112" s="2555" t="s">
        <v>448</v>
      </c>
      <c r="M112" s="2555"/>
      <c r="N112" s="2555"/>
      <c r="O112" s="2555"/>
      <c r="P112" s="2555"/>
      <c r="Q112" s="2555"/>
      <c r="R112" s="2555"/>
    </row>
    <row r="113" spans="1:18" s="1262" customFormat="1" ht="15.75" hidden="1" customHeight="1" x14ac:dyDescent="0.25">
      <c r="A113" s="1676" t="s">
        <v>440</v>
      </c>
      <c r="B113" s="2555" t="s">
        <v>441</v>
      </c>
      <c r="C113" s="2555"/>
      <c r="D113" s="2555"/>
      <c r="E113" s="2555"/>
      <c r="F113" s="2555"/>
      <c r="G113" s="2555"/>
      <c r="H113" s="2555"/>
      <c r="I113" s="2555"/>
      <c r="J113" s="2555"/>
      <c r="K113" s="2555"/>
      <c r="L113" s="2555" t="s">
        <v>453</v>
      </c>
      <c r="M113" s="2555"/>
      <c r="N113" s="2555"/>
      <c r="O113" s="2555"/>
      <c r="P113" s="2555"/>
      <c r="Q113" s="2555"/>
      <c r="R113" s="2555"/>
    </row>
    <row r="114" spans="1:18" s="1262" customFormat="1" ht="15.75" hidden="1" customHeight="1" x14ac:dyDescent="0.25">
      <c r="A114" s="1676" t="s">
        <v>454</v>
      </c>
      <c r="B114" s="2557" t="s">
        <v>1001</v>
      </c>
      <c r="C114" s="2558"/>
      <c r="D114" s="2558"/>
      <c r="E114" s="2558"/>
      <c r="F114" s="2558"/>
      <c r="G114" s="2558"/>
      <c r="H114" s="2558"/>
      <c r="I114" s="2558"/>
      <c r="J114" s="2558"/>
      <c r="K114" s="2559"/>
      <c r="L114" s="2555" t="s">
        <v>450</v>
      </c>
      <c r="M114" s="2555"/>
      <c r="N114" s="2555"/>
      <c r="O114" s="2555"/>
      <c r="P114" s="2555"/>
      <c r="Q114" s="2555"/>
      <c r="R114" s="2555"/>
    </row>
    <row r="115" spans="1:18" s="1262" customFormat="1" ht="15.75" hidden="1" customHeight="1" x14ac:dyDescent="0.25">
      <c r="A115" s="1676" t="s">
        <v>440</v>
      </c>
      <c r="B115" s="2557" t="s">
        <v>1001</v>
      </c>
      <c r="C115" s="2558"/>
      <c r="D115" s="2558"/>
      <c r="E115" s="2558"/>
      <c r="F115" s="2558"/>
      <c r="G115" s="2558"/>
      <c r="H115" s="2558"/>
      <c r="I115" s="2558"/>
      <c r="J115" s="2558"/>
      <c r="K115" s="2559"/>
      <c r="L115" s="2557" t="s">
        <v>1009</v>
      </c>
      <c r="M115" s="2558"/>
      <c r="N115" s="2558"/>
      <c r="O115" s="2558"/>
      <c r="P115" s="2558"/>
      <c r="Q115" s="2558"/>
      <c r="R115" s="2559"/>
    </row>
    <row r="116" spans="1:18" s="1262" customFormat="1" ht="15.75" hidden="1" customHeight="1" x14ac:dyDescent="0.25">
      <c r="A116" s="1676" t="s">
        <v>1011</v>
      </c>
      <c r="B116" s="2557" t="s">
        <v>993</v>
      </c>
      <c r="C116" s="2558"/>
      <c r="D116" s="2558"/>
      <c r="E116" s="2558"/>
      <c r="F116" s="2558"/>
      <c r="G116" s="2558"/>
      <c r="H116" s="2558"/>
      <c r="I116" s="2558"/>
      <c r="J116" s="2558"/>
      <c r="K116" s="2559"/>
      <c r="L116" s="2555" t="s">
        <v>453</v>
      </c>
      <c r="M116" s="2555"/>
      <c r="N116" s="2555"/>
      <c r="O116" s="2555"/>
      <c r="P116" s="2555"/>
      <c r="Q116" s="2555"/>
      <c r="R116" s="2555"/>
    </row>
    <row r="117" spans="1:18" s="1262" customFormat="1" ht="15.75" hidden="1" customHeight="1" thickBot="1" x14ac:dyDescent="0.3">
      <c r="A117" s="1677" t="s">
        <v>440</v>
      </c>
      <c r="B117" s="2564" t="s">
        <v>455</v>
      </c>
      <c r="C117" s="2564"/>
      <c r="D117" s="2564"/>
      <c r="E117" s="2564"/>
      <c r="F117" s="2564"/>
      <c r="G117" s="2564"/>
      <c r="H117" s="2564"/>
      <c r="I117" s="2564"/>
      <c r="J117" s="2564"/>
      <c r="K117" s="2564"/>
      <c r="L117" s="2564" t="s">
        <v>453</v>
      </c>
      <c r="M117" s="2564"/>
      <c r="N117" s="2564"/>
      <c r="O117" s="2564"/>
      <c r="P117" s="2564"/>
      <c r="Q117" s="2564"/>
      <c r="R117" s="2564"/>
    </row>
    <row r="118" spans="1:18" s="32" customFormat="1" ht="16.5" hidden="1" thickBot="1" x14ac:dyDescent="0.3">
      <c r="A118" s="2537" t="s">
        <v>415</v>
      </c>
      <c r="B118" s="2538"/>
      <c r="C118" s="2538"/>
      <c r="D118" s="2538"/>
      <c r="E118" s="2538"/>
      <c r="F118" s="2538"/>
      <c r="G118" s="2538"/>
      <c r="H118" s="2538"/>
      <c r="I118" s="2538"/>
      <c r="J118" s="2538"/>
      <c r="K118" s="2538"/>
      <c r="L118" s="2538"/>
      <c r="M118" s="2538"/>
      <c r="N118" s="2538"/>
      <c r="O118" s="2538"/>
      <c r="P118" s="2538"/>
      <c r="Q118" s="2538"/>
      <c r="R118" s="2539"/>
    </row>
    <row r="119" spans="1:18" s="32" customFormat="1" ht="70.5" hidden="1" customHeight="1" thickBot="1" x14ac:dyDescent="0.3">
      <c r="A119" s="109"/>
      <c r="B119" s="665" t="s">
        <v>143</v>
      </c>
      <c r="C119" s="145" t="s">
        <v>144</v>
      </c>
      <c r="D119" s="145" t="s">
        <v>145</v>
      </c>
      <c r="E119" s="145" t="s">
        <v>146</v>
      </c>
      <c r="F119" s="145" t="s">
        <v>147</v>
      </c>
      <c r="G119" s="145" t="s">
        <v>148</v>
      </c>
      <c r="H119" s="145" t="s">
        <v>149</v>
      </c>
      <c r="I119" s="145" t="s">
        <v>150</v>
      </c>
      <c r="J119" s="145" t="s">
        <v>151</v>
      </c>
      <c r="K119" s="145" t="s">
        <v>152</v>
      </c>
      <c r="L119" s="145" t="s">
        <v>153</v>
      </c>
      <c r="M119" s="145" t="s">
        <v>154</v>
      </c>
      <c r="N119" s="145" t="s">
        <v>155</v>
      </c>
      <c r="O119" s="145" t="s">
        <v>156</v>
      </c>
      <c r="P119" s="146" t="s">
        <v>157</v>
      </c>
      <c r="Q119" s="1191" t="s">
        <v>158</v>
      </c>
      <c r="R119" s="144" t="s">
        <v>159</v>
      </c>
    </row>
    <row r="120" spans="1:18" s="1262" customFormat="1" hidden="1" x14ac:dyDescent="0.25">
      <c r="A120" s="1238" t="s">
        <v>429</v>
      </c>
      <c r="B120" s="1305">
        <v>0</v>
      </c>
      <c r="C120" s="1727">
        <v>0</v>
      </c>
      <c r="D120" s="1727">
        <v>0</v>
      </c>
      <c r="E120" s="1727">
        <v>0</v>
      </c>
      <c r="F120" s="1727">
        <v>0</v>
      </c>
      <c r="G120" s="1727">
        <v>0</v>
      </c>
      <c r="H120" s="1727">
        <v>0</v>
      </c>
      <c r="I120" s="1727">
        <v>1</v>
      </c>
      <c r="J120" s="1727">
        <v>0</v>
      </c>
      <c r="K120" s="1727">
        <v>0</v>
      </c>
      <c r="L120" s="1727">
        <v>0</v>
      </c>
      <c r="M120" s="1727">
        <v>0</v>
      </c>
      <c r="N120" s="1727">
        <v>0</v>
      </c>
      <c r="O120" s="1727">
        <v>0</v>
      </c>
      <c r="P120" s="1306">
        <v>0</v>
      </c>
      <c r="Q120" s="1192">
        <f>SUM(B120:P120)</f>
        <v>1</v>
      </c>
      <c r="R120" s="1196">
        <f>SUM(Q120/Q125)</f>
        <v>1</v>
      </c>
    </row>
    <row r="121" spans="1:18" s="1262" customFormat="1" ht="15.75" hidden="1" customHeight="1" x14ac:dyDescent="0.25">
      <c r="A121" s="1239" t="s">
        <v>430</v>
      </c>
      <c r="B121" s="1309">
        <v>0</v>
      </c>
      <c r="C121" s="1722">
        <v>0</v>
      </c>
      <c r="D121" s="1722">
        <v>0</v>
      </c>
      <c r="E121" s="1722">
        <v>0</v>
      </c>
      <c r="F121" s="1722">
        <v>0</v>
      </c>
      <c r="G121" s="1722">
        <v>0</v>
      </c>
      <c r="H121" s="1722">
        <v>0</v>
      </c>
      <c r="I121" s="1722">
        <v>0</v>
      </c>
      <c r="J121" s="1722">
        <v>0</v>
      </c>
      <c r="K121" s="1722">
        <v>0</v>
      </c>
      <c r="L121" s="1722">
        <v>0</v>
      </c>
      <c r="M121" s="1722">
        <v>0</v>
      </c>
      <c r="N121" s="1722">
        <v>0</v>
      </c>
      <c r="O121" s="1722">
        <v>0</v>
      </c>
      <c r="P121" s="1310">
        <v>0</v>
      </c>
      <c r="Q121" s="1193">
        <f>SUM(B121:P121)</f>
        <v>0</v>
      </c>
      <c r="R121" s="1197">
        <f>SUM(Q121/Q125)</f>
        <v>0</v>
      </c>
    </row>
    <row r="122" spans="1:18" s="1262" customFormat="1" ht="15.75" hidden="1" customHeight="1" x14ac:dyDescent="0.25">
      <c r="A122" s="1239" t="s">
        <v>431</v>
      </c>
      <c r="B122" s="1309">
        <v>0</v>
      </c>
      <c r="C122" s="1722">
        <v>0</v>
      </c>
      <c r="D122" s="1722">
        <v>0</v>
      </c>
      <c r="E122" s="1722">
        <v>0</v>
      </c>
      <c r="F122" s="1722">
        <v>0</v>
      </c>
      <c r="G122" s="1722">
        <v>0</v>
      </c>
      <c r="H122" s="1722">
        <v>0</v>
      </c>
      <c r="I122" s="1722">
        <v>0</v>
      </c>
      <c r="J122" s="1722">
        <v>0</v>
      </c>
      <c r="K122" s="1722">
        <v>0</v>
      </c>
      <c r="L122" s="1722">
        <v>0</v>
      </c>
      <c r="M122" s="1722">
        <v>0</v>
      </c>
      <c r="N122" s="1722">
        <v>0</v>
      </c>
      <c r="O122" s="1722">
        <v>0</v>
      </c>
      <c r="P122" s="1310">
        <v>0</v>
      </c>
      <c r="Q122" s="1193">
        <f>SUM(B122:P122)</f>
        <v>0</v>
      </c>
      <c r="R122" s="1197">
        <f>SUM(Q122/Q125)</f>
        <v>0</v>
      </c>
    </row>
    <row r="123" spans="1:18" s="1262" customFormat="1" ht="15.75" hidden="1" customHeight="1" x14ac:dyDescent="0.25">
      <c r="A123" s="1239" t="s">
        <v>432</v>
      </c>
      <c r="B123" s="1309">
        <v>0</v>
      </c>
      <c r="C123" s="1722">
        <v>0</v>
      </c>
      <c r="D123" s="1722">
        <v>0</v>
      </c>
      <c r="E123" s="1722">
        <v>0</v>
      </c>
      <c r="F123" s="1722">
        <v>0</v>
      </c>
      <c r="G123" s="1722">
        <v>0</v>
      </c>
      <c r="H123" s="1722">
        <v>0</v>
      </c>
      <c r="I123" s="1722">
        <v>0</v>
      </c>
      <c r="J123" s="1722">
        <v>0</v>
      </c>
      <c r="K123" s="1722">
        <v>0</v>
      </c>
      <c r="L123" s="1722">
        <v>0</v>
      </c>
      <c r="M123" s="1722">
        <v>0</v>
      </c>
      <c r="N123" s="1722">
        <v>0</v>
      </c>
      <c r="O123" s="1722">
        <v>0</v>
      </c>
      <c r="P123" s="1310">
        <v>0</v>
      </c>
      <c r="Q123" s="1193">
        <f>SUM(B123:P123)</f>
        <v>0</v>
      </c>
      <c r="R123" s="1197">
        <f>SUM(Q123/Q125)</f>
        <v>0</v>
      </c>
    </row>
    <row r="124" spans="1:18" s="1262" customFormat="1" ht="26.25" hidden="1" thickBot="1" x14ac:dyDescent="0.3">
      <c r="A124" s="1240" t="s">
        <v>433</v>
      </c>
      <c r="B124" s="1309">
        <v>0</v>
      </c>
      <c r="C124" s="1722">
        <v>0</v>
      </c>
      <c r="D124" s="1722">
        <v>0</v>
      </c>
      <c r="E124" s="1722">
        <v>0</v>
      </c>
      <c r="F124" s="1722">
        <v>0</v>
      </c>
      <c r="G124" s="1722">
        <v>0</v>
      </c>
      <c r="H124" s="1722">
        <v>0</v>
      </c>
      <c r="I124" s="1722">
        <v>0</v>
      </c>
      <c r="J124" s="1722">
        <v>0</v>
      </c>
      <c r="K124" s="1722">
        <v>0</v>
      </c>
      <c r="L124" s="1722">
        <v>0</v>
      </c>
      <c r="M124" s="1722">
        <v>0</v>
      </c>
      <c r="N124" s="1722">
        <v>0</v>
      </c>
      <c r="O124" s="1722">
        <v>0</v>
      </c>
      <c r="P124" s="1310">
        <v>0</v>
      </c>
      <c r="Q124" s="1193">
        <f>SUM(B124:P124)</f>
        <v>0</v>
      </c>
      <c r="R124" s="1198">
        <f>SUM(Q124/Q125)</f>
        <v>0</v>
      </c>
    </row>
    <row r="125" spans="1:18" s="1262" customFormat="1" ht="16.5" hidden="1" thickTop="1" thickBot="1" x14ac:dyDescent="0.3">
      <c r="A125" s="1241" t="s">
        <v>130</v>
      </c>
      <c r="B125" s="1140">
        <f t="shared" ref="B125:Q125" si="5">SUM(B120:B124)</f>
        <v>0</v>
      </c>
      <c r="C125" s="1141">
        <f t="shared" si="5"/>
        <v>0</v>
      </c>
      <c r="D125" s="1141">
        <f t="shared" si="5"/>
        <v>0</v>
      </c>
      <c r="E125" s="1141">
        <f t="shared" si="5"/>
        <v>0</v>
      </c>
      <c r="F125" s="1141">
        <f t="shared" si="5"/>
        <v>0</v>
      </c>
      <c r="G125" s="1141">
        <f t="shared" si="5"/>
        <v>0</v>
      </c>
      <c r="H125" s="1141">
        <f t="shared" si="5"/>
        <v>0</v>
      </c>
      <c r="I125" s="1141">
        <f t="shared" si="5"/>
        <v>1</v>
      </c>
      <c r="J125" s="1141">
        <f t="shared" si="5"/>
        <v>0</v>
      </c>
      <c r="K125" s="1141">
        <f t="shared" si="5"/>
        <v>0</v>
      </c>
      <c r="L125" s="1141">
        <f t="shared" si="5"/>
        <v>0</v>
      </c>
      <c r="M125" s="1141">
        <f t="shared" si="5"/>
        <v>0</v>
      </c>
      <c r="N125" s="1141">
        <f t="shared" si="5"/>
        <v>0</v>
      </c>
      <c r="O125" s="1141">
        <f t="shared" si="5"/>
        <v>0</v>
      </c>
      <c r="P125" s="1142">
        <f t="shared" si="5"/>
        <v>0</v>
      </c>
      <c r="Q125" s="1194">
        <f t="shared" si="5"/>
        <v>1</v>
      </c>
      <c r="R125" s="1199">
        <f>SUM(Q125/Q125)</f>
        <v>1</v>
      </c>
    </row>
    <row r="126" spans="1:18" s="1262" customFormat="1" ht="15.75" hidden="1" customHeight="1" thickBot="1" x14ac:dyDescent="0.3">
      <c r="A126" s="1242" t="s">
        <v>129</v>
      </c>
      <c r="B126" s="1143">
        <f>SUM(B125/Q125)</f>
        <v>0</v>
      </c>
      <c r="C126" s="1145">
        <f>SUM(C125/Q125)</f>
        <v>0</v>
      </c>
      <c r="D126" s="1145">
        <f>SUM(D125/Q125)</f>
        <v>0</v>
      </c>
      <c r="E126" s="1145">
        <f>SUM(E125/Q125)</f>
        <v>0</v>
      </c>
      <c r="F126" s="1145">
        <f>SUM(F125/Q125)</f>
        <v>0</v>
      </c>
      <c r="G126" s="1145">
        <f>SUM(G125/Q125)</f>
        <v>0</v>
      </c>
      <c r="H126" s="1145">
        <f>SUM(H125/Q125)</f>
        <v>0</v>
      </c>
      <c r="I126" s="1145">
        <f>SUM(I125/Q125)</f>
        <v>1</v>
      </c>
      <c r="J126" s="1145">
        <f>SUM(J125/Q125)</f>
        <v>0</v>
      </c>
      <c r="K126" s="1145">
        <f>SUM(K125/Q125)</f>
        <v>0</v>
      </c>
      <c r="L126" s="1145">
        <f>SUM(L125/Q125)</f>
        <v>0</v>
      </c>
      <c r="M126" s="1145">
        <f>SUM(M125/Q125)</f>
        <v>0</v>
      </c>
      <c r="N126" s="1145">
        <f>SUM(N125/Q125)</f>
        <v>0</v>
      </c>
      <c r="O126" s="1145">
        <f>SUM(O125/Q125)</f>
        <v>0</v>
      </c>
      <c r="P126" s="1146">
        <f>SUM(P125/Q125)</f>
        <v>0</v>
      </c>
      <c r="Q126" s="1195">
        <f>SUM(B126:P126)</f>
        <v>1</v>
      </c>
      <c r="R126" s="367"/>
    </row>
    <row r="127" spans="1:18" s="1262" customFormat="1" ht="12.75" hidden="1" customHeight="1" thickBot="1" x14ac:dyDescent="0.3">
      <c r="A127" s="11"/>
      <c r="B127" s="11"/>
      <c r="C127" s="11"/>
      <c r="D127" s="11"/>
      <c r="E127" s="11"/>
      <c r="F127" s="11"/>
      <c r="G127" s="11"/>
      <c r="H127" s="11"/>
      <c r="I127" s="11"/>
      <c r="J127" s="11"/>
      <c r="K127" s="11"/>
      <c r="L127" s="11"/>
      <c r="M127" s="11"/>
      <c r="N127" s="11"/>
      <c r="O127" s="11"/>
      <c r="P127" s="11"/>
      <c r="Q127" s="11"/>
      <c r="R127" s="11"/>
    </row>
    <row r="128" spans="1:18" s="1262" customFormat="1" ht="34.5" hidden="1" customHeight="1" thickBot="1" x14ac:dyDescent="0.3">
      <c r="A128" s="2560" t="s">
        <v>434</v>
      </c>
      <c r="B128" s="2561"/>
      <c r="C128" s="2561"/>
      <c r="D128" s="2561"/>
      <c r="E128" s="2561"/>
      <c r="F128" s="2561"/>
      <c r="G128" s="2561"/>
      <c r="H128" s="2561"/>
      <c r="I128" s="2561"/>
      <c r="J128" s="2561"/>
      <c r="K128" s="2561"/>
      <c r="L128" s="2561"/>
      <c r="M128" s="2561"/>
      <c r="N128" s="2561"/>
      <c r="O128" s="2561"/>
      <c r="P128" s="2561"/>
      <c r="Q128" s="2561"/>
      <c r="R128" s="2562"/>
    </row>
    <row r="129" spans="1:20" s="1262" customFormat="1" ht="15.75" hidden="1" thickBot="1" x14ac:dyDescent="0.3">
      <c r="A129" s="1243" t="s">
        <v>435</v>
      </c>
      <c r="B129" s="1301">
        <v>0</v>
      </c>
      <c r="C129" s="1302">
        <v>0</v>
      </c>
      <c r="D129" s="1302">
        <v>0</v>
      </c>
      <c r="E129" s="1302">
        <v>0</v>
      </c>
      <c r="F129" s="1302">
        <v>0</v>
      </c>
      <c r="G129" s="1302">
        <v>0</v>
      </c>
      <c r="H129" s="1302">
        <v>0</v>
      </c>
      <c r="I129" s="1302">
        <v>0</v>
      </c>
      <c r="J129" s="1302">
        <v>0</v>
      </c>
      <c r="K129" s="1302">
        <v>0</v>
      </c>
      <c r="L129" s="1302">
        <v>0</v>
      </c>
      <c r="M129" s="1302">
        <v>0</v>
      </c>
      <c r="N129" s="1302">
        <v>0</v>
      </c>
      <c r="O129" s="1302">
        <v>0</v>
      </c>
      <c r="P129" s="1302">
        <v>0</v>
      </c>
      <c r="Q129" s="1303">
        <v>0</v>
      </c>
      <c r="R129" s="1304">
        <v>0</v>
      </c>
    </row>
    <row r="130" spans="1:20" s="1262" customFormat="1" ht="15.75" hidden="1" customHeight="1" thickBot="1" x14ac:dyDescent="0.3"/>
    <row r="131" spans="1:20" s="1262" customFormat="1" ht="18.75" hidden="1" customHeight="1" thickBot="1" x14ac:dyDescent="0.3">
      <c r="A131" s="2543" t="s">
        <v>436</v>
      </c>
      <c r="B131" s="2544"/>
      <c r="C131" s="2544"/>
      <c r="D131" s="2544"/>
      <c r="E131" s="2544"/>
      <c r="F131" s="2544"/>
      <c r="G131" s="2544"/>
      <c r="H131" s="2544"/>
      <c r="I131" s="2544"/>
      <c r="J131" s="2544"/>
      <c r="K131" s="2544"/>
      <c r="L131" s="2544"/>
      <c r="M131" s="2544"/>
      <c r="N131" s="2544"/>
      <c r="O131" s="2544"/>
      <c r="P131" s="2544"/>
      <c r="Q131" s="2544"/>
      <c r="R131" s="2545"/>
    </row>
    <row r="132" spans="1:20" s="1262" customFormat="1" hidden="1" x14ac:dyDescent="0.25">
      <c r="A132" s="1719" t="s">
        <v>437</v>
      </c>
      <c r="B132" s="2563" t="s">
        <v>438</v>
      </c>
      <c r="C132" s="2563"/>
      <c r="D132" s="2563"/>
      <c r="E132" s="2563"/>
      <c r="F132" s="2563"/>
      <c r="G132" s="2563"/>
      <c r="H132" s="2563"/>
      <c r="I132" s="2563"/>
      <c r="J132" s="2563"/>
      <c r="K132" s="2563"/>
      <c r="L132" s="2563" t="s">
        <v>439</v>
      </c>
      <c r="M132" s="2563"/>
      <c r="N132" s="2563"/>
      <c r="O132" s="2563"/>
      <c r="P132" s="2563"/>
      <c r="Q132" s="2563"/>
      <c r="R132" s="2563"/>
      <c r="S132" s="1569"/>
      <c r="T132" s="1569"/>
    </row>
    <row r="133" spans="1:20" s="1262" customFormat="1" ht="15.75" hidden="1" customHeight="1" x14ac:dyDescent="0.25">
      <c r="A133" s="1676" t="s">
        <v>440</v>
      </c>
      <c r="B133" s="2555" t="s">
        <v>441</v>
      </c>
      <c r="C133" s="2555"/>
      <c r="D133" s="2555"/>
      <c r="E133" s="2555"/>
      <c r="F133" s="2555"/>
      <c r="G133" s="2555"/>
      <c r="H133" s="2555"/>
      <c r="I133" s="2555"/>
      <c r="J133" s="2555"/>
      <c r="K133" s="2555"/>
      <c r="L133" s="2555" t="s">
        <v>448</v>
      </c>
      <c r="M133" s="2555"/>
      <c r="N133" s="2555"/>
      <c r="O133" s="2555"/>
      <c r="P133" s="2555"/>
      <c r="Q133" s="2555"/>
      <c r="R133" s="2555"/>
      <c r="S133" s="1569"/>
      <c r="T133" s="1675"/>
    </row>
    <row r="134" spans="1:20" s="1262" customFormat="1" ht="15.75" hidden="1" customHeight="1" x14ac:dyDescent="0.25">
      <c r="A134" s="1676" t="s">
        <v>454</v>
      </c>
      <c r="B134" s="2555" t="s">
        <v>455</v>
      </c>
      <c r="C134" s="2555"/>
      <c r="D134" s="2555"/>
      <c r="E134" s="2555"/>
      <c r="F134" s="2555"/>
      <c r="G134" s="2555"/>
      <c r="H134" s="2555"/>
      <c r="I134" s="2555"/>
      <c r="J134" s="2555"/>
      <c r="K134" s="2555"/>
      <c r="L134" s="2555" t="s">
        <v>453</v>
      </c>
      <c r="M134" s="2555"/>
      <c r="N134" s="2555"/>
      <c r="O134" s="2555"/>
      <c r="P134" s="2555"/>
      <c r="Q134" s="2555"/>
      <c r="R134" s="2555"/>
      <c r="S134" s="1569"/>
      <c r="T134" s="1675"/>
    </row>
    <row r="135" spans="1:20" s="1262" customFormat="1" ht="15.75" hidden="1" customHeight="1" x14ac:dyDescent="0.25">
      <c r="A135" s="1676" t="s">
        <v>454</v>
      </c>
      <c r="B135" s="2555" t="s">
        <v>456</v>
      </c>
      <c r="C135" s="2555"/>
      <c r="D135" s="2555"/>
      <c r="E135" s="2555"/>
      <c r="F135" s="2555"/>
      <c r="G135" s="2555"/>
      <c r="H135" s="2555"/>
      <c r="I135" s="2555"/>
      <c r="J135" s="2555"/>
      <c r="K135" s="2555"/>
      <c r="L135" s="2555" t="s">
        <v>453</v>
      </c>
      <c r="M135" s="2555"/>
      <c r="N135" s="2555"/>
      <c r="O135" s="2555"/>
      <c r="P135" s="2555"/>
      <c r="Q135" s="2555"/>
      <c r="R135" s="2555"/>
      <c r="S135" s="1569"/>
      <c r="T135" s="1675"/>
    </row>
    <row r="136" spans="1:20" s="1262" customFormat="1" ht="15.75" hidden="1" customHeight="1" x14ac:dyDescent="0.25">
      <c r="A136" s="1676" t="s">
        <v>440</v>
      </c>
      <c r="B136" s="2555" t="s">
        <v>441</v>
      </c>
      <c r="C136" s="2555"/>
      <c r="D136" s="2555"/>
      <c r="E136" s="2555"/>
      <c r="F136" s="2555"/>
      <c r="G136" s="2555"/>
      <c r="H136" s="2555"/>
      <c r="I136" s="2555"/>
      <c r="J136" s="2555"/>
      <c r="K136" s="2555"/>
      <c r="L136" s="2555" t="s">
        <v>448</v>
      </c>
      <c r="M136" s="2555"/>
      <c r="N136" s="2555"/>
      <c r="O136" s="2555"/>
      <c r="P136" s="2555"/>
      <c r="Q136" s="2555"/>
      <c r="R136" s="2555"/>
      <c r="S136" s="1569"/>
      <c r="T136" s="1675"/>
    </row>
    <row r="137" spans="1:20" s="1262" customFormat="1" ht="15.75" hidden="1" customHeight="1" x14ac:dyDescent="0.25">
      <c r="A137" s="1676" t="s">
        <v>440</v>
      </c>
      <c r="B137" s="2555" t="s">
        <v>457</v>
      </c>
      <c r="C137" s="2555"/>
      <c r="D137" s="2555"/>
      <c r="E137" s="2555"/>
      <c r="F137" s="2555"/>
      <c r="G137" s="2555"/>
      <c r="H137" s="2555"/>
      <c r="I137" s="2555"/>
      <c r="J137" s="2555"/>
      <c r="K137" s="2555"/>
      <c r="L137" s="2555" t="s">
        <v>453</v>
      </c>
      <c r="M137" s="2555"/>
      <c r="N137" s="2555"/>
      <c r="O137" s="2555"/>
      <c r="P137" s="2555"/>
      <c r="Q137" s="2555"/>
      <c r="R137" s="2555"/>
      <c r="S137" s="1569"/>
      <c r="T137" s="1675"/>
    </row>
    <row r="138" spans="1:20" s="1262" customFormat="1" ht="15.75" hidden="1" customHeight="1" x14ac:dyDescent="0.25">
      <c r="A138" s="1676" t="s">
        <v>454</v>
      </c>
      <c r="B138" s="2555" t="s">
        <v>457</v>
      </c>
      <c r="C138" s="2555"/>
      <c r="D138" s="2555"/>
      <c r="E138" s="2555"/>
      <c r="F138" s="2555"/>
      <c r="G138" s="2555"/>
      <c r="H138" s="2555"/>
      <c r="I138" s="2555"/>
      <c r="J138" s="2555"/>
      <c r="K138" s="2555"/>
      <c r="L138" s="2555" t="s">
        <v>453</v>
      </c>
      <c r="M138" s="2555"/>
      <c r="N138" s="2555"/>
      <c r="O138" s="2555"/>
      <c r="P138" s="2555"/>
      <c r="Q138" s="2555"/>
      <c r="R138" s="2555"/>
      <c r="S138" s="1569"/>
      <c r="T138" s="1675"/>
    </row>
    <row r="139" spans="1:20" s="1262" customFormat="1" ht="15.75" hidden="1" customHeight="1" x14ac:dyDescent="0.25">
      <c r="A139" s="1676" t="s">
        <v>440</v>
      </c>
      <c r="B139" s="2555" t="s">
        <v>457</v>
      </c>
      <c r="C139" s="2555"/>
      <c r="D139" s="2555"/>
      <c r="E139" s="2555"/>
      <c r="F139" s="2555"/>
      <c r="G139" s="2555"/>
      <c r="H139" s="2555"/>
      <c r="I139" s="2555"/>
      <c r="J139" s="2555"/>
      <c r="K139" s="2555"/>
      <c r="L139" s="2555" t="s">
        <v>453</v>
      </c>
      <c r="M139" s="2555"/>
      <c r="N139" s="2555"/>
      <c r="O139" s="2555"/>
      <c r="P139" s="2555"/>
      <c r="Q139" s="2555"/>
      <c r="R139" s="2555"/>
      <c r="S139" s="1569"/>
      <c r="T139" s="1675"/>
    </row>
    <row r="140" spans="1:20" s="1262" customFormat="1" ht="15.75" hidden="1" customHeight="1" x14ac:dyDescent="0.25">
      <c r="A140" s="1676" t="s">
        <v>440</v>
      </c>
      <c r="B140" s="2555" t="s">
        <v>456</v>
      </c>
      <c r="C140" s="2555"/>
      <c r="D140" s="2555"/>
      <c r="E140" s="2555"/>
      <c r="F140" s="2555"/>
      <c r="G140" s="2555"/>
      <c r="H140" s="2555"/>
      <c r="I140" s="2555"/>
      <c r="J140" s="2555"/>
      <c r="K140" s="2555"/>
      <c r="L140" s="2555" t="s">
        <v>453</v>
      </c>
      <c r="M140" s="2555"/>
      <c r="N140" s="2555"/>
      <c r="O140" s="2555"/>
      <c r="P140" s="2555"/>
      <c r="Q140" s="2555"/>
      <c r="R140" s="2555"/>
      <c r="S140" s="1569"/>
      <c r="T140" s="1675"/>
    </row>
    <row r="141" spans="1:20" s="1262" customFormat="1" ht="15.75" hidden="1" customHeight="1" thickBot="1" x14ac:dyDescent="0.3">
      <c r="A141" s="1677" t="s">
        <v>454</v>
      </c>
      <c r="B141" s="2564" t="s">
        <v>457</v>
      </c>
      <c r="C141" s="2564"/>
      <c r="D141" s="2564"/>
      <c r="E141" s="2564"/>
      <c r="F141" s="2564"/>
      <c r="G141" s="2564"/>
      <c r="H141" s="2564"/>
      <c r="I141" s="2564"/>
      <c r="J141" s="2564"/>
      <c r="K141" s="2564"/>
      <c r="L141" s="2564" t="s">
        <v>458</v>
      </c>
      <c r="M141" s="2564"/>
      <c r="N141" s="2564"/>
      <c r="O141" s="2564"/>
      <c r="P141" s="2564"/>
      <c r="Q141" s="2564"/>
      <c r="R141" s="2564"/>
      <c r="S141" s="1569"/>
      <c r="T141" s="1675"/>
    </row>
    <row r="142" spans="1:20" s="32" customFormat="1" ht="15.95" hidden="1" customHeight="1" thickBot="1" x14ac:dyDescent="0.3">
      <c r="A142" s="2565" t="s">
        <v>416</v>
      </c>
      <c r="B142" s="2566"/>
      <c r="C142" s="2566"/>
      <c r="D142" s="2566"/>
      <c r="E142" s="2566"/>
      <c r="F142" s="2566"/>
      <c r="G142" s="2566"/>
      <c r="H142" s="2566"/>
      <c r="I142" s="2566"/>
      <c r="J142" s="2566"/>
      <c r="K142" s="2566"/>
      <c r="L142" s="2566"/>
      <c r="M142" s="2566"/>
      <c r="N142" s="2566"/>
      <c r="O142" s="2566"/>
      <c r="P142" s="2566"/>
      <c r="Q142" s="2566"/>
      <c r="R142" s="2567"/>
    </row>
    <row r="143" spans="1:20" s="32" customFormat="1" ht="70.5" hidden="1" customHeight="1" thickBot="1" x14ac:dyDescent="0.3">
      <c r="A143" s="109"/>
      <c r="B143" s="665" t="s">
        <v>143</v>
      </c>
      <c r="C143" s="145" t="s">
        <v>144</v>
      </c>
      <c r="D143" s="145" t="s">
        <v>145</v>
      </c>
      <c r="E143" s="145" t="s">
        <v>146</v>
      </c>
      <c r="F143" s="145" t="s">
        <v>147</v>
      </c>
      <c r="G143" s="145" t="s">
        <v>148</v>
      </c>
      <c r="H143" s="145" t="s">
        <v>149</v>
      </c>
      <c r="I143" s="145" t="s">
        <v>150</v>
      </c>
      <c r="J143" s="145" t="s">
        <v>151</v>
      </c>
      <c r="K143" s="145" t="s">
        <v>152</v>
      </c>
      <c r="L143" s="145" t="s">
        <v>153</v>
      </c>
      <c r="M143" s="145" t="s">
        <v>154</v>
      </c>
      <c r="N143" s="145" t="s">
        <v>155</v>
      </c>
      <c r="O143" s="145" t="s">
        <v>156</v>
      </c>
      <c r="P143" s="146" t="s">
        <v>157</v>
      </c>
      <c r="Q143" s="1191" t="s">
        <v>158</v>
      </c>
      <c r="R143" s="144" t="s">
        <v>159</v>
      </c>
    </row>
    <row r="144" spans="1:20" s="1262" customFormat="1" hidden="1" x14ac:dyDescent="0.25">
      <c r="A144" s="1238" t="s">
        <v>429</v>
      </c>
      <c r="B144" s="1305">
        <v>0</v>
      </c>
      <c r="C144" s="1727">
        <v>0</v>
      </c>
      <c r="D144" s="1727">
        <v>0</v>
      </c>
      <c r="E144" s="1727">
        <v>0</v>
      </c>
      <c r="F144" s="1727">
        <v>0</v>
      </c>
      <c r="G144" s="1727">
        <v>0</v>
      </c>
      <c r="H144" s="1727">
        <v>0</v>
      </c>
      <c r="I144" s="1727">
        <v>0</v>
      </c>
      <c r="J144" s="1727">
        <v>0</v>
      </c>
      <c r="K144" s="1727">
        <v>0</v>
      </c>
      <c r="L144" s="1727">
        <v>0</v>
      </c>
      <c r="M144" s="1727">
        <v>0</v>
      </c>
      <c r="N144" s="1727">
        <v>0</v>
      </c>
      <c r="O144" s="1727">
        <v>0</v>
      </c>
      <c r="P144" s="1306">
        <v>0</v>
      </c>
      <c r="Q144" s="1192">
        <f>SUM(B144:P144)</f>
        <v>0</v>
      </c>
      <c r="R144" s="1566">
        <v>0</v>
      </c>
    </row>
    <row r="145" spans="1:18" s="1262" customFormat="1" ht="15.75" hidden="1" customHeight="1" x14ac:dyDescent="0.25">
      <c r="A145" s="1239" t="s">
        <v>430</v>
      </c>
      <c r="B145" s="1309">
        <v>0</v>
      </c>
      <c r="C145" s="1722">
        <v>0</v>
      </c>
      <c r="D145" s="1722">
        <v>0</v>
      </c>
      <c r="E145" s="1722">
        <v>0</v>
      </c>
      <c r="F145" s="1722">
        <v>0</v>
      </c>
      <c r="G145" s="1722">
        <v>0</v>
      </c>
      <c r="H145" s="1722">
        <v>0</v>
      </c>
      <c r="I145" s="1722">
        <v>0</v>
      </c>
      <c r="J145" s="1722">
        <v>0</v>
      </c>
      <c r="K145" s="1722">
        <v>0</v>
      </c>
      <c r="L145" s="1722">
        <v>0</v>
      </c>
      <c r="M145" s="1722">
        <v>0</v>
      </c>
      <c r="N145" s="1722">
        <v>0</v>
      </c>
      <c r="O145" s="1722">
        <v>0</v>
      </c>
      <c r="P145" s="1310">
        <v>0</v>
      </c>
      <c r="Q145" s="1193">
        <f>SUM(B145:P145)</f>
        <v>0</v>
      </c>
      <c r="R145" s="1567">
        <v>0</v>
      </c>
    </row>
    <row r="146" spans="1:18" s="1262" customFormat="1" ht="15.75" hidden="1" customHeight="1" x14ac:dyDescent="0.25">
      <c r="A146" s="1239" t="s">
        <v>431</v>
      </c>
      <c r="B146" s="1309">
        <v>0</v>
      </c>
      <c r="C146" s="1722">
        <v>0</v>
      </c>
      <c r="D146" s="1722">
        <v>0</v>
      </c>
      <c r="E146" s="1722">
        <v>0</v>
      </c>
      <c r="F146" s="1722">
        <v>0</v>
      </c>
      <c r="G146" s="1722">
        <v>0</v>
      </c>
      <c r="H146" s="1722">
        <v>0</v>
      </c>
      <c r="I146" s="1722">
        <v>0</v>
      </c>
      <c r="J146" s="1722">
        <v>0</v>
      </c>
      <c r="K146" s="1722">
        <v>0</v>
      </c>
      <c r="L146" s="1722">
        <v>0</v>
      </c>
      <c r="M146" s="1722">
        <v>0</v>
      </c>
      <c r="N146" s="1722">
        <v>0</v>
      </c>
      <c r="O146" s="1722">
        <v>0</v>
      </c>
      <c r="P146" s="1310">
        <v>0</v>
      </c>
      <c r="Q146" s="1193">
        <f>SUM(B146:P146)</f>
        <v>0</v>
      </c>
      <c r="R146" s="1567">
        <v>0</v>
      </c>
    </row>
    <row r="147" spans="1:18" s="1262" customFormat="1" ht="15.75" hidden="1" customHeight="1" x14ac:dyDescent="0.25">
      <c r="A147" s="1239" t="s">
        <v>432</v>
      </c>
      <c r="B147" s="1309">
        <v>0</v>
      </c>
      <c r="C147" s="1722">
        <v>0</v>
      </c>
      <c r="D147" s="1722">
        <v>0</v>
      </c>
      <c r="E147" s="1722">
        <v>0</v>
      </c>
      <c r="F147" s="1722">
        <v>0</v>
      </c>
      <c r="G147" s="1722">
        <v>0</v>
      </c>
      <c r="H147" s="1722">
        <v>0</v>
      </c>
      <c r="I147" s="1722">
        <v>0</v>
      </c>
      <c r="J147" s="1722">
        <v>0</v>
      </c>
      <c r="K147" s="1722">
        <v>0</v>
      </c>
      <c r="L147" s="1722">
        <v>0</v>
      </c>
      <c r="M147" s="1722">
        <v>0</v>
      </c>
      <c r="N147" s="1722">
        <v>0</v>
      </c>
      <c r="O147" s="1722">
        <v>0</v>
      </c>
      <c r="P147" s="1310">
        <v>0</v>
      </c>
      <c r="Q147" s="1193">
        <f>SUM(B147:P147)</f>
        <v>0</v>
      </c>
      <c r="R147" s="1567">
        <v>0</v>
      </c>
    </row>
    <row r="148" spans="1:18" s="1262" customFormat="1" ht="26.25" hidden="1" thickBot="1" x14ac:dyDescent="0.3">
      <c r="A148" s="1240" t="s">
        <v>433</v>
      </c>
      <c r="B148" s="1309">
        <v>0</v>
      </c>
      <c r="C148" s="1722">
        <v>0</v>
      </c>
      <c r="D148" s="1722">
        <v>0</v>
      </c>
      <c r="E148" s="1722">
        <v>0</v>
      </c>
      <c r="F148" s="1722">
        <v>0</v>
      </c>
      <c r="G148" s="1722">
        <v>0</v>
      </c>
      <c r="H148" s="1722">
        <v>0</v>
      </c>
      <c r="I148" s="1722">
        <v>0</v>
      </c>
      <c r="J148" s="1722">
        <v>0</v>
      </c>
      <c r="K148" s="1722">
        <v>0</v>
      </c>
      <c r="L148" s="1722">
        <v>0</v>
      </c>
      <c r="M148" s="1722">
        <v>0</v>
      </c>
      <c r="N148" s="1722">
        <v>0</v>
      </c>
      <c r="O148" s="1722">
        <v>0</v>
      </c>
      <c r="P148" s="1310">
        <v>0</v>
      </c>
      <c r="Q148" s="1193">
        <f>SUM(B148:P148)</f>
        <v>0</v>
      </c>
      <c r="R148" s="1568">
        <v>0</v>
      </c>
    </row>
    <row r="149" spans="1:18" s="1262" customFormat="1" ht="16.5" hidden="1" thickTop="1" thickBot="1" x14ac:dyDescent="0.3">
      <c r="A149" s="1241" t="s">
        <v>130</v>
      </c>
      <c r="B149" s="1140">
        <f t="shared" ref="B149:P149" si="6">SUM(B144:B148)</f>
        <v>0</v>
      </c>
      <c r="C149" s="1141">
        <f t="shared" si="6"/>
        <v>0</v>
      </c>
      <c r="D149" s="1141">
        <f t="shared" si="6"/>
        <v>0</v>
      </c>
      <c r="E149" s="1141">
        <f t="shared" si="6"/>
        <v>0</v>
      </c>
      <c r="F149" s="1141">
        <f t="shared" si="6"/>
        <v>0</v>
      </c>
      <c r="G149" s="1141">
        <f t="shared" si="6"/>
        <v>0</v>
      </c>
      <c r="H149" s="1141">
        <f t="shared" si="6"/>
        <v>0</v>
      </c>
      <c r="I149" s="1141">
        <f t="shared" si="6"/>
        <v>0</v>
      </c>
      <c r="J149" s="1141">
        <f t="shared" si="6"/>
        <v>0</v>
      </c>
      <c r="K149" s="1141">
        <f t="shared" si="6"/>
        <v>0</v>
      </c>
      <c r="L149" s="1141">
        <f t="shared" si="6"/>
        <v>0</v>
      </c>
      <c r="M149" s="1141">
        <f t="shared" si="6"/>
        <v>0</v>
      </c>
      <c r="N149" s="1141">
        <f t="shared" si="6"/>
        <v>0</v>
      </c>
      <c r="O149" s="1141">
        <f t="shared" si="6"/>
        <v>0</v>
      </c>
      <c r="P149" s="1142">
        <f t="shared" si="6"/>
        <v>0</v>
      </c>
      <c r="Q149" s="1194">
        <f>SUM(Q144:Q148)</f>
        <v>0</v>
      </c>
      <c r="R149" s="1199">
        <v>0</v>
      </c>
    </row>
    <row r="150" spans="1:18" s="1262" customFormat="1" ht="15.75" hidden="1" customHeight="1" thickBot="1" x14ac:dyDescent="0.3">
      <c r="A150" s="1242" t="s">
        <v>129</v>
      </c>
      <c r="B150" s="1552">
        <v>0</v>
      </c>
      <c r="C150" s="1553">
        <v>0</v>
      </c>
      <c r="D150" s="1553">
        <v>0</v>
      </c>
      <c r="E150" s="1553">
        <v>0</v>
      </c>
      <c r="F150" s="1553">
        <v>0</v>
      </c>
      <c r="G150" s="1553">
        <v>0</v>
      </c>
      <c r="H150" s="1553">
        <v>0</v>
      </c>
      <c r="I150" s="1553">
        <v>0</v>
      </c>
      <c r="J150" s="1553">
        <v>0</v>
      </c>
      <c r="K150" s="1553">
        <v>0</v>
      </c>
      <c r="L150" s="1553">
        <v>0</v>
      </c>
      <c r="M150" s="1553">
        <v>0</v>
      </c>
      <c r="N150" s="1553">
        <v>0</v>
      </c>
      <c r="O150" s="1553">
        <v>0</v>
      </c>
      <c r="P150" s="1554">
        <v>0</v>
      </c>
      <c r="Q150" s="1195">
        <v>0</v>
      </c>
      <c r="R150" s="367"/>
    </row>
    <row r="151" spans="1:18" s="1262" customFormat="1" ht="12.75" hidden="1" customHeight="1" thickBot="1" x14ac:dyDescent="0.3">
      <c r="A151" s="11"/>
      <c r="B151" s="11"/>
      <c r="C151" s="11"/>
      <c r="D151" s="11"/>
      <c r="E151" s="11"/>
      <c r="F151" s="11"/>
      <c r="G151" s="11"/>
      <c r="H151" s="11"/>
      <c r="I151" s="11"/>
      <c r="J151" s="11"/>
      <c r="K151" s="11"/>
      <c r="L151" s="11"/>
      <c r="M151" s="11"/>
      <c r="N151" s="11"/>
      <c r="O151" s="11"/>
      <c r="P151" s="11"/>
      <c r="Q151" s="11"/>
      <c r="R151" s="11"/>
    </row>
    <row r="152" spans="1:18" s="1262" customFormat="1" ht="34.5" hidden="1" customHeight="1" thickBot="1" x14ac:dyDescent="0.3">
      <c r="A152" s="2560" t="s">
        <v>434</v>
      </c>
      <c r="B152" s="2561"/>
      <c r="C152" s="2561"/>
      <c r="D152" s="2561"/>
      <c r="E152" s="2561"/>
      <c r="F152" s="2561"/>
      <c r="G152" s="2561"/>
      <c r="H152" s="2561"/>
      <c r="I152" s="2561"/>
      <c r="J152" s="2561"/>
      <c r="K152" s="2561"/>
      <c r="L152" s="2561"/>
      <c r="M152" s="2561"/>
      <c r="N152" s="2561"/>
      <c r="O152" s="2561"/>
      <c r="P152" s="2561"/>
      <c r="Q152" s="2561"/>
      <c r="R152" s="2562"/>
    </row>
    <row r="153" spans="1:18" s="1262" customFormat="1" ht="15.75" hidden="1" thickBot="1" x14ac:dyDescent="0.3">
      <c r="A153" s="1243" t="s">
        <v>435</v>
      </c>
      <c r="B153" s="1301">
        <v>0</v>
      </c>
      <c r="C153" s="1302">
        <v>0</v>
      </c>
      <c r="D153" s="1302">
        <v>0</v>
      </c>
      <c r="E153" s="1302">
        <v>0</v>
      </c>
      <c r="F153" s="1302">
        <v>0</v>
      </c>
      <c r="G153" s="1302">
        <v>0</v>
      </c>
      <c r="H153" s="1302">
        <v>0</v>
      </c>
      <c r="I153" s="1302">
        <v>0</v>
      </c>
      <c r="J153" s="1302">
        <v>0</v>
      </c>
      <c r="K153" s="1302">
        <v>0</v>
      </c>
      <c r="L153" s="1302">
        <v>0</v>
      </c>
      <c r="M153" s="1302">
        <v>0</v>
      </c>
      <c r="N153" s="1302">
        <v>0</v>
      </c>
      <c r="O153" s="1302">
        <v>0</v>
      </c>
      <c r="P153" s="1302">
        <v>0</v>
      </c>
      <c r="Q153" s="1303">
        <v>0</v>
      </c>
      <c r="R153" s="1304">
        <v>0</v>
      </c>
    </row>
    <row r="154" spans="1:18" s="1262" customFormat="1" ht="15.75" hidden="1" customHeight="1" thickBot="1" x14ac:dyDescent="0.3"/>
    <row r="155" spans="1:18" s="1262" customFormat="1" ht="18.75" hidden="1" customHeight="1" thickBot="1" x14ac:dyDescent="0.3">
      <c r="A155" s="2543" t="s">
        <v>436</v>
      </c>
      <c r="B155" s="2544"/>
      <c r="C155" s="2544"/>
      <c r="D155" s="2544"/>
      <c r="E155" s="2544"/>
      <c r="F155" s="2544"/>
      <c r="G155" s="2544"/>
      <c r="H155" s="2544"/>
      <c r="I155" s="2544"/>
      <c r="J155" s="2544"/>
      <c r="K155" s="2544"/>
      <c r="L155" s="2544"/>
      <c r="M155" s="2544"/>
      <c r="N155" s="2544"/>
      <c r="O155" s="2544"/>
      <c r="P155" s="2544"/>
      <c r="Q155" s="2544"/>
      <c r="R155" s="2545"/>
    </row>
    <row r="156" spans="1:18" s="1262" customFormat="1" ht="15.75" hidden="1" thickBot="1" x14ac:dyDescent="0.3">
      <c r="A156" s="1719" t="s">
        <v>437</v>
      </c>
      <c r="B156" s="2563" t="s">
        <v>438</v>
      </c>
      <c r="C156" s="2563"/>
      <c r="D156" s="2563"/>
      <c r="E156" s="2563"/>
      <c r="F156" s="2563"/>
      <c r="G156" s="2563"/>
      <c r="H156" s="2563"/>
      <c r="I156" s="2563"/>
      <c r="J156" s="2563"/>
      <c r="K156" s="2563"/>
      <c r="L156" s="2518" t="s">
        <v>439</v>
      </c>
      <c r="M156" s="2563"/>
      <c r="N156" s="2563"/>
      <c r="O156" s="2563"/>
      <c r="P156" s="2563"/>
      <c r="Q156" s="2563"/>
      <c r="R156" s="2563"/>
    </row>
    <row r="157" spans="1:18" s="1262" customFormat="1" ht="15.75" hidden="1" customHeight="1" x14ac:dyDescent="0.25">
      <c r="A157" s="1298" t="s">
        <v>459</v>
      </c>
      <c r="B157" s="2578" t="s">
        <v>441</v>
      </c>
      <c r="C157" s="2578"/>
      <c r="D157" s="2578"/>
      <c r="E157" s="2578"/>
      <c r="F157" s="2578"/>
      <c r="G157" s="2578"/>
      <c r="H157" s="2578"/>
      <c r="I157" s="2578"/>
      <c r="J157" s="2578"/>
      <c r="K157" s="2578"/>
      <c r="L157" s="2578" t="s">
        <v>448</v>
      </c>
      <c r="M157" s="2578"/>
      <c r="N157" s="2578"/>
      <c r="O157" s="2578"/>
      <c r="P157" s="2578"/>
      <c r="Q157" s="2578"/>
      <c r="R157" s="2579"/>
    </row>
    <row r="158" spans="1:18" s="1262" customFormat="1" ht="15.75" hidden="1" customHeight="1" x14ac:dyDescent="0.25">
      <c r="A158" s="1299" t="s">
        <v>440</v>
      </c>
      <c r="B158" s="2576" t="s">
        <v>460</v>
      </c>
      <c r="C158" s="2576"/>
      <c r="D158" s="2576"/>
      <c r="E158" s="2576"/>
      <c r="F158" s="2576"/>
      <c r="G158" s="2576"/>
      <c r="H158" s="2576"/>
      <c r="I158" s="2576"/>
      <c r="J158" s="2576"/>
      <c r="K158" s="2576"/>
      <c r="L158" s="2576" t="s">
        <v>393</v>
      </c>
      <c r="M158" s="2576"/>
      <c r="N158" s="2576"/>
      <c r="O158" s="2576"/>
      <c r="P158" s="2576"/>
      <c r="Q158" s="2576"/>
      <c r="R158" s="2577"/>
    </row>
    <row r="159" spans="1:18" s="1262" customFormat="1" ht="15.75" hidden="1" customHeight="1" x14ac:dyDescent="0.25">
      <c r="A159" s="1299" t="s">
        <v>440</v>
      </c>
      <c r="B159" s="2576" t="s">
        <v>441</v>
      </c>
      <c r="C159" s="2576"/>
      <c r="D159" s="2576"/>
      <c r="E159" s="2576"/>
      <c r="F159" s="2576"/>
      <c r="G159" s="2576"/>
      <c r="H159" s="2576"/>
      <c r="I159" s="2576"/>
      <c r="J159" s="2576"/>
      <c r="K159" s="2576"/>
      <c r="L159" s="2576" t="s">
        <v>445</v>
      </c>
      <c r="M159" s="2576"/>
      <c r="N159" s="2576"/>
      <c r="O159" s="2576"/>
      <c r="P159" s="2576"/>
      <c r="Q159" s="2576"/>
      <c r="R159" s="2577"/>
    </row>
    <row r="160" spans="1:18" s="1262" customFormat="1" ht="15.75" hidden="1" customHeight="1" x14ac:dyDescent="0.25">
      <c r="A160" s="1299" t="s">
        <v>440</v>
      </c>
      <c r="B160" s="2576" t="s">
        <v>441</v>
      </c>
      <c r="C160" s="2576"/>
      <c r="D160" s="2576"/>
      <c r="E160" s="2576"/>
      <c r="F160" s="2576"/>
      <c r="G160" s="2576"/>
      <c r="H160" s="2576"/>
      <c r="I160" s="2576"/>
      <c r="J160" s="2576"/>
      <c r="K160" s="2576"/>
      <c r="L160" s="2576" t="s">
        <v>448</v>
      </c>
      <c r="M160" s="2576"/>
      <c r="N160" s="2576"/>
      <c r="O160" s="2576"/>
      <c r="P160" s="2576"/>
      <c r="Q160" s="2576"/>
      <c r="R160" s="2577"/>
    </row>
    <row r="161" spans="1:18" s="1262" customFormat="1" ht="15.75" hidden="1" customHeight="1" x14ac:dyDescent="0.25">
      <c r="A161" s="1299" t="s">
        <v>440</v>
      </c>
      <c r="B161" s="2576" t="s">
        <v>461</v>
      </c>
      <c r="C161" s="2576"/>
      <c r="D161" s="2576"/>
      <c r="E161" s="2576"/>
      <c r="F161" s="2576"/>
      <c r="G161" s="2576"/>
      <c r="H161" s="2576"/>
      <c r="I161" s="2576"/>
      <c r="J161" s="2576"/>
      <c r="K161" s="2576"/>
      <c r="L161" s="2576" t="s">
        <v>462</v>
      </c>
      <c r="M161" s="2576"/>
      <c r="N161" s="2576"/>
      <c r="O161" s="2576"/>
      <c r="P161" s="2576"/>
      <c r="Q161" s="2576"/>
      <c r="R161" s="2577"/>
    </row>
    <row r="162" spans="1:18" s="1262" customFormat="1" ht="15.75" hidden="1" customHeight="1" x14ac:dyDescent="0.25">
      <c r="A162" s="1299" t="s">
        <v>454</v>
      </c>
      <c r="B162" s="2576" t="s">
        <v>463</v>
      </c>
      <c r="C162" s="2576"/>
      <c r="D162" s="2576"/>
      <c r="E162" s="2576"/>
      <c r="F162" s="2576"/>
      <c r="G162" s="2576"/>
      <c r="H162" s="2576"/>
      <c r="I162" s="2576"/>
      <c r="J162" s="2576"/>
      <c r="K162" s="2576"/>
      <c r="L162" s="2576" t="s">
        <v>453</v>
      </c>
      <c r="M162" s="2576"/>
      <c r="N162" s="2576"/>
      <c r="O162" s="2576"/>
      <c r="P162" s="2576"/>
      <c r="Q162" s="2576"/>
      <c r="R162" s="2577"/>
    </row>
    <row r="163" spans="1:18" s="1262" customFormat="1" ht="15.75" hidden="1" customHeight="1" x14ac:dyDescent="0.25">
      <c r="A163" s="1299" t="s">
        <v>454</v>
      </c>
      <c r="B163" s="2576" t="s">
        <v>461</v>
      </c>
      <c r="C163" s="2576"/>
      <c r="D163" s="2576"/>
      <c r="E163" s="2576"/>
      <c r="F163" s="2576"/>
      <c r="G163" s="2576"/>
      <c r="H163" s="2576"/>
      <c r="I163" s="2576"/>
      <c r="J163" s="2576"/>
      <c r="K163" s="2576"/>
      <c r="L163" s="2576" t="s">
        <v>444</v>
      </c>
      <c r="M163" s="2576"/>
      <c r="N163" s="2576"/>
      <c r="O163" s="2576"/>
      <c r="P163" s="2576"/>
      <c r="Q163" s="2576"/>
      <c r="R163" s="2577"/>
    </row>
    <row r="164" spans="1:18" s="1262" customFormat="1" ht="15.75" hidden="1" customHeight="1" x14ac:dyDescent="0.25">
      <c r="A164" s="1299" t="s">
        <v>454</v>
      </c>
      <c r="B164" s="2576" t="s">
        <v>463</v>
      </c>
      <c r="C164" s="2576"/>
      <c r="D164" s="2576"/>
      <c r="E164" s="2576"/>
      <c r="F164" s="2576"/>
      <c r="G164" s="2576"/>
      <c r="H164" s="2576"/>
      <c r="I164" s="2576"/>
      <c r="J164" s="2576"/>
      <c r="K164" s="2576"/>
      <c r="L164" s="2576" t="s">
        <v>444</v>
      </c>
      <c r="M164" s="2576"/>
      <c r="N164" s="2576"/>
      <c r="O164" s="2576"/>
      <c r="P164" s="2576"/>
      <c r="Q164" s="2576"/>
      <c r="R164" s="2577"/>
    </row>
    <row r="165" spans="1:18" s="1262" customFormat="1" ht="15.75" hidden="1" customHeight="1" x14ac:dyDescent="0.25">
      <c r="A165" s="1299" t="s">
        <v>459</v>
      </c>
      <c r="B165" s="2576" t="s">
        <v>461</v>
      </c>
      <c r="C165" s="2576"/>
      <c r="D165" s="2576"/>
      <c r="E165" s="2576"/>
      <c r="F165" s="2576"/>
      <c r="G165" s="2576"/>
      <c r="H165" s="2576"/>
      <c r="I165" s="2576"/>
      <c r="J165" s="2576"/>
      <c r="K165" s="2576"/>
      <c r="L165" s="2576" t="s">
        <v>393</v>
      </c>
      <c r="M165" s="2576"/>
      <c r="N165" s="2576"/>
      <c r="O165" s="2576"/>
      <c r="P165" s="2576"/>
      <c r="Q165" s="2576"/>
      <c r="R165" s="2577"/>
    </row>
    <row r="166" spans="1:18" s="1262" customFormat="1" ht="15.75" hidden="1" customHeight="1" x14ac:dyDescent="0.25">
      <c r="A166" s="1299" t="s">
        <v>454</v>
      </c>
      <c r="B166" s="2576" t="s">
        <v>461</v>
      </c>
      <c r="C166" s="2576"/>
      <c r="D166" s="2576"/>
      <c r="E166" s="2576"/>
      <c r="F166" s="2576"/>
      <c r="G166" s="2576"/>
      <c r="H166" s="2576"/>
      <c r="I166" s="2576"/>
      <c r="J166" s="2576"/>
      <c r="K166" s="2576"/>
      <c r="L166" s="2576" t="s">
        <v>393</v>
      </c>
      <c r="M166" s="2576"/>
      <c r="N166" s="2576"/>
      <c r="O166" s="2576"/>
      <c r="P166" s="2576"/>
      <c r="Q166" s="2576"/>
      <c r="R166" s="2577"/>
    </row>
    <row r="167" spans="1:18" s="1262" customFormat="1" ht="15.75" hidden="1" customHeight="1" thickBot="1" x14ac:dyDescent="0.3">
      <c r="A167" s="1300" t="s">
        <v>459</v>
      </c>
      <c r="B167" s="2574" t="s">
        <v>464</v>
      </c>
      <c r="C167" s="2574"/>
      <c r="D167" s="2574"/>
      <c r="E167" s="2574"/>
      <c r="F167" s="2574"/>
      <c r="G167" s="2574"/>
      <c r="H167" s="2574"/>
      <c r="I167" s="2574"/>
      <c r="J167" s="2574"/>
      <c r="K167" s="2574"/>
      <c r="L167" s="2574" t="s">
        <v>453</v>
      </c>
      <c r="M167" s="2574"/>
      <c r="N167" s="2574"/>
      <c r="O167" s="2574"/>
      <c r="P167" s="2574"/>
      <c r="Q167" s="2574"/>
      <c r="R167" s="2575"/>
    </row>
    <row r="168" spans="1:18" s="32" customFormat="1" ht="16.5" hidden="1" thickBot="1" x14ac:dyDescent="0.3">
      <c r="A168" s="2565" t="s">
        <v>417</v>
      </c>
      <c r="B168" s="2566"/>
      <c r="C168" s="2566"/>
      <c r="D168" s="2566"/>
      <c r="E168" s="2566"/>
      <c r="F168" s="2566"/>
      <c r="G168" s="2566"/>
      <c r="H168" s="2566"/>
      <c r="I168" s="2566"/>
      <c r="J168" s="2566"/>
      <c r="K168" s="2566"/>
      <c r="L168" s="2566"/>
      <c r="M168" s="2566"/>
      <c r="N168" s="2566"/>
      <c r="O168" s="2566"/>
      <c r="P168" s="2566"/>
      <c r="Q168" s="2566"/>
      <c r="R168" s="2567"/>
    </row>
    <row r="169" spans="1:18" s="32" customFormat="1" ht="70.5" hidden="1" customHeight="1" thickBot="1" x14ac:dyDescent="0.3">
      <c r="A169" s="109"/>
      <c r="B169" s="665" t="s">
        <v>143</v>
      </c>
      <c r="C169" s="145" t="s">
        <v>144</v>
      </c>
      <c r="D169" s="145" t="s">
        <v>145</v>
      </c>
      <c r="E169" s="145" t="s">
        <v>146</v>
      </c>
      <c r="F169" s="145" t="s">
        <v>147</v>
      </c>
      <c r="G169" s="145" t="s">
        <v>148</v>
      </c>
      <c r="H169" s="145" t="s">
        <v>149</v>
      </c>
      <c r="I169" s="145" t="s">
        <v>150</v>
      </c>
      <c r="J169" s="145" t="s">
        <v>151</v>
      </c>
      <c r="K169" s="145" t="s">
        <v>152</v>
      </c>
      <c r="L169" s="145" t="s">
        <v>153</v>
      </c>
      <c r="M169" s="145" t="s">
        <v>154</v>
      </c>
      <c r="N169" s="145" t="s">
        <v>155</v>
      </c>
      <c r="O169" s="145" t="s">
        <v>156</v>
      </c>
      <c r="P169" s="146" t="s">
        <v>157</v>
      </c>
      <c r="Q169" s="1191" t="s">
        <v>158</v>
      </c>
      <c r="R169" s="144" t="s">
        <v>159</v>
      </c>
    </row>
    <row r="170" spans="1:18" s="1262" customFormat="1" hidden="1" x14ac:dyDescent="0.25">
      <c r="A170" s="1238" t="s">
        <v>429</v>
      </c>
      <c r="B170" s="1305">
        <v>0</v>
      </c>
      <c r="C170" s="1727">
        <v>0</v>
      </c>
      <c r="D170" s="1727">
        <v>0</v>
      </c>
      <c r="E170" s="1727">
        <v>0</v>
      </c>
      <c r="F170" s="1727">
        <v>0</v>
      </c>
      <c r="G170" s="1727">
        <v>0</v>
      </c>
      <c r="H170" s="1727">
        <v>0</v>
      </c>
      <c r="I170" s="1727">
        <v>0</v>
      </c>
      <c r="J170" s="1727">
        <v>0</v>
      </c>
      <c r="K170" s="1727">
        <v>0</v>
      </c>
      <c r="L170" s="1727">
        <v>0</v>
      </c>
      <c r="M170" s="1727">
        <v>0</v>
      </c>
      <c r="N170" s="1727">
        <v>0</v>
      </c>
      <c r="O170" s="1727">
        <v>0</v>
      </c>
      <c r="P170" s="1306">
        <v>0</v>
      </c>
      <c r="Q170" s="1192">
        <f>SUM(B170:P170)</f>
        <v>0</v>
      </c>
      <c r="R170" s="1196">
        <v>0</v>
      </c>
    </row>
    <row r="171" spans="1:18" s="1262" customFormat="1" ht="15.75" hidden="1" customHeight="1" x14ac:dyDescent="0.25">
      <c r="A171" s="1239" t="s">
        <v>430</v>
      </c>
      <c r="B171" s="1309">
        <v>0</v>
      </c>
      <c r="C171" s="1722">
        <v>0</v>
      </c>
      <c r="D171" s="1722">
        <v>0</v>
      </c>
      <c r="E171" s="1722">
        <v>0</v>
      </c>
      <c r="F171" s="1722">
        <v>0</v>
      </c>
      <c r="G171" s="1722">
        <v>0</v>
      </c>
      <c r="H171" s="1722">
        <v>0</v>
      </c>
      <c r="I171" s="1722">
        <v>0</v>
      </c>
      <c r="J171" s="1722">
        <v>0</v>
      </c>
      <c r="K171" s="1722">
        <v>0</v>
      </c>
      <c r="L171" s="1722">
        <v>0</v>
      </c>
      <c r="M171" s="1722">
        <v>0</v>
      </c>
      <c r="N171" s="1722">
        <v>0</v>
      </c>
      <c r="O171" s="1722">
        <v>0</v>
      </c>
      <c r="P171" s="1310">
        <v>0</v>
      </c>
      <c r="Q171" s="1193">
        <f>SUM(B171:P171)</f>
        <v>0</v>
      </c>
      <c r="R171" s="1197">
        <v>0</v>
      </c>
    </row>
    <row r="172" spans="1:18" s="1262" customFormat="1" ht="15.75" hidden="1" customHeight="1" x14ac:dyDescent="0.25">
      <c r="A172" s="1239" t="s">
        <v>431</v>
      </c>
      <c r="B172" s="1309">
        <v>0</v>
      </c>
      <c r="C172" s="1722">
        <v>0</v>
      </c>
      <c r="D172" s="1722">
        <v>0</v>
      </c>
      <c r="E172" s="1722">
        <v>0</v>
      </c>
      <c r="F172" s="1722">
        <v>0</v>
      </c>
      <c r="G172" s="1722">
        <v>0</v>
      </c>
      <c r="H172" s="1722">
        <v>0</v>
      </c>
      <c r="I172" s="1722">
        <v>0</v>
      </c>
      <c r="J172" s="1722">
        <v>0</v>
      </c>
      <c r="K172" s="1722">
        <v>0</v>
      </c>
      <c r="L172" s="1722">
        <v>0</v>
      </c>
      <c r="M172" s="1722">
        <v>0</v>
      </c>
      <c r="N172" s="1722">
        <v>0</v>
      </c>
      <c r="O172" s="1722">
        <v>0</v>
      </c>
      <c r="P172" s="1310">
        <v>0</v>
      </c>
      <c r="Q172" s="1193">
        <f>SUM(B172:P172)</f>
        <v>0</v>
      </c>
      <c r="R172" s="1197">
        <v>0</v>
      </c>
    </row>
    <row r="173" spans="1:18" s="1262" customFormat="1" ht="15.75" hidden="1" customHeight="1" x14ac:dyDescent="0.25">
      <c r="A173" s="1239" t="s">
        <v>432</v>
      </c>
      <c r="B173" s="1309">
        <v>0</v>
      </c>
      <c r="C173" s="1722">
        <v>0</v>
      </c>
      <c r="D173" s="1722">
        <v>0</v>
      </c>
      <c r="E173" s="1722">
        <v>0</v>
      </c>
      <c r="F173" s="1722">
        <v>0</v>
      </c>
      <c r="G173" s="1722">
        <v>0</v>
      </c>
      <c r="H173" s="1722">
        <v>0</v>
      </c>
      <c r="I173" s="1722">
        <v>0</v>
      </c>
      <c r="J173" s="1722">
        <v>0</v>
      </c>
      <c r="K173" s="1722">
        <v>0</v>
      </c>
      <c r="L173" s="1722">
        <v>0</v>
      </c>
      <c r="M173" s="1722">
        <v>0</v>
      </c>
      <c r="N173" s="1722">
        <v>0</v>
      </c>
      <c r="O173" s="1722">
        <v>0</v>
      </c>
      <c r="P173" s="1310">
        <v>0</v>
      </c>
      <c r="Q173" s="1193">
        <f>SUM(B173:P173)</f>
        <v>0</v>
      </c>
      <c r="R173" s="1197">
        <v>0</v>
      </c>
    </row>
    <row r="174" spans="1:18" s="1262" customFormat="1" ht="26.25" hidden="1" thickBot="1" x14ac:dyDescent="0.3">
      <c r="A174" s="1240" t="s">
        <v>433</v>
      </c>
      <c r="B174" s="1309">
        <v>0</v>
      </c>
      <c r="C174" s="1722">
        <v>0</v>
      </c>
      <c r="D174" s="1722">
        <v>0</v>
      </c>
      <c r="E174" s="1722">
        <v>0</v>
      </c>
      <c r="F174" s="1722">
        <v>0</v>
      </c>
      <c r="G174" s="1722">
        <v>0</v>
      </c>
      <c r="H174" s="1722">
        <v>0</v>
      </c>
      <c r="I174" s="1722">
        <v>0</v>
      </c>
      <c r="J174" s="1722">
        <v>0</v>
      </c>
      <c r="K174" s="1722">
        <v>0</v>
      </c>
      <c r="L174" s="1722">
        <v>0</v>
      </c>
      <c r="M174" s="1722">
        <v>0</v>
      </c>
      <c r="N174" s="1722">
        <v>0</v>
      </c>
      <c r="O174" s="1722">
        <v>0</v>
      </c>
      <c r="P174" s="1310">
        <v>0</v>
      </c>
      <c r="Q174" s="1193">
        <f>SUM(B174:P174)</f>
        <v>0</v>
      </c>
      <c r="R174" s="1198">
        <v>0</v>
      </c>
    </row>
    <row r="175" spans="1:18" s="1262" customFormat="1" ht="16.5" hidden="1" thickTop="1" thickBot="1" x14ac:dyDescent="0.3">
      <c r="A175" s="1241" t="s">
        <v>130</v>
      </c>
      <c r="B175" s="1140">
        <f t="shared" ref="B175:Q175" si="7">SUM(B170:B174)</f>
        <v>0</v>
      </c>
      <c r="C175" s="1141">
        <f t="shared" si="7"/>
        <v>0</v>
      </c>
      <c r="D175" s="1141">
        <f t="shared" si="7"/>
        <v>0</v>
      </c>
      <c r="E175" s="1141">
        <f t="shared" si="7"/>
        <v>0</v>
      </c>
      <c r="F175" s="1141">
        <f t="shared" si="7"/>
        <v>0</v>
      </c>
      <c r="G175" s="1141">
        <f t="shared" si="7"/>
        <v>0</v>
      </c>
      <c r="H175" s="1141">
        <f t="shared" si="7"/>
        <v>0</v>
      </c>
      <c r="I175" s="1141">
        <f t="shared" si="7"/>
        <v>0</v>
      </c>
      <c r="J175" s="1141">
        <f t="shared" si="7"/>
        <v>0</v>
      </c>
      <c r="K175" s="1141">
        <f t="shared" si="7"/>
        <v>0</v>
      </c>
      <c r="L175" s="1141">
        <f t="shared" si="7"/>
        <v>0</v>
      </c>
      <c r="M175" s="1141">
        <f t="shared" si="7"/>
        <v>0</v>
      </c>
      <c r="N175" s="1141">
        <f t="shared" si="7"/>
        <v>0</v>
      </c>
      <c r="O175" s="1141">
        <f t="shared" si="7"/>
        <v>0</v>
      </c>
      <c r="P175" s="1142">
        <f t="shared" si="7"/>
        <v>0</v>
      </c>
      <c r="Q175" s="1194">
        <f t="shared" si="7"/>
        <v>0</v>
      </c>
      <c r="R175" s="1199">
        <v>0</v>
      </c>
    </row>
    <row r="176" spans="1:18" s="1262" customFormat="1" ht="15.75" hidden="1" customHeight="1" thickBot="1" x14ac:dyDescent="0.3">
      <c r="A176" s="1242" t="s">
        <v>129</v>
      </c>
      <c r="B176" s="1143">
        <v>0</v>
      </c>
      <c r="C176" s="1145">
        <v>0</v>
      </c>
      <c r="D176" s="1145">
        <v>0</v>
      </c>
      <c r="E176" s="1145">
        <v>0</v>
      </c>
      <c r="F176" s="1145">
        <v>0</v>
      </c>
      <c r="G176" s="1145">
        <v>0</v>
      </c>
      <c r="H176" s="1145">
        <v>0</v>
      </c>
      <c r="I176" s="1145">
        <v>0</v>
      </c>
      <c r="J176" s="1145">
        <v>0</v>
      </c>
      <c r="K176" s="1145">
        <v>0</v>
      </c>
      <c r="L176" s="1145">
        <v>0</v>
      </c>
      <c r="M176" s="1145">
        <v>0</v>
      </c>
      <c r="N176" s="1145">
        <v>0</v>
      </c>
      <c r="O176" s="1145">
        <v>0</v>
      </c>
      <c r="P176" s="1146">
        <v>0</v>
      </c>
      <c r="Q176" s="1195">
        <v>0</v>
      </c>
      <c r="R176" s="367"/>
    </row>
    <row r="177" spans="1:18" s="1262" customFormat="1" ht="12.75" hidden="1" customHeight="1" thickBot="1" x14ac:dyDescent="0.3">
      <c r="A177" s="11"/>
      <c r="B177" s="11"/>
      <c r="C177" s="11"/>
      <c r="D177" s="11"/>
      <c r="E177" s="11"/>
      <c r="F177" s="11"/>
      <c r="G177" s="11"/>
      <c r="H177" s="11"/>
      <c r="I177" s="11"/>
      <c r="J177" s="11"/>
      <c r="K177" s="11"/>
      <c r="L177" s="11"/>
      <c r="M177" s="11"/>
      <c r="N177" s="11"/>
      <c r="O177" s="11"/>
      <c r="P177" s="11"/>
      <c r="Q177" s="11"/>
      <c r="R177" s="11"/>
    </row>
    <row r="178" spans="1:18" s="1262" customFormat="1" ht="34.5" hidden="1" customHeight="1" thickBot="1" x14ac:dyDescent="0.3">
      <c r="A178" s="2560" t="s">
        <v>434</v>
      </c>
      <c r="B178" s="2561"/>
      <c r="C178" s="2561"/>
      <c r="D178" s="2561"/>
      <c r="E178" s="2561"/>
      <c r="F178" s="2561"/>
      <c r="G178" s="2561"/>
      <c r="H178" s="2561"/>
      <c r="I178" s="2561"/>
      <c r="J178" s="2561"/>
      <c r="K178" s="2561"/>
      <c r="L178" s="2561"/>
      <c r="M178" s="2561"/>
      <c r="N178" s="2561"/>
      <c r="O178" s="2561"/>
      <c r="P178" s="2561"/>
      <c r="Q178" s="2561"/>
      <c r="R178" s="2562"/>
    </row>
    <row r="179" spans="1:18" s="1262" customFormat="1" ht="15.75" hidden="1" thickBot="1" x14ac:dyDescent="0.3">
      <c r="A179" s="1243" t="s">
        <v>435</v>
      </c>
      <c r="B179" s="1301">
        <v>0</v>
      </c>
      <c r="C179" s="1302">
        <v>0</v>
      </c>
      <c r="D179" s="1302">
        <v>0</v>
      </c>
      <c r="E179" s="1302">
        <v>0</v>
      </c>
      <c r="F179" s="1302">
        <v>0</v>
      </c>
      <c r="G179" s="1302">
        <v>0</v>
      </c>
      <c r="H179" s="1302">
        <v>0</v>
      </c>
      <c r="I179" s="1302">
        <v>0</v>
      </c>
      <c r="J179" s="1302">
        <v>0</v>
      </c>
      <c r="K179" s="1302">
        <v>0</v>
      </c>
      <c r="L179" s="1302">
        <v>0</v>
      </c>
      <c r="M179" s="1302">
        <v>0</v>
      </c>
      <c r="N179" s="1302">
        <v>0</v>
      </c>
      <c r="O179" s="1302">
        <v>0</v>
      </c>
      <c r="P179" s="1302">
        <v>0</v>
      </c>
      <c r="Q179" s="1303">
        <v>0</v>
      </c>
      <c r="R179" s="1304">
        <v>0</v>
      </c>
    </row>
    <row r="180" spans="1:18" s="1262" customFormat="1" ht="15.75" hidden="1" customHeight="1" thickBot="1" x14ac:dyDescent="0.3"/>
    <row r="181" spans="1:18" s="1262" customFormat="1" ht="18.75" hidden="1" customHeight="1" thickBot="1" x14ac:dyDescent="0.3">
      <c r="A181" s="2543" t="s">
        <v>436</v>
      </c>
      <c r="B181" s="2544"/>
      <c r="C181" s="2544"/>
      <c r="D181" s="2544"/>
      <c r="E181" s="2544"/>
      <c r="F181" s="2544"/>
      <c r="G181" s="2544"/>
      <c r="H181" s="2544"/>
      <c r="I181" s="2544"/>
      <c r="J181" s="2544"/>
      <c r="K181" s="2544"/>
      <c r="L181" s="2544"/>
      <c r="M181" s="2544"/>
      <c r="N181" s="2544"/>
      <c r="O181" s="2544"/>
      <c r="P181" s="2544"/>
      <c r="Q181" s="2544"/>
      <c r="R181" s="2545"/>
    </row>
    <row r="182" spans="1:18" s="1262" customFormat="1" ht="15.75" hidden="1" thickBot="1" x14ac:dyDescent="0.3">
      <c r="A182" s="1719" t="s">
        <v>437</v>
      </c>
      <c r="B182" s="2563" t="s">
        <v>438</v>
      </c>
      <c r="C182" s="2563"/>
      <c r="D182" s="2563"/>
      <c r="E182" s="2563"/>
      <c r="F182" s="2563"/>
      <c r="G182" s="2563"/>
      <c r="H182" s="2563"/>
      <c r="I182" s="2563"/>
      <c r="J182" s="2563"/>
      <c r="K182" s="2563"/>
      <c r="L182" s="2518" t="s">
        <v>439</v>
      </c>
      <c r="M182" s="2563"/>
      <c r="N182" s="2563"/>
      <c r="O182" s="2563"/>
      <c r="P182" s="2563"/>
      <c r="Q182" s="2563"/>
      <c r="R182" s="2563"/>
    </row>
    <row r="183" spans="1:18" s="1262" customFormat="1" ht="15.75" hidden="1" customHeight="1" x14ac:dyDescent="0.25">
      <c r="A183" s="1298" t="s">
        <v>440</v>
      </c>
      <c r="B183" s="2578" t="s">
        <v>465</v>
      </c>
      <c r="C183" s="2578"/>
      <c r="D183" s="2578"/>
      <c r="E183" s="2578"/>
      <c r="F183" s="2578"/>
      <c r="G183" s="2578"/>
      <c r="H183" s="2578"/>
      <c r="I183" s="2578"/>
      <c r="J183" s="2578"/>
      <c r="K183" s="2578"/>
      <c r="L183" s="2578" t="s">
        <v>448</v>
      </c>
      <c r="M183" s="2578"/>
      <c r="N183" s="2578"/>
      <c r="O183" s="2578"/>
      <c r="P183" s="2578"/>
      <c r="Q183" s="2578"/>
      <c r="R183" s="2579"/>
    </row>
    <row r="184" spans="1:18" s="1262" customFormat="1" ht="15.75" hidden="1" customHeight="1" x14ac:dyDescent="0.25">
      <c r="A184" s="1299" t="s">
        <v>440</v>
      </c>
      <c r="B184" s="2576" t="s">
        <v>466</v>
      </c>
      <c r="C184" s="2576"/>
      <c r="D184" s="2576"/>
      <c r="E184" s="2576"/>
      <c r="F184" s="2576"/>
      <c r="G184" s="2576"/>
      <c r="H184" s="2576"/>
      <c r="I184" s="2576"/>
      <c r="J184" s="2576"/>
      <c r="K184" s="2576"/>
      <c r="L184" s="2576" t="s">
        <v>450</v>
      </c>
      <c r="M184" s="2576"/>
      <c r="N184" s="2576"/>
      <c r="O184" s="2576"/>
      <c r="P184" s="2576"/>
      <c r="Q184" s="2576"/>
      <c r="R184" s="2577"/>
    </row>
    <row r="185" spans="1:18" s="1262" customFormat="1" ht="15.75" hidden="1" customHeight="1" x14ac:dyDescent="0.25">
      <c r="A185" s="1299" t="s">
        <v>440</v>
      </c>
      <c r="B185" s="2576" t="s">
        <v>467</v>
      </c>
      <c r="C185" s="2576"/>
      <c r="D185" s="2576"/>
      <c r="E185" s="2576"/>
      <c r="F185" s="2576"/>
      <c r="G185" s="2576"/>
      <c r="H185" s="2576"/>
      <c r="I185" s="2576"/>
      <c r="J185" s="2576"/>
      <c r="K185" s="2576"/>
      <c r="L185" s="2576" t="s">
        <v>453</v>
      </c>
      <c r="M185" s="2576"/>
      <c r="N185" s="2576"/>
      <c r="O185" s="2576"/>
      <c r="P185" s="2576"/>
      <c r="Q185" s="2576"/>
      <c r="R185" s="2577"/>
    </row>
    <row r="186" spans="1:18" s="1262" customFormat="1" ht="15.75" hidden="1" customHeight="1" thickBot="1" x14ac:dyDescent="0.3">
      <c r="A186" s="1300" t="s">
        <v>468</v>
      </c>
      <c r="B186" s="2574" t="s">
        <v>469</v>
      </c>
      <c r="C186" s="2574"/>
      <c r="D186" s="2574"/>
      <c r="E186" s="2574"/>
      <c r="F186" s="2574"/>
      <c r="G186" s="2574"/>
      <c r="H186" s="2574"/>
      <c r="I186" s="2574"/>
      <c r="J186" s="2574"/>
      <c r="K186" s="2574"/>
      <c r="L186" s="2574" t="s">
        <v>453</v>
      </c>
      <c r="M186" s="2574"/>
      <c r="N186" s="2574"/>
      <c r="O186" s="2574"/>
      <c r="P186" s="2574"/>
      <c r="Q186" s="2574"/>
      <c r="R186" s="2575"/>
    </row>
    <row r="187" spans="1:18" s="32" customFormat="1" ht="16.5" hidden="1" thickBot="1" x14ac:dyDescent="0.3">
      <c r="A187" s="2565" t="s">
        <v>418</v>
      </c>
      <c r="B187" s="2566"/>
      <c r="C187" s="2566"/>
      <c r="D187" s="2566"/>
      <c r="E187" s="2566"/>
      <c r="F187" s="2566"/>
      <c r="G187" s="2566"/>
      <c r="H187" s="2566"/>
      <c r="I187" s="2566"/>
      <c r="J187" s="2566"/>
      <c r="K187" s="2566"/>
      <c r="L187" s="2566"/>
      <c r="M187" s="2566"/>
      <c r="N187" s="2566"/>
      <c r="O187" s="2566"/>
      <c r="P187" s="2566"/>
      <c r="Q187" s="2566"/>
      <c r="R187" s="2567"/>
    </row>
    <row r="188" spans="1:18" s="32" customFormat="1" ht="70.5" hidden="1" customHeight="1" thickBot="1" x14ac:dyDescent="0.3">
      <c r="A188" s="109"/>
      <c r="B188" s="665" t="s">
        <v>143</v>
      </c>
      <c r="C188" s="145" t="s">
        <v>144</v>
      </c>
      <c r="D188" s="145" t="s">
        <v>145</v>
      </c>
      <c r="E188" s="145" t="s">
        <v>146</v>
      </c>
      <c r="F188" s="145" t="s">
        <v>147</v>
      </c>
      <c r="G188" s="145" t="s">
        <v>148</v>
      </c>
      <c r="H188" s="145" t="s">
        <v>149</v>
      </c>
      <c r="I188" s="145" t="s">
        <v>150</v>
      </c>
      <c r="J188" s="145" t="s">
        <v>151</v>
      </c>
      <c r="K188" s="145" t="s">
        <v>152</v>
      </c>
      <c r="L188" s="145" t="s">
        <v>153</v>
      </c>
      <c r="M188" s="145" t="s">
        <v>154</v>
      </c>
      <c r="N188" s="145" t="s">
        <v>155</v>
      </c>
      <c r="O188" s="145" t="s">
        <v>156</v>
      </c>
      <c r="P188" s="146" t="s">
        <v>157</v>
      </c>
      <c r="Q188" s="1191" t="s">
        <v>158</v>
      </c>
      <c r="R188" s="144" t="s">
        <v>159</v>
      </c>
    </row>
    <row r="189" spans="1:18" s="1262" customFormat="1" hidden="1" x14ac:dyDescent="0.25">
      <c r="A189" s="1238" t="s">
        <v>429</v>
      </c>
      <c r="B189" s="1305">
        <v>0</v>
      </c>
      <c r="C189" s="1727">
        <v>0</v>
      </c>
      <c r="D189" s="1727">
        <v>0</v>
      </c>
      <c r="E189" s="1727">
        <v>1</v>
      </c>
      <c r="F189" s="1727">
        <v>0</v>
      </c>
      <c r="G189" s="1727">
        <v>0</v>
      </c>
      <c r="H189" s="1727">
        <v>0</v>
      </c>
      <c r="I189" s="1727">
        <v>1</v>
      </c>
      <c r="J189" s="1727">
        <v>1</v>
      </c>
      <c r="K189" s="1727">
        <v>0</v>
      </c>
      <c r="L189" s="1727">
        <v>1</v>
      </c>
      <c r="M189" s="1727">
        <v>0</v>
      </c>
      <c r="N189" s="1727">
        <v>0</v>
      </c>
      <c r="O189" s="1727">
        <v>0</v>
      </c>
      <c r="P189" s="1306">
        <v>0</v>
      </c>
      <c r="Q189" s="1192">
        <f>SUM(B189:P189)</f>
        <v>4</v>
      </c>
      <c r="R189" s="1196">
        <f>SUM(Q189/Q194)</f>
        <v>1</v>
      </c>
    </row>
    <row r="190" spans="1:18" s="1262" customFormat="1" ht="15.75" hidden="1" customHeight="1" x14ac:dyDescent="0.25">
      <c r="A190" s="1239" t="s">
        <v>430</v>
      </c>
      <c r="B190" s="1309">
        <v>0</v>
      </c>
      <c r="C190" s="1722">
        <v>0</v>
      </c>
      <c r="D190" s="1722">
        <v>0</v>
      </c>
      <c r="E190" s="1722">
        <v>0</v>
      </c>
      <c r="F190" s="1722">
        <v>0</v>
      </c>
      <c r="G190" s="1722">
        <v>0</v>
      </c>
      <c r="H190" s="1722">
        <v>0</v>
      </c>
      <c r="I190" s="1722">
        <v>0</v>
      </c>
      <c r="J190" s="1722">
        <v>0</v>
      </c>
      <c r="K190" s="1722">
        <v>0</v>
      </c>
      <c r="L190" s="1722">
        <v>0</v>
      </c>
      <c r="M190" s="1722">
        <v>0</v>
      </c>
      <c r="N190" s="1722">
        <v>0</v>
      </c>
      <c r="O190" s="1722">
        <v>0</v>
      </c>
      <c r="P190" s="1310">
        <v>0</v>
      </c>
      <c r="Q190" s="1193">
        <f>SUM(B190:P190)</f>
        <v>0</v>
      </c>
      <c r="R190" s="1197">
        <f>SUM(Q190/Q194)</f>
        <v>0</v>
      </c>
    </row>
    <row r="191" spans="1:18" s="1262" customFormat="1" ht="15.75" hidden="1" customHeight="1" x14ac:dyDescent="0.25">
      <c r="A191" s="1239" t="s">
        <v>431</v>
      </c>
      <c r="B191" s="1309">
        <v>0</v>
      </c>
      <c r="C191" s="1722">
        <v>0</v>
      </c>
      <c r="D191" s="1722">
        <v>0</v>
      </c>
      <c r="E191" s="1722">
        <v>0</v>
      </c>
      <c r="F191" s="1722">
        <v>0</v>
      </c>
      <c r="G191" s="1722">
        <v>0</v>
      </c>
      <c r="H191" s="1722">
        <v>0</v>
      </c>
      <c r="I191" s="1722">
        <v>0</v>
      </c>
      <c r="J191" s="1722">
        <v>0</v>
      </c>
      <c r="K191" s="1722">
        <v>0</v>
      </c>
      <c r="L191" s="1722">
        <v>0</v>
      </c>
      <c r="M191" s="1722">
        <v>0</v>
      </c>
      <c r="N191" s="1722">
        <v>0</v>
      </c>
      <c r="O191" s="1722">
        <v>0</v>
      </c>
      <c r="P191" s="1310">
        <v>0</v>
      </c>
      <c r="Q191" s="1193">
        <f>SUM(B191:P191)</f>
        <v>0</v>
      </c>
      <c r="R191" s="1197">
        <f>SUM(Q191/Q194)</f>
        <v>0</v>
      </c>
    </row>
    <row r="192" spans="1:18" s="1262" customFormat="1" ht="15.75" hidden="1" customHeight="1" x14ac:dyDescent="0.25">
      <c r="A192" s="1239" t="s">
        <v>432</v>
      </c>
      <c r="B192" s="1309">
        <v>0</v>
      </c>
      <c r="C192" s="1722">
        <v>0</v>
      </c>
      <c r="D192" s="1722">
        <v>0</v>
      </c>
      <c r="E192" s="1722">
        <v>0</v>
      </c>
      <c r="F192" s="1722">
        <v>0</v>
      </c>
      <c r="G192" s="1722">
        <v>0</v>
      </c>
      <c r="H192" s="1722">
        <v>0</v>
      </c>
      <c r="I192" s="1722">
        <v>0</v>
      </c>
      <c r="J192" s="1722">
        <v>0</v>
      </c>
      <c r="K192" s="1722">
        <v>0</v>
      </c>
      <c r="L192" s="1722">
        <v>0</v>
      </c>
      <c r="M192" s="1722">
        <v>0</v>
      </c>
      <c r="N192" s="1722">
        <v>0</v>
      </c>
      <c r="O192" s="1722">
        <v>0</v>
      </c>
      <c r="P192" s="1310">
        <v>0</v>
      </c>
      <c r="Q192" s="1193">
        <f>SUM(B192:P192)</f>
        <v>0</v>
      </c>
      <c r="R192" s="1197">
        <f>SUM(Q192/Q194)</f>
        <v>0</v>
      </c>
    </row>
    <row r="193" spans="1:18" s="1262" customFormat="1" ht="26.25" hidden="1" thickBot="1" x14ac:dyDescent="0.3">
      <c r="A193" s="1240" t="s">
        <v>433</v>
      </c>
      <c r="B193" s="1309">
        <v>0</v>
      </c>
      <c r="C193" s="1722">
        <v>0</v>
      </c>
      <c r="D193" s="1722">
        <v>0</v>
      </c>
      <c r="E193" s="1722">
        <v>0</v>
      </c>
      <c r="F193" s="1722">
        <v>0</v>
      </c>
      <c r="G193" s="1722">
        <v>0</v>
      </c>
      <c r="H193" s="1722">
        <v>0</v>
      </c>
      <c r="I193" s="1722">
        <v>0</v>
      </c>
      <c r="J193" s="1722">
        <v>0</v>
      </c>
      <c r="K193" s="1722">
        <v>0</v>
      </c>
      <c r="L193" s="1722">
        <v>0</v>
      </c>
      <c r="M193" s="1722">
        <v>0</v>
      </c>
      <c r="N193" s="1722">
        <v>0</v>
      </c>
      <c r="O193" s="1722">
        <v>0</v>
      </c>
      <c r="P193" s="1310">
        <v>0</v>
      </c>
      <c r="Q193" s="1193">
        <f>SUM(B193:P193)</f>
        <v>0</v>
      </c>
      <c r="R193" s="1198">
        <f>SUM(Q193/Q194)</f>
        <v>0</v>
      </c>
    </row>
    <row r="194" spans="1:18" s="1262" customFormat="1" ht="16.5" hidden="1" thickTop="1" thickBot="1" x14ac:dyDescent="0.3">
      <c r="A194" s="1241" t="s">
        <v>130</v>
      </c>
      <c r="B194" s="1140">
        <f t="shared" ref="B194:Q194" si="8">SUM(B189:B193)</f>
        <v>0</v>
      </c>
      <c r="C194" s="1141">
        <f t="shared" si="8"/>
        <v>0</v>
      </c>
      <c r="D194" s="1141">
        <f t="shared" si="8"/>
        <v>0</v>
      </c>
      <c r="E194" s="1141">
        <f t="shared" si="8"/>
        <v>1</v>
      </c>
      <c r="F194" s="1141">
        <f t="shared" si="8"/>
        <v>0</v>
      </c>
      <c r="G194" s="1141">
        <f t="shared" si="8"/>
        <v>0</v>
      </c>
      <c r="H194" s="1141">
        <f t="shared" si="8"/>
        <v>0</v>
      </c>
      <c r="I194" s="1141">
        <f t="shared" si="8"/>
        <v>1</v>
      </c>
      <c r="J194" s="1141">
        <f t="shared" si="8"/>
        <v>1</v>
      </c>
      <c r="K194" s="1141">
        <f t="shared" si="8"/>
        <v>0</v>
      </c>
      <c r="L194" s="1141">
        <f t="shared" si="8"/>
        <v>1</v>
      </c>
      <c r="M194" s="1141">
        <f t="shared" si="8"/>
        <v>0</v>
      </c>
      <c r="N194" s="1141">
        <f t="shared" si="8"/>
        <v>0</v>
      </c>
      <c r="O194" s="1141">
        <f t="shared" si="8"/>
        <v>0</v>
      </c>
      <c r="P194" s="1142">
        <f t="shared" si="8"/>
        <v>0</v>
      </c>
      <c r="Q194" s="1194">
        <f t="shared" si="8"/>
        <v>4</v>
      </c>
      <c r="R194" s="1199">
        <f>SUM(Q194/Q194)</f>
        <v>1</v>
      </c>
    </row>
    <row r="195" spans="1:18" s="1262" customFormat="1" ht="15.75" hidden="1" customHeight="1" thickBot="1" x14ac:dyDescent="0.3">
      <c r="A195" s="1242" t="s">
        <v>129</v>
      </c>
      <c r="B195" s="1143">
        <f>SUM(B194/Q194)</f>
        <v>0</v>
      </c>
      <c r="C195" s="1145">
        <f>SUM(C194/Q194)</f>
        <v>0</v>
      </c>
      <c r="D195" s="1145">
        <f>SUM(D194/Q194)</f>
        <v>0</v>
      </c>
      <c r="E195" s="1145">
        <f>SUM(E194/Q194)</f>
        <v>0.25</v>
      </c>
      <c r="F195" s="1145">
        <f>SUM(F194/Q194)</f>
        <v>0</v>
      </c>
      <c r="G195" s="1145">
        <f>SUM(G194/Q194)</f>
        <v>0</v>
      </c>
      <c r="H195" s="1145">
        <f>SUM(H194/Q194)</f>
        <v>0</v>
      </c>
      <c r="I195" s="1145">
        <f>SUM(I194/Q194)</f>
        <v>0.25</v>
      </c>
      <c r="J195" s="1145">
        <f>SUM(J194/Q194)</f>
        <v>0.25</v>
      </c>
      <c r="K195" s="1145">
        <f>SUM(K194/Q194)</f>
        <v>0</v>
      </c>
      <c r="L195" s="1145">
        <f>SUM(L194/Q194)</f>
        <v>0.25</v>
      </c>
      <c r="M195" s="1145">
        <f>SUM(M194/Q194)</f>
        <v>0</v>
      </c>
      <c r="N195" s="1145">
        <f>SUM(N194/Q194)</f>
        <v>0</v>
      </c>
      <c r="O195" s="1145">
        <f>SUM(O194/Q194)</f>
        <v>0</v>
      </c>
      <c r="P195" s="1146">
        <f>SUM(P194/Q194)</f>
        <v>0</v>
      </c>
      <c r="Q195" s="1195">
        <f>SUM(B195:P195)</f>
        <v>1</v>
      </c>
      <c r="R195" s="367"/>
    </row>
    <row r="196" spans="1:18" s="1262" customFormat="1" ht="12.75" hidden="1" customHeight="1" thickBot="1" x14ac:dyDescent="0.3">
      <c r="A196" s="11"/>
      <c r="B196" s="11"/>
      <c r="C196" s="11"/>
      <c r="D196" s="11"/>
      <c r="E196" s="11"/>
      <c r="F196" s="11"/>
      <c r="G196" s="11"/>
      <c r="H196" s="11"/>
      <c r="I196" s="11"/>
      <c r="J196" s="11"/>
      <c r="K196" s="11"/>
      <c r="L196" s="11"/>
      <c r="M196" s="11"/>
      <c r="N196" s="11"/>
      <c r="O196" s="11"/>
      <c r="P196" s="11"/>
      <c r="Q196" s="11"/>
      <c r="R196" s="11"/>
    </row>
    <row r="197" spans="1:18" s="1262" customFormat="1" ht="34.5" hidden="1" customHeight="1" thickBot="1" x14ac:dyDescent="0.3">
      <c r="A197" s="2560" t="s">
        <v>434</v>
      </c>
      <c r="B197" s="2561"/>
      <c r="C197" s="2561"/>
      <c r="D197" s="2561"/>
      <c r="E197" s="2561"/>
      <c r="F197" s="2561"/>
      <c r="G197" s="2561"/>
      <c r="H197" s="2561"/>
      <c r="I197" s="2561"/>
      <c r="J197" s="2561"/>
      <c r="K197" s="2561"/>
      <c r="L197" s="2561"/>
      <c r="M197" s="2561"/>
      <c r="N197" s="2561"/>
      <c r="O197" s="2561"/>
      <c r="P197" s="2561"/>
      <c r="Q197" s="2561"/>
      <c r="R197" s="2562"/>
    </row>
    <row r="198" spans="1:18" s="1262" customFormat="1" ht="15.75" hidden="1" thickBot="1" x14ac:dyDescent="0.3">
      <c r="A198" s="1243" t="s">
        <v>435</v>
      </c>
      <c r="B198" s="1301">
        <v>0</v>
      </c>
      <c r="C198" s="1302">
        <v>0</v>
      </c>
      <c r="D198" s="1302">
        <v>0</v>
      </c>
      <c r="E198" s="1302">
        <v>0</v>
      </c>
      <c r="F198" s="1302">
        <v>0</v>
      </c>
      <c r="G198" s="1302">
        <v>0</v>
      </c>
      <c r="H198" s="1302">
        <v>0</v>
      </c>
      <c r="I198" s="1302">
        <v>0</v>
      </c>
      <c r="J198" s="1302">
        <v>0</v>
      </c>
      <c r="K198" s="1302">
        <v>0</v>
      </c>
      <c r="L198" s="1302">
        <v>0</v>
      </c>
      <c r="M198" s="1302">
        <v>0</v>
      </c>
      <c r="N198" s="1302">
        <v>0</v>
      </c>
      <c r="O198" s="1302">
        <v>0</v>
      </c>
      <c r="P198" s="1302">
        <v>0</v>
      </c>
      <c r="Q198" s="1303">
        <v>0</v>
      </c>
      <c r="R198" s="1304">
        <v>0</v>
      </c>
    </row>
    <row r="199" spans="1:18" s="1262" customFormat="1" ht="15.75" hidden="1" customHeight="1" thickBot="1" x14ac:dyDescent="0.3"/>
    <row r="200" spans="1:18" s="1262" customFormat="1" ht="18.75" hidden="1" customHeight="1" thickBot="1" x14ac:dyDescent="0.3">
      <c r="A200" s="2543" t="s">
        <v>436</v>
      </c>
      <c r="B200" s="2544"/>
      <c r="C200" s="2544"/>
      <c r="D200" s="2544"/>
      <c r="E200" s="2544"/>
      <c r="F200" s="2544"/>
      <c r="G200" s="2544"/>
      <c r="H200" s="2544"/>
      <c r="I200" s="2544"/>
      <c r="J200" s="2544"/>
      <c r="K200" s="2544"/>
      <c r="L200" s="2544"/>
      <c r="M200" s="2544"/>
      <c r="N200" s="2544"/>
      <c r="O200" s="2544"/>
      <c r="P200" s="2544"/>
      <c r="Q200" s="2544"/>
      <c r="R200" s="2545"/>
    </row>
    <row r="201" spans="1:18" s="1262" customFormat="1" ht="15.75" hidden="1" thickBot="1" x14ac:dyDescent="0.3">
      <c r="A201" s="1444" t="s">
        <v>437</v>
      </c>
      <c r="B201" s="2629" t="s">
        <v>438</v>
      </c>
      <c r="C201" s="2629"/>
      <c r="D201" s="2629"/>
      <c r="E201" s="2629"/>
      <c r="F201" s="2629"/>
      <c r="G201" s="2629"/>
      <c r="H201" s="2629"/>
      <c r="I201" s="2629"/>
      <c r="J201" s="2629"/>
      <c r="K201" s="2629"/>
      <c r="L201" s="2629" t="s">
        <v>439</v>
      </c>
      <c r="M201" s="2629"/>
      <c r="N201" s="2629"/>
      <c r="O201" s="2629"/>
      <c r="P201" s="2629"/>
      <c r="Q201" s="2629"/>
      <c r="R201" s="2637"/>
    </row>
    <row r="202" spans="1:18" s="1262" customFormat="1" ht="15.75" hidden="1" customHeight="1" x14ac:dyDescent="0.25">
      <c r="A202" s="1298" t="s">
        <v>120</v>
      </c>
      <c r="B202" s="2578" t="s">
        <v>470</v>
      </c>
      <c r="C202" s="2578"/>
      <c r="D202" s="2578"/>
      <c r="E202" s="2578"/>
      <c r="F202" s="2578"/>
      <c r="G202" s="2578"/>
      <c r="H202" s="2578"/>
      <c r="I202" s="2578"/>
      <c r="J202" s="2578"/>
      <c r="K202" s="2578"/>
      <c r="L202" s="2578" t="s">
        <v>442</v>
      </c>
      <c r="M202" s="2578"/>
      <c r="N202" s="2578"/>
      <c r="O202" s="2578"/>
      <c r="P202" s="2578"/>
      <c r="Q202" s="2578"/>
      <c r="R202" s="2579"/>
    </row>
    <row r="203" spans="1:18" s="1262" customFormat="1" ht="15.75" hidden="1" customHeight="1" x14ac:dyDescent="0.25">
      <c r="A203" s="1299" t="s">
        <v>123</v>
      </c>
      <c r="B203" s="2576" t="s">
        <v>449</v>
      </c>
      <c r="C203" s="2576"/>
      <c r="D203" s="2576"/>
      <c r="E203" s="2576"/>
      <c r="F203" s="2576"/>
      <c r="G203" s="2576"/>
      <c r="H203" s="2576"/>
      <c r="I203" s="2576"/>
      <c r="J203" s="2576"/>
      <c r="K203" s="2576"/>
      <c r="L203" s="2576" t="s">
        <v>393</v>
      </c>
      <c r="M203" s="2576"/>
      <c r="N203" s="2576"/>
      <c r="O203" s="2576"/>
      <c r="P203" s="2576"/>
      <c r="Q203" s="2576"/>
      <c r="R203" s="2577"/>
    </row>
    <row r="204" spans="1:18" s="1262" customFormat="1" ht="15.75" hidden="1" customHeight="1" x14ac:dyDescent="0.25">
      <c r="A204" s="1299" t="s">
        <v>120</v>
      </c>
      <c r="B204" s="2576" t="s">
        <v>449</v>
      </c>
      <c r="C204" s="2576"/>
      <c r="D204" s="2576"/>
      <c r="E204" s="2576"/>
      <c r="F204" s="2576"/>
      <c r="G204" s="2576"/>
      <c r="H204" s="2576"/>
      <c r="I204" s="2576"/>
      <c r="J204" s="2576"/>
      <c r="K204" s="2576"/>
      <c r="L204" s="2576" t="s">
        <v>471</v>
      </c>
      <c r="M204" s="2576"/>
      <c r="N204" s="2576"/>
      <c r="O204" s="2576"/>
      <c r="P204" s="2576"/>
      <c r="Q204" s="2576"/>
      <c r="R204" s="2577"/>
    </row>
    <row r="205" spans="1:18" s="1262" customFormat="1" ht="15.75" hidden="1" customHeight="1" x14ac:dyDescent="0.25">
      <c r="A205" s="1299" t="s">
        <v>120</v>
      </c>
      <c r="B205" s="2576" t="s">
        <v>472</v>
      </c>
      <c r="C205" s="2576"/>
      <c r="D205" s="2576"/>
      <c r="E205" s="2576"/>
      <c r="F205" s="2576"/>
      <c r="G205" s="2576"/>
      <c r="H205" s="2576"/>
      <c r="I205" s="2576"/>
      <c r="J205" s="2576"/>
      <c r="K205" s="2576"/>
      <c r="L205" s="2576" t="s">
        <v>473</v>
      </c>
      <c r="M205" s="2576"/>
      <c r="N205" s="2576"/>
      <c r="O205" s="2576"/>
      <c r="P205" s="2576"/>
      <c r="Q205" s="2576"/>
      <c r="R205" s="2577"/>
    </row>
    <row r="206" spans="1:18" s="1262" customFormat="1" ht="15.75" hidden="1" customHeight="1" x14ac:dyDescent="0.25">
      <c r="A206" s="1299" t="s">
        <v>120</v>
      </c>
      <c r="B206" s="2576" t="s">
        <v>470</v>
      </c>
      <c r="C206" s="2576"/>
      <c r="D206" s="2576"/>
      <c r="E206" s="2576"/>
      <c r="F206" s="2576"/>
      <c r="G206" s="2576"/>
      <c r="H206" s="2576"/>
      <c r="I206" s="2576"/>
      <c r="J206" s="2576"/>
      <c r="K206" s="2576"/>
      <c r="L206" s="2576" t="s">
        <v>448</v>
      </c>
      <c r="M206" s="2576"/>
      <c r="N206" s="2576"/>
      <c r="O206" s="2576"/>
      <c r="P206" s="2576"/>
      <c r="Q206" s="2576"/>
      <c r="R206" s="2577"/>
    </row>
    <row r="207" spans="1:18" s="1262" customFormat="1" ht="15.75" hidden="1" customHeight="1" thickBot="1" x14ac:dyDescent="0.3">
      <c r="A207" s="1300" t="s">
        <v>120</v>
      </c>
      <c r="B207" s="2574" t="s">
        <v>449</v>
      </c>
      <c r="C207" s="2574"/>
      <c r="D207" s="2574"/>
      <c r="E207" s="2574"/>
      <c r="F207" s="2574"/>
      <c r="G207" s="2574"/>
      <c r="H207" s="2574"/>
      <c r="I207" s="2574"/>
      <c r="J207" s="2574"/>
      <c r="K207" s="2574"/>
      <c r="L207" s="2574" t="s">
        <v>442</v>
      </c>
      <c r="M207" s="2574"/>
      <c r="N207" s="2574"/>
      <c r="O207" s="2574"/>
      <c r="P207" s="2574"/>
      <c r="Q207" s="2574"/>
      <c r="R207" s="2575"/>
    </row>
    <row r="208" spans="1:18" s="1262" customFormat="1" ht="15.75" hidden="1" customHeight="1" x14ac:dyDescent="0.25">
      <c r="A208" s="1445" t="s">
        <v>123</v>
      </c>
      <c r="B208" s="2638" t="s">
        <v>474</v>
      </c>
      <c r="C208" s="2638"/>
      <c r="D208" s="2638"/>
      <c r="E208" s="2638"/>
      <c r="F208" s="2638"/>
      <c r="G208" s="2638"/>
      <c r="H208" s="2638"/>
      <c r="I208" s="2638"/>
      <c r="J208" s="2638"/>
      <c r="K208" s="2638"/>
      <c r="L208" s="2638" t="s">
        <v>442</v>
      </c>
      <c r="M208" s="2638"/>
      <c r="N208" s="2638"/>
      <c r="O208" s="2638"/>
      <c r="P208" s="2638"/>
      <c r="Q208" s="2638"/>
      <c r="R208" s="2639"/>
    </row>
    <row r="209" spans="1:32" s="32" customFormat="1" ht="16.5" hidden="1" thickBot="1" x14ac:dyDescent="0.3">
      <c r="A209" s="2565" t="s">
        <v>475</v>
      </c>
      <c r="B209" s="2566"/>
      <c r="C209" s="2566"/>
      <c r="D209" s="2566"/>
      <c r="E209" s="2566"/>
      <c r="F209" s="2566"/>
      <c r="G209" s="2566"/>
      <c r="H209" s="2566"/>
      <c r="I209" s="2566"/>
      <c r="J209" s="2566"/>
      <c r="K209" s="2566"/>
      <c r="L209" s="2566"/>
      <c r="M209" s="2566"/>
      <c r="N209" s="2566"/>
      <c r="O209" s="2566"/>
      <c r="P209" s="2566"/>
      <c r="Q209" s="2566"/>
      <c r="R209" s="2567"/>
    </row>
    <row r="210" spans="1:32" s="32" customFormat="1" ht="70.5" hidden="1" customHeight="1" thickBot="1" x14ac:dyDescent="0.3">
      <c r="A210" s="109"/>
      <c r="B210" s="665" t="s">
        <v>143</v>
      </c>
      <c r="C210" s="145" t="s">
        <v>144</v>
      </c>
      <c r="D210" s="145" t="s">
        <v>145</v>
      </c>
      <c r="E210" s="145" t="s">
        <v>146</v>
      </c>
      <c r="F210" s="145" t="s">
        <v>147</v>
      </c>
      <c r="G210" s="145" t="s">
        <v>148</v>
      </c>
      <c r="H210" s="145" t="s">
        <v>149</v>
      </c>
      <c r="I210" s="145" t="s">
        <v>150</v>
      </c>
      <c r="J210" s="145" t="s">
        <v>151</v>
      </c>
      <c r="K210" s="145" t="s">
        <v>152</v>
      </c>
      <c r="L210" s="145" t="s">
        <v>153</v>
      </c>
      <c r="M210" s="145" t="s">
        <v>154</v>
      </c>
      <c r="N210" s="145" t="s">
        <v>155</v>
      </c>
      <c r="O210" s="145" t="s">
        <v>156</v>
      </c>
      <c r="P210" s="146" t="s">
        <v>157</v>
      </c>
      <c r="Q210" s="1191" t="s">
        <v>158</v>
      </c>
      <c r="R210" s="144" t="s">
        <v>159</v>
      </c>
    </row>
    <row r="211" spans="1:32" s="172" customFormat="1" hidden="1" x14ac:dyDescent="0.25">
      <c r="A211" s="1238" t="s">
        <v>429</v>
      </c>
      <c r="B211" s="1305">
        <v>0</v>
      </c>
      <c r="C211" s="1727">
        <v>0</v>
      </c>
      <c r="D211" s="1727">
        <v>0</v>
      </c>
      <c r="E211" s="1727">
        <v>0</v>
      </c>
      <c r="F211" s="1727">
        <v>0</v>
      </c>
      <c r="G211" s="1727">
        <v>0</v>
      </c>
      <c r="H211" s="1727">
        <v>0</v>
      </c>
      <c r="I211" s="1727">
        <v>1</v>
      </c>
      <c r="J211" s="1727">
        <v>0</v>
      </c>
      <c r="K211" s="1727">
        <v>0</v>
      </c>
      <c r="L211" s="1727">
        <v>1</v>
      </c>
      <c r="M211" s="1727">
        <v>0</v>
      </c>
      <c r="N211" s="1727">
        <v>0</v>
      </c>
      <c r="O211" s="1727">
        <v>0</v>
      </c>
      <c r="P211" s="1306">
        <v>0</v>
      </c>
      <c r="Q211" s="1307">
        <f>SUM(B211:P211)</f>
        <v>2</v>
      </c>
      <c r="R211" s="1308">
        <f>SUM(Q211/Q216)</f>
        <v>1</v>
      </c>
      <c r="S211" s="1262"/>
      <c r="T211" s="1262"/>
      <c r="U211" s="1262"/>
      <c r="V211" s="1262"/>
      <c r="W211" s="1262"/>
      <c r="X211" s="1262"/>
      <c r="Y211" s="1262"/>
      <c r="Z211" s="1262"/>
      <c r="AA211" s="1262"/>
      <c r="AB211" s="1262"/>
      <c r="AC211" s="1262"/>
      <c r="AD211" s="1262"/>
      <c r="AE211" s="1262"/>
      <c r="AF211" s="1262"/>
    </row>
    <row r="212" spans="1:32" s="172" customFormat="1" ht="15.75" hidden="1" customHeight="1" x14ac:dyDescent="0.25">
      <c r="A212" s="1239" t="s">
        <v>430</v>
      </c>
      <c r="B212" s="1309">
        <v>0</v>
      </c>
      <c r="C212" s="1722">
        <v>0</v>
      </c>
      <c r="D212" s="1722">
        <v>0</v>
      </c>
      <c r="E212" s="1722">
        <v>0</v>
      </c>
      <c r="F212" s="1722">
        <v>0</v>
      </c>
      <c r="G212" s="1722">
        <v>0</v>
      </c>
      <c r="H212" s="1722">
        <v>0</v>
      </c>
      <c r="I212" s="1722">
        <v>0</v>
      </c>
      <c r="J212" s="1722">
        <v>0</v>
      </c>
      <c r="K212" s="1722">
        <v>0</v>
      </c>
      <c r="L212" s="1722">
        <v>0</v>
      </c>
      <c r="M212" s="1722">
        <v>0</v>
      </c>
      <c r="N212" s="1722">
        <v>0</v>
      </c>
      <c r="O212" s="1722">
        <v>0</v>
      </c>
      <c r="P212" s="1310">
        <v>0</v>
      </c>
      <c r="Q212" s="1311">
        <f>SUM(B212:P212)</f>
        <v>0</v>
      </c>
      <c r="R212" s="1312">
        <f>SUM(Q212/Q216)</f>
        <v>0</v>
      </c>
      <c r="S212" s="1262"/>
      <c r="T212" s="1262"/>
      <c r="U212" s="1262"/>
      <c r="V212" s="1262"/>
      <c r="W212" s="1262"/>
      <c r="X212" s="1262"/>
      <c r="Y212" s="1262"/>
      <c r="Z212" s="1262"/>
      <c r="AA212" s="1262"/>
      <c r="AB212" s="1262"/>
      <c r="AC212" s="1262"/>
      <c r="AD212" s="1262"/>
      <c r="AE212" s="1262"/>
      <c r="AF212" s="1262"/>
    </row>
    <row r="213" spans="1:32" s="172" customFormat="1" ht="15.75" hidden="1" customHeight="1" x14ac:dyDescent="0.25">
      <c r="A213" s="1239" t="s">
        <v>431</v>
      </c>
      <c r="B213" s="1309">
        <v>0</v>
      </c>
      <c r="C213" s="1722">
        <v>0</v>
      </c>
      <c r="D213" s="1722">
        <v>0</v>
      </c>
      <c r="E213" s="1722">
        <v>0</v>
      </c>
      <c r="F213" s="1722">
        <v>0</v>
      </c>
      <c r="G213" s="1722">
        <v>0</v>
      </c>
      <c r="H213" s="1722">
        <v>0</v>
      </c>
      <c r="I213" s="1722">
        <v>0</v>
      </c>
      <c r="J213" s="1722">
        <v>0</v>
      </c>
      <c r="K213" s="1722">
        <v>0</v>
      </c>
      <c r="L213" s="1722">
        <v>0</v>
      </c>
      <c r="M213" s="1722">
        <v>0</v>
      </c>
      <c r="N213" s="1722">
        <v>0</v>
      </c>
      <c r="O213" s="1722">
        <v>0</v>
      </c>
      <c r="P213" s="1310">
        <v>0</v>
      </c>
      <c r="Q213" s="1311">
        <f>SUM(B213:P213)</f>
        <v>0</v>
      </c>
      <c r="R213" s="1312">
        <f>SUM(Q213/Q216)</f>
        <v>0</v>
      </c>
      <c r="S213" s="1262"/>
      <c r="T213" s="1262"/>
      <c r="U213" s="1262"/>
      <c r="V213" s="1262"/>
      <c r="W213" s="1262"/>
      <c r="X213" s="1262"/>
      <c r="Y213" s="1262"/>
      <c r="Z213" s="1262"/>
      <c r="AA213" s="1262"/>
      <c r="AB213" s="1262"/>
      <c r="AC213" s="1262"/>
      <c r="AD213" s="1262"/>
      <c r="AE213" s="1262"/>
      <c r="AF213" s="1262"/>
    </row>
    <row r="214" spans="1:32" s="172" customFormat="1" ht="15.75" hidden="1" customHeight="1" x14ac:dyDescent="0.25">
      <c r="A214" s="1239" t="s">
        <v>432</v>
      </c>
      <c r="B214" s="1309">
        <v>0</v>
      </c>
      <c r="C214" s="1722">
        <v>0</v>
      </c>
      <c r="D214" s="1722">
        <v>0</v>
      </c>
      <c r="E214" s="1722">
        <v>0</v>
      </c>
      <c r="F214" s="1722">
        <v>0</v>
      </c>
      <c r="G214" s="1722">
        <v>0</v>
      </c>
      <c r="H214" s="1722">
        <v>0</v>
      </c>
      <c r="I214" s="1722">
        <v>0</v>
      </c>
      <c r="J214" s="1722">
        <v>0</v>
      </c>
      <c r="K214" s="1722">
        <v>0</v>
      </c>
      <c r="L214" s="1722">
        <v>0</v>
      </c>
      <c r="M214" s="1722">
        <v>0</v>
      </c>
      <c r="N214" s="1722">
        <v>0</v>
      </c>
      <c r="O214" s="1722">
        <v>0</v>
      </c>
      <c r="P214" s="1310">
        <v>0</v>
      </c>
      <c r="Q214" s="1311">
        <f>SUM(B214:P214)</f>
        <v>0</v>
      </c>
      <c r="R214" s="1312">
        <f>SUM(Q214/Q216)</f>
        <v>0</v>
      </c>
      <c r="S214" s="1262"/>
      <c r="T214" s="1262"/>
      <c r="U214" s="1262"/>
      <c r="V214" s="1262"/>
      <c r="W214" s="1262"/>
      <c r="X214" s="1262"/>
      <c r="Y214" s="1262"/>
      <c r="Z214" s="1262"/>
      <c r="AA214" s="1262"/>
      <c r="AB214" s="1262"/>
      <c r="AC214" s="1262"/>
      <c r="AD214" s="1262"/>
      <c r="AE214" s="1262"/>
      <c r="AF214" s="1262"/>
    </row>
    <row r="215" spans="1:32" s="172" customFormat="1" ht="26.25" hidden="1" thickBot="1" x14ac:dyDescent="0.3">
      <c r="A215" s="1240" t="s">
        <v>433</v>
      </c>
      <c r="B215" s="1309">
        <v>0</v>
      </c>
      <c r="C215" s="1722">
        <v>0</v>
      </c>
      <c r="D215" s="1722">
        <v>0</v>
      </c>
      <c r="E215" s="1722">
        <v>0</v>
      </c>
      <c r="F215" s="1722">
        <v>0</v>
      </c>
      <c r="G215" s="1722">
        <v>0</v>
      </c>
      <c r="H215" s="1722">
        <v>0</v>
      </c>
      <c r="I215" s="1722">
        <v>0</v>
      </c>
      <c r="J215" s="1722">
        <v>0</v>
      </c>
      <c r="K215" s="1722">
        <v>0</v>
      </c>
      <c r="L215" s="1722">
        <v>0</v>
      </c>
      <c r="M215" s="1722">
        <v>0</v>
      </c>
      <c r="N215" s="1722">
        <v>0</v>
      </c>
      <c r="O215" s="1722">
        <v>0</v>
      </c>
      <c r="P215" s="1310">
        <v>0</v>
      </c>
      <c r="Q215" s="1311">
        <f>SUM(B215:P215)</f>
        <v>0</v>
      </c>
      <c r="R215" s="1313">
        <f>SUM(Q215/Q216)</f>
        <v>0</v>
      </c>
      <c r="S215" s="1262"/>
      <c r="T215" s="1262"/>
      <c r="U215" s="1262"/>
      <c r="V215" s="1262"/>
      <c r="W215" s="1262"/>
      <c r="X215" s="1262"/>
      <c r="Y215" s="1262"/>
      <c r="Z215" s="1262"/>
      <c r="AA215" s="1262"/>
      <c r="AB215" s="1262"/>
      <c r="AC215" s="1262"/>
      <c r="AD215" s="1262"/>
      <c r="AE215" s="1262"/>
      <c r="AF215" s="1262"/>
    </row>
    <row r="216" spans="1:32" s="172" customFormat="1" ht="16.5" hidden="1" thickTop="1" thickBot="1" x14ac:dyDescent="0.3">
      <c r="A216" s="1241" t="s">
        <v>130</v>
      </c>
      <c r="B216" s="1314">
        <f t="shared" ref="B216:Q216" si="9">SUM(B211:B215)</f>
        <v>0</v>
      </c>
      <c r="C216" s="1315">
        <f t="shared" si="9"/>
        <v>0</v>
      </c>
      <c r="D216" s="1315">
        <f t="shared" si="9"/>
        <v>0</v>
      </c>
      <c r="E216" s="1315">
        <f t="shared" si="9"/>
        <v>0</v>
      </c>
      <c r="F216" s="1315">
        <f t="shared" si="9"/>
        <v>0</v>
      </c>
      <c r="G216" s="1315">
        <f t="shared" si="9"/>
        <v>0</v>
      </c>
      <c r="H216" s="1315">
        <f t="shared" si="9"/>
        <v>0</v>
      </c>
      <c r="I216" s="1315">
        <f t="shared" si="9"/>
        <v>1</v>
      </c>
      <c r="J216" s="1315">
        <f t="shared" si="9"/>
        <v>0</v>
      </c>
      <c r="K216" s="1315">
        <f t="shared" si="9"/>
        <v>0</v>
      </c>
      <c r="L216" s="1315">
        <f t="shared" si="9"/>
        <v>1</v>
      </c>
      <c r="M216" s="1315">
        <f t="shared" si="9"/>
        <v>0</v>
      </c>
      <c r="N216" s="1315">
        <f t="shared" si="9"/>
        <v>0</v>
      </c>
      <c r="O216" s="1315">
        <f t="shared" si="9"/>
        <v>0</v>
      </c>
      <c r="P216" s="1316">
        <f t="shared" si="9"/>
        <v>0</v>
      </c>
      <c r="Q216" s="1317">
        <f t="shared" si="9"/>
        <v>2</v>
      </c>
      <c r="R216" s="1318">
        <f>SUM(Q216/Q216)</f>
        <v>1</v>
      </c>
      <c r="S216" s="1262"/>
      <c r="T216" s="1262"/>
      <c r="U216" s="1262"/>
      <c r="V216" s="1262"/>
      <c r="W216" s="1262"/>
      <c r="X216" s="1262"/>
      <c r="Y216" s="1262"/>
      <c r="Z216" s="1262"/>
      <c r="AA216" s="1262"/>
      <c r="AB216" s="1262"/>
      <c r="AC216" s="1262"/>
      <c r="AD216" s="1262"/>
      <c r="AE216" s="1262"/>
      <c r="AF216" s="1262"/>
    </row>
    <row r="217" spans="1:32" s="172" customFormat="1" ht="15.75" hidden="1" customHeight="1" thickBot="1" x14ac:dyDescent="0.3">
      <c r="A217" s="1242" t="s">
        <v>129</v>
      </c>
      <c r="B217" s="1319">
        <f>SUM(B216/Q216)</f>
        <v>0</v>
      </c>
      <c r="C217" s="1320">
        <f>SUM(C216/Q216)</f>
        <v>0</v>
      </c>
      <c r="D217" s="1320">
        <f>SUM(D216/Q216)</f>
        <v>0</v>
      </c>
      <c r="E217" s="1320">
        <f>SUM(E216/Q216)</f>
        <v>0</v>
      </c>
      <c r="F217" s="1320">
        <f>SUM(F216/Q216)</f>
        <v>0</v>
      </c>
      <c r="G217" s="1320">
        <f>SUM(G216/Q216)</f>
        <v>0</v>
      </c>
      <c r="H217" s="1320">
        <f>SUM(H216/Q216)</f>
        <v>0</v>
      </c>
      <c r="I217" s="1321">
        <f>SUM(I216/Q216)</f>
        <v>0.5</v>
      </c>
      <c r="J217" s="1320">
        <f>SUM(J216/Q216)</f>
        <v>0</v>
      </c>
      <c r="K217" s="1320">
        <f>SUM(K216/Q216)</f>
        <v>0</v>
      </c>
      <c r="L217" s="1321">
        <f>SUM(L216/Q216)</f>
        <v>0.5</v>
      </c>
      <c r="M217" s="1320">
        <f>SUM(M216/Q216)</f>
        <v>0</v>
      </c>
      <c r="N217" s="1320">
        <f>SUM(N216/Q216)</f>
        <v>0</v>
      </c>
      <c r="O217" s="1320">
        <f>SUM(O216/Q216)</f>
        <v>0</v>
      </c>
      <c r="P217" s="1322">
        <f>SUM(P216/Q216)</f>
        <v>0</v>
      </c>
      <c r="Q217" s="1323">
        <f>SUM(B217:P217)</f>
        <v>1</v>
      </c>
      <c r="R217" s="367"/>
      <c r="S217" s="1262"/>
      <c r="T217" s="1262"/>
      <c r="U217" s="1262"/>
      <c r="V217" s="1262"/>
      <c r="W217" s="1262"/>
      <c r="X217" s="1262"/>
      <c r="Y217" s="1262"/>
      <c r="Z217" s="1262"/>
      <c r="AA217" s="1262"/>
      <c r="AB217" s="1262"/>
      <c r="AC217" s="1262"/>
      <c r="AD217" s="1262"/>
      <c r="AE217" s="1262"/>
      <c r="AF217" s="1262"/>
    </row>
    <row r="218" spans="1:32" s="172" customFormat="1" ht="12.75" hidden="1" customHeight="1" thickBot="1" x14ac:dyDescent="0.3">
      <c r="A218" s="11"/>
      <c r="B218" s="11"/>
      <c r="C218" s="11"/>
      <c r="D218" s="11"/>
      <c r="E218" s="11"/>
      <c r="F218" s="11"/>
      <c r="G218" s="11"/>
      <c r="H218" s="11"/>
      <c r="I218" s="11"/>
      <c r="J218" s="11"/>
      <c r="K218" s="11"/>
      <c r="L218" s="11"/>
      <c r="M218" s="11"/>
      <c r="N218" s="11"/>
      <c r="O218" s="11"/>
      <c r="P218" s="11"/>
      <c r="Q218" s="11"/>
      <c r="R218" s="11"/>
      <c r="S218" s="1262"/>
      <c r="T218" s="1262"/>
      <c r="U218" s="1262"/>
      <c r="V218" s="1262"/>
      <c r="W218" s="1262"/>
      <c r="X218" s="1262"/>
      <c r="Y218" s="1262"/>
      <c r="Z218" s="1262"/>
      <c r="AA218" s="1262"/>
      <c r="AB218" s="1262"/>
      <c r="AC218" s="1262"/>
      <c r="AD218" s="1262"/>
      <c r="AE218" s="1262"/>
      <c r="AF218" s="1262"/>
    </row>
    <row r="219" spans="1:32" s="172" customFormat="1" ht="34.5" hidden="1" customHeight="1" thickBot="1" x14ac:dyDescent="0.3">
      <c r="A219" s="2560" t="s">
        <v>434</v>
      </c>
      <c r="B219" s="2561"/>
      <c r="C219" s="2561"/>
      <c r="D219" s="2561"/>
      <c r="E219" s="2561"/>
      <c r="F219" s="2561"/>
      <c r="G219" s="2561"/>
      <c r="H219" s="2561"/>
      <c r="I219" s="2561"/>
      <c r="J219" s="2561"/>
      <c r="K219" s="2561"/>
      <c r="L219" s="2561"/>
      <c r="M219" s="2561"/>
      <c r="N219" s="2561"/>
      <c r="O219" s="2561"/>
      <c r="P219" s="2561"/>
      <c r="Q219" s="2561"/>
      <c r="R219" s="2562"/>
      <c r="S219" s="1262"/>
      <c r="T219" s="1262"/>
      <c r="U219" s="1262"/>
      <c r="V219" s="1262"/>
      <c r="W219" s="1262"/>
      <c r="X219" s="1262"/>
      <c r="Y219" s="1262"/>
      <c r="Z219" s="1262"/>
      <c r="AA219" s="1262"/>
      <c r="AB219" s="1262"/>
      <c r="AC219" s="1262"/>
      <c r="AD219" s="1262"/>
      <c r="AE219" s="1262"/>
      <c r="AF219" s="1262"/>
    </row>
    <row r="220" spans="1:32" s="172" customFormat="1" ht="15.75" hidden="1" thickBot="1" x14ac:dyDescent="0.3">
      <c r="A220" s="1243" t="s">
        <v>435</v>
      </c>
      <c r="B220" s="1301">
        <v>0</v>
      </c>
      <c r="C220" s="1302">
        <v>0</v>
      </c>
      <c r="D220" s="1302">
        <v>0</v>
      </c>
      <c r="E220" s="1302">
        <v>0</v>
      </c>
      <c r="F220" s="1302">
        <v>0</v>
      </c>
      <c r="G220" s="1302">
        <v>0</v>
      </c>
      <c r="H220" s="1302">
        <v>0</v>
      </c>
      <c r="I220" s="1302">
        <v>0</v>
      </c>
      <c r="J220" s="1302">
        <v>0</v>
      </c>
      <c r="K220" s="1302">
        <v>0</v>
      </c>
      <c r="L220" s="1302">
        <v>0</v>
      </c>
      <c r="M220" s="1302">
        <v>0</v>
      </c>
      <c r="N220" s="1302">
        <v>0</v>
      </c>
      <c r="O220" s="1302">
        <v>0</v>
      </c>
      <c r="P220" s="1302">
        <v>0</v>
      </c>
      <c r="Q220" s="1303">
        <v>0</v>
      </c>
      <c r="R220" s="1304">
        <v>0</v>
      </c>
      <c r="S220" s="1262"/>
      <c r="T220" s="1262"/>
      <c r="U220" s="1262"/>
      <c r="V220" s="1262"/>
      <c r="W220" s="1262"/>
      <c r="X220" s="1262"/>
      <c r="Y220" s="1262"/>
      <c r="Z220" s="1262"/>
      <c r="AA220" s="1262"/>
      <c r="AB220" s="1262"/>
      <c r="AC220" s="1262"/>
      <c r="AD220" s="1262"/>
      <c r="AE220" s="1262"/>
      <c r="AF220" s="1262"/>
    </row>
    <row r="221" spans="1:32" s="172" customFormat="1" ht="15.75" hidden="1" customHeight="1" thickBot="1" x14ac:dyDescent="0.3">
      <c r="A221" s="1262"/>
      <c r="B221" s="1262"/>
      <c r="C221" s="1262"/>
      <c r="D221" s="1262"/>
      <c r="E221" s="1262"/>
      <c r="F221" s="1262"/>
      <c r="G221" s="1262"/>
      <c r="H221" s="1262"/>
      <c r="I221" s="1262"/>
      <c r="J221" s="1262"/>
      <c r="K221" s="1262"/>
      <c r="L221" s="1262"/>
      <c r="M221" s="1262"/>
      <c r="N221" s="1262"/>
      <c r="O221" s="1262"/>
      <c r="P221" s="1262"/>
      <c r="Q221" s="1262"/>
      <c r="R221" s="1262"/>
    </row>
    <row r="222" spans="1:32" s="172" customFormat="1" ht="18.75" hidden="1" customHeight="1" thickBot="1" x14ac:dyDescent="0.3">
      <c r="A222" s="2543" t="s">
        <v>436</v>
      </c>
      <c r="B222" s="2544"/>
      <c r="C222" s="2544"/>
      <c r="D222" s="2544"/>
      <c r="E222" s="2544"/>
      <c r="F222" s="2544"/>
      <c r="G222" s="2544"/>
      <c r="H222" s="2544"/>
      <c r="I222" s="2544"/>
      <c r="J222" s="2544"/>
      <c r="K222" s="2544"/>
      <c r="L222" s="2544"/>
      <c r="M222" s="2544"/>
      <c r="N222" s="2544"/>
      <c r="O222" s="2544"/>
      <c r="P222" s="2544"/>
      <c r="Q222" s="2544"/>
      <c r="R222" s="2545"/>
    </row>
    <row r="223" spans="1:32" s="172" customFormat="1" ht="15.75" hidden="1" thickBot="1" x14ac:dyDescent="0.3">
      <c r="A223" s="1719" t="s">
        <v>437</v>
      </c>
      <c r="B223" s="2563" t="s">
        <v>438</v>
      </c>
      <c r="C223" s="2563"/>
      <c r="D223" s="2563"/>
      <c r="E223" s="2563"/>
      <c r="F223" s="2563"/>
      <c r="G223" s="2563"/>
      <c r="H223" s="2563"/>
      <c r="I223" s="2563"/>
      <c r="J223" s="2563"/>
      <c r="K223" s="2563"/>
      <c r="L223" s="2518" t="s">
        <v>439</v>
      </c>
      <c r="M223" s="2563"/>
      <c r="N223" s="2563"/>
      <c r="O223" s="2563"/>
      <c r="P223" s="2563"/>
      <c r="Q223" s="2563"/>
      <c r="R223" s="2563"/>
    </row>
    <row r="224" spans="1:32" s="1262" customFormat="1" ht="15.75" hidden="1" customHeight="1" x14ac:dyDescent="0.25">
      <c r="A224" s="1298" t="s">
        <v>120</v>
      </c>
      <c r="B224" s="2578" t="s">
        <v>476</v>
      </c>
      <c r="C224" s="2578"/>
      <c r="D224" s="2578"/>
      <c r="E224" s="2578"/>
      <c r="F224" s="2578"/>
      <c r="G224" s="2578"/>
      <c r="H224" s="2578"/>
      <c r="I224" s="2578"/>
      <c r="J224" s="2578"/>
      <c r="K224" s="2578"/>
      <c r="L224" s="2578" t="s">
        <v>477</v>
      </c>
      <c r="M224" s="2578"/>
      <c r="N224" s="2578"/>
      <c r="O224" s="2578"/>
      <c r="P224" s="2578"/>
      <c r="Q224" s="2578"/>
      <c r="R224" s="2579"/>
    </row>
    <row r="225" spans="1:18" s="1262" customFormat="1" ht="15.75" hidden="1" customHeight="1" x14ac:dyDescent="0.25">
      <c r="A225" s="1299" t="s">
        <v>120</v>
      </c>
      <c r="B225" s="2576" t="s">
        <v>466</v>
      </c>
      <c r="C225" s="2576"/>
      <c r="D225" s="2576"/>
      <c r="E225" s="2576"/>
      <c r="F225" s="2576"/>
      <c r="G225" s="2576"/>
      <c r="H225" s="2576"/>
      <c r="I225" s="2576"/>
      <c r="J225" s="2576"/>
      <c r="K225" s="2576"/>
      <c r="L225" s="2576" t="s">
        <v>478</v>
      </c>
      <c r="M225" s="2576"/>
      <c r="N225" s="2576"/>
      <c r="O225" s="2576"/>
      <c r="P225" s="2576"/>
      <c r="Q225" s="2576"/>
      <c r="R225" s="2577"/>
    </row>
    <row r="226" spans="1:18" s="1262" customFormat="1" ht="15.75" hidden="1" customHeight="1" x14ac:dyDescent="0.25">
      <c r="A226" s="1299" t="s">
        <v>123</v>
      </c>
      <c r="B226" s="2576" t="s">
        <v>479</v>
      </c>
      <c r="C226" s="2576"/>
      <c r="D226" s="2576"/>
      <c r="E226" s="2576"/>
      <c r="F226" s="2576"/>
      <c r="G226" s="2576"/>
      <c r="H226" s="2576"/>
      <c r="I226" s="2576"/>
      <c r="J226" s="2576"/>
      <c r="K226" s="2576"/>
      <c r="L226" s="2576" t="s">
        <v>480</v>
      </c>
      <c r="M226" s="2576"/>
      <c r="N226" s="2576"/>
      <c r="O226" s="2576"/>
      <c r="P226" s="2576"/>
      <c r="Q226" s="2576"/>
      <c r="R226" s="2577"/>
    </row>
    <row r="227" spans="1:18" s="1262" customFormat="1" ht="15.75" hidden="1" customHeight="1" x14ac:dyDescent="0.25">
      <c r="A227" s="1299" t="s">
        <v>120</v>
      </c>
      <c r="B227" s="2576" t="s">
        <v>481</v>
      </c>
      <c r="C227" s="2576"/>
      <c r="D227" s="2576"/>
      <c r="E227" s="2576"/>
      <c r="F227" s="2576"/>
      <c r="G227" s="2576"/>
      <c r="H227" s="2576"/>
      <c r="I227" s="2576"/>
      <c r="J227" s="2576"/>
      <c r="K227" s="2576"/>
      <c r="L227" s="2576" t="s">
        <v>482</v>
      </c>
      <c r="M227" s="2576"/>
      <c r="N227" s="2576"/>
      <c r="O227" s="2576"/>
      <c r="P227" s="2576"/>
      <c r="Q227" s="2576"/>
      <c r="R227" s="2577"/>
    </row>
    <row r="228" spans="1:18" s="1262" customFormat="1" ht="15.75" hidden="1" customHeight="1" x14ac:dyDescent="0.25">
      <c r="A228" s="1299" t="s">
        <v>120</v>
      </c>
      <c r="B228" s="2576" t="s">
        <v>483</v>
      </c>
      <c r="C228" s="2576"/>
      <c r="D228" s="2576"/>
      <c r="E228" s="2576"/>
      <c r="F228" s="2576"/>
      <c r="G228" s="2576"/>
      <c r="H228" s="2576"/>
      <c r="I228" s="2576"/>
      <c r="J228" s="2576"/>
      <c r="K228" s="2576"/>
      <c r="L228" s="2576" t="s">
        <v>484</v>
      </c>
      <c r="M228" s="2576"/>
      <c r="N228" s="2576"/>
      <c r="O228" s="2576"/>
      <c r="P228" s="2576"/>
      <c r="Q228" s="2576"/>
      <c r="R228" s="2577"/>
    </row>
    <row r="229" spans="1:18" s="1262" customFormat="1" ht="15.75" hidden="1" customHeight="1" x14ac:dyDescent="0.25">
      <c r="A229" s="1299" t="s">
        <v>120</v>
      </c>
      <c r="B229" s="2576" t="s">
        <v>485</v>
      </c>
      <c r="C229" s="2576"/>
      <c r="D229" s="2576"/>
      <c r="E229" s="2576"/>
      <c r="F229" s="2576"/>
      <c r="G229" s="2576"/>
      <c r="H229" s="2576"/>
      <c r="I229" s="2576"/>
      <c r="J229" s="2576"/>
      <c r="K229" s="2576"/>
      <c r="L229" s="2576" t="s">
        <v>482</v>
      </c>
      <c r="M229" s="2576"/>
      <c r="N229" s="2576"/>
      <c r="O229" s="2576"/>
      <c r="P229" s="2576"/>
      <c r="Q229" s="2576"/>
      <c r="R229" s="2577"/>
    </row>
    <row r="230" spans="1:18" s="1262" customFormat="1" ht="15.75" hidden="1" customHeight="1" x14ac:dyDescent="0.25">
      <c r="A230" s="1299" t="s">
        <v>120</v>
      </c>
      <c r="B230" s="2576" t="s">
        <v>486</v>
      </c>
      <c r="C230" s="2576"/>
      <c r="D230" s="2576"/>
      <c r="E230" s="2576"/>
      <c r="F230" s="2576"/>
      <c r="G230" s="2576"/>
      <c r="H230" s="2576"/>
      <c r="I230" s="2576"/>
      <c r="J230" s="2576"/>
      <c r="K230" s="2576"/>
      <c r="L230" s="2576" t="s">
        <v>480</v>
      </c>
      <c r="M230" s="2576"/>
      <c r="N230" s="2576"/>
      <c r="O230" s="2576"/>
      <c r="P230" s="2576"/>
      <c r="Q230" s="2576"/>
      <c r="R230" s="2577"/>
    </row>
    <row r="231" spans="1:18" s="1262" customFormat="1" ht="15.75" hidden="1" customHeight="1" x14ac:dyDescent="0.25">
      <c r="A231" s="1299" t="s">
        <v>120</v>
      </c>
      <c r="B231" s="2576" t="s">
        <v>487</v>
      </c>
      <c r="C231" s="2576"/>
      <c r="D231" s="2576"/>
      <c r="E231" s="2576"/>
      <c r="F231" s="2576"/>
      <c r="G231" s="2576"/>
      <c r="H231" s="2576"/>
      <c r="I231" s="2576"/>
      <c r="J231" s="2576"/>
      <c r="K231" s="2576"/>
      <c r="L231" s="2576" t="s">
        <v>488</v>
      </c>
      <c r="M231" s="2576"/>
      <c r="N231" s="2576"/>
      <c r="O231" s="2576"/>
      <c r="P231" s="2576"/>
      <c r="Q231" s="2576"/>
      <c r="R231" s="2577"/>
    </row>
    <row r="232" spans="1:18" s="1262" customFormat="1" ht="15.75" hidden="1" customHeight="1" x14ac:dyDescent="0.25">
      <c r="A232" s="1299" t="s">
        <v>120</v>
      </c>
      <c r="B232" s="2576" t="s">
        <v>479</v>
      </c>
      <c r="C232" s="2576"/>
      <c r="D232" s="2576"/>
      <c r="E232" s="2576"/>
      <c r="F232" s="2576"/>
      <c r="G232" s="2576"/>
      <c r="H232" s="2576"/>
      <c r="I232" s="2576"/>
      <c r="J232" s="2576"/>
      <c r="K232" s="2576"/>
      <c r="L232" s="2576" t="s">
        <v>478</v>
      </c>
      <c r="M232" s="2576"/>
      <c r="N232" s="2576"/>
      <c r="O232" s="2576"/>
      <c r="P232" s="2576"/>
      <c r="Q232" s="2576"/>
      <c r="R232" s="2577"/>
    </row>
    <row r="233" spans="1:18" s="1262" customFormat="1" ht="15.75" hidden="1" customHeight="1" x14ac:dyDescent="0.25">
      <c r="A233" s="1299" t="s">
        <v>120</v>
      </c>
      <c r="B233" s="2576" t="s">
        <v>489</v>
      </c>
      <c r="C233" s="2576"/>
      <c r="D233" s="2576"/>
      <c r="E233" s="2576"/>
      <c r="F233" s="2576"/>
      <c r="G233" s="2576"/>
      <c r="H233" s="2576"/>
      <c r="I233" s="2576"/>
      <c r="J233" s="2576"/>
      <c r="K233" s="2576"/>
      <c r="L233" s="2576" t="s">
        <v>488</v>
      </c>
      <c r="M233" s="2576"/>
      <c r="N233" s="2576"/>
      <c r="O233" s="2576"/>
      <c r="P233" s="2576"/>
      <c r="Q233" s="2576"/>
      <c r="R233" s="2577"/>
    </row>
    <row r="234" spans="1:18" s="172" customFormat="1" ht="15.75" hidden="1" customHeight="1" x14ac:dyDescent="0.25">
      <c r="A234" s="1299" t="s">
        <v>120</v>
      </c>
      <c r="B234" s="2576" t="s">
        <v>490</v>
      </c>
      <c r="C234" s="2576"/>
      <c r="D234" s="2576"/>
      <c r="E234" s="2576"/>
      <c r="F234" s="2576"/>
      <c r="G234" s="2576"/>
      <c r="H234" s="2576"/>
      <c r="I234" s="2576"/>
      <c r="J234" s="2576"/>
      <c r="K234" s="2576"/>
      <c r="L234" s="2576" t="s">
        <v>482</v>
      </c>
      <c r="M234" s="2576"/>
      <c r="N234" s="2576"/>
      <c r="O234" s="2576"/>
      <c r="P234" s="2576"/>
      <c r="Q234" s="2576"/>
      <c r="R234" s="2577"/>
    </row>
    <row r="235" spans="1:18" s="172" customFormat="1" ht="19.5" hidden="1" customHeight="1" thickBot="1" x14ac:dyDescent="0.3">
      <c r="A235" s="1300" t="s">
        <v>120</v>
      </c>
      <c r="B235" s="2574" t="s">
        <v>483</v>
      </c>
      <c r="C235" s="2574"/>
      <c r="D235" s="2574"/>
      <c r="E235" s="2574"/>
      <c r="F235" s="2574"/>
      <c r="G235" s="2574"/>
      <c r="H235" s="2574"/>
      <c r="I235" s="2574"/>
      <c r="J235" s="2574"/>
      <c r="K235" s="2574"/>
      <c r="L235" s="2574" t="s">
        <v>491</v>
      </c>
      <c r="M235" s="2574"/>
      <c r="N235" s="2574"/>
      <c r="O235" s="2574"/>
      <c r="P235" s="2574"/>
      <c r="Q235" s="2574"/>
      <c r="R235" s="2575"/>
    </row>
    <row r="236" spans="1:18" s="172" customFormat="1" ht="15.75" hidden="1" customHeight="1" thickBot="1" x14ac:dyDescent="0.3">
      <c r="A236" s="107"/>
      <c r="B236" s="1258"/>
      <c r="C236" s="1258"/>
      <c r="D236" s="1258"/>
      <c r="E236" s="1258"/>
      <c r="F236" s="1258"/>
      <c r="G236" s="1258"/>
      <c r="H236" s="1258"/>
      <c r="I236" s="1258"/>
      <c r="J236" s="1258"/>
      <c r="K236" s="1258"/>
      <c r="L236" s="1258"/>
      <c r="M236" s="1258"/>
      <c r="N236" s="1258"/>
      <c r="O236" s="1258"/>
      <c r="P236" s="1258"/>
      <c r="Q236" s="1258"/>
      <c r="R236" s="1261"/>
    </row>
    <row r="237" spans="1:18" s="32" customFormat="1" ht="16.5" hidden="1" thickBot="1" x14ac:dyDescent="0.3">
      <c r="A237" s="2537" t="s">
        <v>420</v>
      </c>
      <c r="B237" s="2538"/>
      <c r="C237" s="2538"/>
      <c r="D237" s="2538"/>
      <c r="E237" s="2538"/>
      <c r="F237" s="2538"/>
      <c r="G237" s="2538"/>
      <c r="H237" s="2538"/>
      <c r="I237" s="2538"/>
      <c r="J237" s="2538"/>
      <c r="K237" s="2538"/>
      <c r="L237" s="2538"/>
      <c r="M237" s="2538"/>
      <c r="N237" s="2538"/>
      <c r="O237" s="2538"/>
      <c r="P237" s="2538"/>
      <c r="Q237" s="2538"/>
      <c r="R237" s="2567"/>
    </row>
    <row r="238" spans="1:18" s="32" customFormat="1" ht="70.5" hidden="1" customHeight="1" thickBot="1" x14ac:dyDescent="0.3">
      <c r="A238" s="109"/>
      <c r="B238" s="665" t="s">
        <v>143</v>
      </c>
      <c r="C238" s="145" t="s">
        <v>144</v>
      </c>
      <c r="D238" s="145" t="s">
        <v>145</v>
      </c>
      <c r="E238" s="145" t="s">
        <v>146</v>
      </c>
      <c r="F238" s="145" t="s">
        <v>147</v>
      </c>
      <c r="G238" s="145" t="s">
        <v>148</v>
      </c>
      <c r="H238" s="145" t="s">
        <v>149</v>
      </c>
      <c r="I238" s="145" t="s">
        <v>150</v>
      </c>
      <c r="J238" s="145" t="s">
        <v>151</v>
      </c>
      <c r="K238" s="145" t="s">
        <v>152</v>
      </c>
      <c r="L238" s="145" t="s">
        <v>153</v>
      </c>
      <c r="M238" s="145" t="s">
        <v>154</v>
      </c>
      <c r="N238" s="145" t="s">
        <v>155</v>
      </c>
      <c r="O238" s="145" t="s">
        <v>156</v>
      </c>
      <c r="P238" s="146" t="s">
        <v>157</v>
      </c>
      <c r="Q238" s="1191" t="s">
        <v>158</v>
      </c>
      <c r="R238" s="144" t="s">
        <v>159</v>
      </c>
    </row>
    <row r="239" spans="1:18" s="172" customFormat="1" hidden="1" x14ac:dyDescent="0.25">
      <c r="A239" s="1238" t="s">
        <v>429</v>
      </c>
      <c r="B239" s="1179">
        <v>0</v>
      </c>
      <c r="C239" s="1180">
        <v>0</v>
      </c>
      <c r="D239" s="1180">
        <v>0</v>
      </c>
      <c r="E239" s="1180">
        <v>0</v>
      </c>
      <c r="F239" s="1180">
        <v>0</v>
      </c>
      <c r="G239" s="1180">
        <v>0</v>
      </c>
      <c r="H239" s="1180">
        <v>0</v>
      </c>
      <c r="I239" s="1180">
        <v>2</v>
      </c>
      <c r="J239" s="1180">
        <v>0</v>
      </c>
      <c r="K239" s="1180">
        <v>0</v>
      </c>
      <c r="L239" s="1180">
        <v>0</v>
      </c>
      <c r="M239" s="1180">
        <v>0</v>
      </c>
      <c r="N239" s="1180">
        <v>0</v>
      </c>
      <c r="O239" s="1180">
        <v>0</v>
      </c>
      <c r="P239" s="1181">
        <v>0</v>
      </c>
      <c r="Q239" s="1192">
        <f>SUM(B239:P239)</f>
        <v>2</v>
      </c>
      <c r="R239" s="1196">
        <f>SUM(Q239/Q244)</f>
        <v>0.5</v>
      </c>
    </row>
    <row r="240" spans="1:18" s="172" customFormat="1" ht="15.75" hidden="1" customHeight="1" x14ac:dyDescent="0.25">
      <c r="A240" s="1239" t="s">
        <v>430</v>
      </c>
      <c r="B240" s="1182">
        <v>0</v>
      </c>
      <c r="C240" s="1183">
        <v>0</v>
      </c>
      <c r="D240" s="1183">
        <v>0</v>
      </c>
      <c r="E240" s="1183">
        <v>0</v>
      </c>
      <c r="F240" s="1183">
        <v>0</v>
      </c>
      <c r="G240" s="1183">
        <v>0</v>
      </c>
      <c r="H240" s="1183">
        <v>0</v>
      </c>
      <c r="I240" s="1183">
        <v>0</v>
      </c>
      <c r="J240" s="1183">
        <v>0</v>
      </c>
      <c r="K240" s="1183">
        <v>0</v>
      </c>
      <c r="L240" s="1183">
        <v>0</v>
      </c>
      <c r="M240" s="1183">
        <v>0</v>
      </c>
      <c r="N240" s="1183">
        <v>0</v>
      </c>
      <c r="O240" s="1183">
        <v>0</v>
      </c>
      <c r="P240" s="1184">
        <v>0</v>
      </c>
      <c r="Q240" s="1193">
        <f>SUM(B240:P240)</f>
        <v>0</v>
      </c>
      <c r="R240" s="1197">
        <f>SUM(Q240/Q244)</f>
        <v>0</v>
      </c>
    </row>
    <row r="241" spans="1:18" s="172" customFormat="1" ht="15.75" hidden="1" customHeight="1" x14ac:dyDescent="0.25">
      <c r="A241" s="1239" t="s">
        <v>431</v>
      </c>
      <c r="B241" s="1182">
        <v>0</v>
      </c>
      <c r="C241" s="1183">
        <v>0</v>
      </c>
      <c r="D241" s="1183">
        <v>0</v>
      </c>
      <c r="E241" s="1183">
        <v>0</v>
      </c>
      <c r="F241" s="1183">
        <v>0</v>
      </c>
      <c r="G241" s="1183">
        <v>0</v>
      </c>
      <c r="H241" s="1183">
        <v>0</v>
      </c>
      <c r="I241" s="1183">
        <v>0</v>
      </c>
      <c r="J241" s="1183">
        <v>0</v>
      </c>
      <c r="K241" s="1183">
        <v>0</v>
      </c>
      <c r="L241" s="1183">
        <v>0</v>
      </c>
      <c r="M241" s="1183">
        <v>0</v>
      </c>
      <c r="N241" s="1183">
        <v>0</v>
      </c>
      <c r="O241" s="1183">
        <v>0</v>
      </c>
      <c r="P241" s="1184">
        <v>0</v>
      </c>
      <c r="Q241" s="1193">
        <f>SUM(B241:P241)</f>
        <v>0</v>
      </c>
      <c r="R241" s="1197">
        <f>SUM(Q241/Q244)</f>
        <v>0</v>
      </c>
    </row>
    <row r="242" spans="1:18" s="172" customFormat="1" ht="15.75" hidden="1" customHeight="1" x14ac:dyDescent="0.25">
      <c r="A242" s="1239" t="s">
        <v>432</v>
      </c>
      <c r="B242" s="1182">
        <v>0</v>
      </c>
      <c r="C242" s="1183">
        <v>0</v>
      </c>
      <c r="D242" s="1183">
        <v>0</v>
      </c>
      <c r="E242" s="1183">
        <v>0</v>
      </c>
      <c r="F242" s="1183">
        <v>0</v>
      </c>
      <c r="G242" s="1183">
        <v>0</v>
      </c>
      <c r="H242" s="1183">
        <v>0</v>
      </c>
      <c r="I242" s="1183">
        <v>2</v>
      </c>
      <c r="J242" s="1183">
        <v>0</v>
      </c>
      <c r="K242" s="1183">
        <v>0</v>
      </c>
      <c r="L242" s="1183">
        <v>0</v>
      </c>
      <c r="M242" s="1183">
        <v>0</v>
      </c>
      <c r="N242" s="1183">
        <v>0</v>
      </c>
      <c r="O242" s="1183">
        <v>0</v>
      </c>
      <c r="P242" s="1184">
        <v>0</v>
      </c>
      <c r="Q242" s="1193">
        <f>SUM(B242:P242)</f>
        <v>2</v>
      </c>
      <c r="R242" s="1197">
        <f>SUM(Q242/Q244)</f>
        <v>0.5</v>
      </c>
    </row>
    <row r="243" spans="1:18" s="172" customFormat="1" ht="26.25" hidden="1" thickBot="1" x14ac:dyDescent="0.3">
      <c r="A243" s="1240" t="s">
        <v>433</v>
      </c>
      <c r="B243" s="1182">
        <v>0</v>
      </c>
      <c r="C243" s="1183">
        <v>0</v>
      </c>
      <c r="D243" s="1183">
        <v>0</v>
      </c>
      <c r="E243" s="1183">
        <v>0</v>
      </c>
      <c r="F243" s="1183">
        <v>0</v>
      </c>
      <c r="G243" s="1183">
        <v>0</v>
      </c>
      <c r="H243" s="1183">
        <v>0</v>
      </c>
      <c r="I243" s="1183">
        <v>0</v>
      </c>
      <c r="J243" s="1183">
        <v>0</v>
      </c>
      <c r="K243" s="1183">
        <v>0</v>
      </c>
      <c r="L243" s="1183">
        <v>0</v>
      </c>
      <c r="M243" s="1183">
        <v>0</v>
      </c>
      <c r="N243" s="1183">
        <v>0</v>
      </c>
      <c r="O243" s="1183">
        <v>0</v>
      </c>
      <c r="P243" s="1184">
        <v>0</v>
      </c>
      <c r="Q243" s="1193">
        <f>SUM(B243:P243)</f>
        <v>0</v>
      </c>
      <c r="R243" s="1198">
        <f>SUM(Q243/Q244)</f>
        <v>0</v>
      </c>
    </row>
    <row r="244" spans="1:18" s="172" customFormat="1" ht="16.5" hidden="1" thickTop="1" thickBot="1" x14ac:dyDescent="0.3">
      <c r="A244" s="1241" t="s">
        <v>130</v>
      </c>
      <c r="B244" s="1140">
        <f t="shared" ref="B244:Q244" si="10">SUM(B239:B243)</f>
        <v>0</v>
      </c>
      <c r="C244" s="1141">
        <f t="shared" si="10"/>
        <v>0</v>
      </c>
      <c r="D244" s="1141">
        <f t="shared" si="10"/>
        <v>0</v>
      </c>
      <c r="E244" s="1141">
        <f t="shared" si="10"/>
        <v>0</v>
      </c>
      <c r="F244" s="1141">
        <f t="shared" si="10"/>
        <v>0</v>
      </c>
      <c r="G244" s="1141">
        <f t="shared" si="10"/>
        <v>0</v>
      </c>
      <c r="H244" s="1141">
        <f t="shared" si="10"/>
        <v>0</v>
      </c>
      <c r="I244" s="1141">
        <f t="shared" si="10"/>
        <v>4</v>
      </c>
      <c r="J244" s="1141">
        <f t="shared" si="10"/>
        <v>0</v>
      </c>
      <c r="K244" s="1141">
        <f t="shared" si="10"/>
        <v>0</v>
      </c>
      <c r="L244" s="1141">
        <f t="shared" si="10"/>
        <v>0</v>
      </c>
      <c r="M244" s="1141">
        <f t="shared" si="10"/>
        <v>0</v>
      </c>
      <c r="N244" s="1141">
        <f t="shared" si="10"/>
        <v>0</v>
      </c>
      <c r="O244" s="1141">
        <f t="shared" si="10"/>
        <v>0</v>
      </c>
      <c r="P244" s="1142">
        <f t="shared" si="10"/>
        <v>0</v>
      </c>
      <c r="Q244" s="1194">
        <f t="shared" si="10"/>
        <v>4</v>
      </c>
      <c r="R244" s="1199">
        <f>SUM(Q244/Q244)</f>
        <v>1</v>
      </c>
    </row>
    <row r="245" spans="1:18" s="172" customFormat="1" ht="15.75" hidden="1" customHeight="1" thickBot="1" x14ac:dyDescent="0.3">
      <c r="A245" s="1242" t="s">
        <v>129</v>
      </c>
      <c r="B245" s="1143">
        <f>SUM(B244/Q244)</f>
        <v>0</v>
      </c>
      <c r="C245" s="1145">
        <f>SUM(C244/Q244)</f>
        <v>0</v>
      </c>
      <c r="D245" s="1145">
        <f>SUM(D244/Q244)</f>
        <v>0</v>
      </c>
      <c r="E245" s="1145">
        <f>SUM(E244/Q244)</f>
        <v>0</v>
      </c>
      <c r="F245" s="1145">
        <f>SUM(F244/Q244)</f>
        <v>0</v>
      </c>
      <c r="G245" s="1145">
        <f>SUM(G244/Q244)</f>
        <v>0</v>
      </c>
      <c r="H245" s="1145">
        <f>SUM(H244/Q244)</f>
        <v>0</v>
      </c>
      <c r="I245" s="1145">
        <f>SUM(I244/Q244)</f>
        <v>1</v>
      </c>
      <c r="J245" s="1145">
        <f>SUM(J244/Q244)</f>
        <v>0</v>
      </c>
      <c r="K245" s="1145">
        <f>SUM(K244/Q244)</f>
        <v>0</v>
      </c>
      <c r="L245" s="1145">
        <f>SUM(L244/Q244)</f>
        <v>0</v>
      </c>
      <c r="M245" s="1145">
        <f>SUM(M244/Q244)</f>
        <v>0</v>
      </c>
      <c r="N245" s="1145">
        <f>SUM(N244/Q244)</f>
        <v>0</v>
      </c>
      <c r="O245" s="1145">
        <f>SUM(O244/Q244)</f>
        <v>0</v>
      </c>
      <c r="P245" s="1146">
        <f>SUM(P244/Q244)</f>
        <v>0</v>
      </c>
      <c r="Q245" s="1195">
        <f>SUM(B245:P245)</f>
        <v>1</v>
      </c>
      <c r="R245" s="367"/>
    </row>
    <row r="246" spans="1:18" s="172" customFormat="1" ht="12.75" hidden="1" customHeight="1" thickBot="1" x14ac:dyDescent="0.3">
      <c r="A246" s="11"/>
      <c r="B246" s="11"/>
      <c r="C246" s="11"/>
      <c r="D246" s="11"/>
      <c r="E246" s="11"/>
      <c r="F246" s="11"/>
      <c r="G246" s="11"/>
      <c r="H246" s="11"/>
      <c r="I246" s="11"/>
      <c r="J246" s="11"/>
      <c r="K246" s="11"/>
      <c r="L246" s="11"/>
      <c r="M246" s="11"/>
      <c r="N246" s="11"/>
      <c r="O246" s="11"/>
      <c r="P246" s="11"/>
      <c r="Q246" s="11"/>
      <c r="R246" s="11"/>
    </row>
    <row r="247" spans="1:18" s="172" customFormat="1" ht="34.5" hidden="1" customHeight="1" thickBot="1" x14ac:dyDescent="0.3">
      <c r="A247" s="2560" t="s">
        <v>434</v>
      </c>
      <c r="B247" s="2561"/>
      <c r="C247" s="2561"/>
      <c r="D247" s="2561"/>
      <c r="E247" s="2561"/>
      <c r="F247" s="2561"/>
      <c r="G247" s="2561"/>
      <c r="H247" s="2561"/>
      <c r="I247" s="2561"/>
      <c r="J247" s="2561"/>
      <c r="K247" s="2561"/>
      <c r="L247" s="2561"/>
      <c r="M247" s="2561"/>
      <c r="N247" s="2561"/>
      <c r="O247" s="2561"/>
      <c r="P247" s="2561"/>
      <c r="Q247" s="2561"/>
      <c r="R247" s="2562"/>
    </row>
    <row r="248" spans="1:18" s="172" customFormat="1" ht="15.75" hidden="1" thickBot="1" x14ac:dyDescent="0.3">
      <c r="A248" s="1243" t="s">
        <v>435</v>
      </c>
      <c r="B248" s="1185">
        <v>0</v>
      </c>
      <c r="C248" s="1186">
        <v>0</v>
      </c>
      <c r="D248" s="1186">
        <v>0</v>
      </c>
      <c r="E248" s="1186">
        <v>0</v>
      </c>
      <c r="F248" s="1186">
        <v>0</v>
      </c>
      <c r="G248" s="1186">
        <v>0</v>
      </c>
      <c r="H248" s="1186">
        <v>0</v>
      </c>
      <c r="I248" s="1186">
        <v>0</v>
      </c>
      <c r="J248" s="1186">
        <v>0</v>
      </c>
      <c r="K248" s="1186">
        <v>0</v>
      </c>
      <c r="L248" s="1186">
        <v>0</v>
      </c>
      <c r="M248" s="1186">
        <v>0</v>
      </c>
      <c r="N248" s="1186">
        <v>0</v>
      </c>
      <c r="O248" s="1186">
        <v>0</v>
      </c>
      <c r="P248" s="1186">
        <v>0</v>
      </c>
      <c r="Q248" s="1187">
        <v>0</v>
      </c>
      <c r="R248" s="1144">
        <v>0</v>
      </c>
    </row>
    <row r="249" spans="1:18" s="172" customFormat="1" ht="15.75" hidden="1" customHeight="1" thickBot="1" x14ac:dyDescent="0.3">
      <c r="A249" s="1262"/>
      <c r="B249" s="1262"/>
      <c r="C249" s="1262"/>
      <c r="D249" s="1262"/>
      <c r="E249" s="1262"/>
      <c r="F249" s="1262"/>
      <c r="G249" s="1262"/>
      <c r="H249" s="1262"/>
      <c r="I249" s="1262"/>
      <c r="J249" s="1262"/>
      <c r="K249" s="1262"/>
      <c r="L249" s="1262"/>
      <c r="M249" s="1262"/>
      <c r="N249" s="1262"/>
      <c r="O249" s="1262"/>
      <c r="P249" s="1262"/>
      <c r="Q249" s="1262"/>
      <c r="R249" s="1262"/>
    </row>
    <row r="250" spans="1:18" s="172" customFormat="1" ht="18.75" hidden="1" customHeight="1" thickBot="1" x14ac:dyDescent="0.3">
      <c r="A250" s="2543" t="s">
        <v>436</v>
      </c>
      <c r="B250" s="2544"/>
      <c r="C250" s="2544"/>
      <c r="D250" s="2544"/>
      <c r="E250" s="2544"/>
      <c r="F250" s="2544"/>
      <c r="G250" s="2544"/>
      <c r="H250" s="2544"/>
      <c r="I250" s="2544"/>
      <c r="J250" s="2544"/>
      <c r="K250" s="2544"/>
      <c r="L250" s="2544"/>
      <c r="M250" s="2544"/>
      <c r="N250" s="2544"/>
      <c r="O250" s="2544"/>
      <c r="P250" s="2544"/>
      <c r="Q250" s="2544"/>
      <c r="R250" s="2545"/>
    </row>
    <row r="251" spans="1:18" s="172" customFormat="1" ht="15.75" hidden="1" thickBot="1" x14ac:dyDescent="0.3">
      <c r="A251" s="1719" t="s">
        <v>437</v>
      </c>
      <c r="B251" s="2563" t="s">
        <v>438</v>
      </c>
      <c r="C251" s="2563"/>
      <c r="D251" s="2563"/>
      <c r="E251" s="2563"/>
      <c r="F251" s="2563"/>
      <c r="G251" s="2563"/>
      <c r="H251" s="2563"/>
      <c r="I251" s="2563"/>
      <c r="J251" s="2563"/>
      <c r="K251" s="2563"/>
      <c r="L251" s="2518" t="s">
        <v>439</v>
      </c>
      <c r="M251" s="2563"/>
      <c r="N251" s="2563"/>
      <c r="O251" s="2563"/>
      <c r="P251" s="2563"/>
      <c r="Q251" s="2563"/>
      <c r="R251" s="2563"/>
    </row>
    <row r="252" spans="1:18" s="172" customFormat="1" ht="15.75" hidden="1" customHeight="1" x14ac:dyDescent="0.25">
      <c r="A252" s="1188" t="s">
        <v>120</v>
      </c>
      <c r="B252" s="2585" t="s">
        <v>492</v>
      </c>
      <c r="C252" s="2586"/>
      <c r="D252" s="2586"/>
      <c r="E252" s="2586"/>
      <c r="F252" s="2586"/>
      <c r="G252" s="2586"/>
      <c r="H252" s="2586"/>
      <c r="I252" s="2586"/>
      <c r="J252" s="2586"/>
      <c r="K252" s="2587"/>
      <c r="L252" s="2588" t="s">
        <v>488</v>
      </c>
      <c r="M252" s="2586"/>
      <c r="N252" s="2586"/>
      <c r="O252" s="2586"/>
      <c r="P252" s="2586"/>
      <c r="Q252" s="2586"/>
      <c r="R252" s="2587"/>
    </row>
    <row r="253" spans="1:18" s="172" customFormat="1" ht="15.75" hidden="1" customHeight="1" x14ac:dyDescent="0.25">
      <c r="A253" s="1189" t="s">
        <v>493</v>
      </c>
      <c r="B253" s="2589" t="s">
        <v>469</v>
      </c>
      <c r="C253" s="2590"/>
      <c r="D253" s="2590"/>
      <c r="E253" s="2590"/>
      <c r="F253" s="2590"/>
      <c r="G253" s="2590"/>
      <c r="H253" s="2590"/>
      <c r="I253" s="2590"/>
      <c r="J253" s="2590"/>
      <c r="K253" s="2591"/>
      <c r="L253" s="2595" t="s">
        <v>477</v>
      </c>
      <c r="M253" s="2590"/>
      <c r="N253" s="2590"/>
      <c r="O253" s="2590"/>
      <c r="P253" s="2590"/>
      <c r="Q253" s="2590"/>
      <c r="R253" s="2591"/>
    </row>
    <row r="254" spans="1:18" s="172" customFormat="1" ht="15.75" hidden="1" customHeight="1" x14ac:dyDescent="0.25">
      <c r="A254" s="1189" t="s">
        <v>120</v>
      </c>
      <c r="B254" s="2589" t="s">
        <v>494</v>
      </c>
      <c r="C254" s="2590"/>
      <c r="D254" s="2590"/>
      <c r="E254" s="2590"/>
      <c r="F254" s="2590"/>
      <c r="G254" s="2590"/>
      <c r="H254" s="2590"/>
      <c r="I254" s="2590"/>
      <c r="J254" s="2590"/>
      <c r="K254" s="2591"/>
      <c r="L254" s="2595" t="s">
        <v>495</v>
      </c>
      <c r="M254" s="2590"/>
      <c r="N254" s="2590"/>
      <c r="O254" s="2590"/>
      <c r="P254" s="2590"/>
      <c r="Q254" s="2590"/>
      <c r="R254" s="2591"/>
    </row>
    <row r="255" spans="1:18" s="172" customFormat="1" ht="15.75" hidden="1" customHeight="1" x14ac:dyDescent="0.25">
      <c r="A255" s="1189" t="s">
        <v>120</v>
      </c>
      <c r="B255" s="2592" t="s">
        <v>496</v>
      </c>
      <c r="C255" s="2593"/>
      <c r="D255" s="2593"/>
      <c r="E255" s="2593"/>
      <c r="F255" s="2593"/>
      <c r="G255" s="2593"/>
      <c r="H255" s="2593"/>
      <c r="I255" s="2593"/>
      <c r="J255" s="2593"/>
      <c r="K255" s="2594"/>
      <c r="L255" s="2595" t="s">
        <v>497</v>
      </c>
      <c r="M255" s="2590"/>
      <c r="N255" s="2590"/>
      <c r="O255" s="2590"/>
      <c r="P255" s="2590"/>
      <c r="Q255" s="2590"/>
      <c r="R255" s="2591"/>
    </row>
    <row r="256" spans="1:18" s="172" customFormat="1" ht="15.75" hidden="1" customHeight="1" x14ac:dyDescent="0.25">
      <c r="A256" s="1189" t="s">
        <v>120</v>
      </c>
      <c r="B256" s="2592" t="s">
        <v>498</v>
      </c>
      <c r="C256" s="2593"/>
      <c r="D256" s="2593"/>
      <c r="E256" s="2593"/>
      <c r="F256" s="2593"/>
      <c r="G256" s="2593"/>
      <c r="H256" s="2593"/>
      <c r="I256" s="2593"/>
      <c r="J256" s="2593"/>
      <c r="K256" s="2594"/>
      <c r="L256" s="2595" t="s">
        <v>497</v>
      </c>
      <c r="M256" s="2590"/>
      <c r="N256" s="2590"/>
      <c r="O256" s="2590"/>
      <c r="P256" s="2590"/>
      <c r="Q256" s="2590"/>
      <c r="R256" s="2591"/>
    </row>
    <row r="257" spans="1:18" s="172" customFormat="1" ht="15.75" hidden="1" customHeight="1" x14ac:dyDescent="0.25">
      <c r="A257" s="1189" t="s">
        <v>120</v>
      </c>
      <c r="B257" s="2592" t="s">
        <v>499</v>
      </c>
      <c r="C257" s="2593"/>
      <c r="D257" s="2593"/>
      <c r="E257" s="2593"/>
      <c r="F257" s="2593"/>
      <c r="G257" s="2593"/>
      <c r="H257" s="2593"/>
      <c r="I257" s="2593"/>
      <c r="J257" s="2593"/>
      <c r="K257" s="2594"/>
      <c r="L257" s="2595" t="s">
        <v>477</v>
      </c>
      <c r="M257" s="2590"/>
      <c r="N257" s="2590"/>
      <c r="O257" s="2590"/>
      <c r="P257" s="2590"/>
      <c r="Q257" s="2590"/>
      <c r="R257" s="2591"/>
    </row>
    <row r="258" spans="1:18" s="172" customFormat="1" ht="15.75" hidden="1" customHeight="1" x14ac:dyDescent="0.25">
      <c r="A258" s="1189" t="s">
        <v>120</v>
      </c>
      <c r="B258" s="2592" t="s">
        <v>500</v>
      </c>
      <c r="C258" s="2593"/>
      <c r="D258" s="2593"/>
      <c r="E258" s="2593"/>
      <c r="F258" s="2593"/>
      <c r="G258" s="2593"/>
      <c r="H258" s="2593"/>
      <c r="I258" s="2593"/>
      <c r="J258" s="2593"/>
      <c r="K258" s="2594"/>
      <c r="L258" s="2595" t="s">
        <v>488</v>
      </c>
      <c r="M258" s="2590"/>
      <c r="N258" s="2590"/>
      <c r="O258" s="2590"/>
      <c r="P258" s="2590"/>
      <c r="Q258" s="2590"/>
      <c r="R258" s="2591"/>
    </row>
    <row r="259" spans="1:18" s="172" customFormat="1" ht="15.75" hidden="1" customHeight="1" x14ac:dyDescent="0.25">
      <c r="A259" s="1189" t="s">
        <v>126</v>
      </c>
      <c r="B259" s="2592" t="s">
        <v>501</v>
      </c>
      <c r="C259" s="2593"/>
      <c r="D259" s="2593"/>
      <c r="E259" s="2593"/>
      <c r="F259" s="2593"/>
      <c r="G259" s="2593"/>
      <c r="H259" s="2593"/>
      <c r="I259" s="2593"/>
      <c r="J259" s="2593"/>
      <c r="K259" s="2594"/>
      <c r="L259" s="2595" t="s">
        <v>497</v>
      </c>
      <c r="M259" s="2590"/>
      <c r="N259" s="2590"/>
      <c r="O259" s="2590"/>
      <c r="P259" s="2590"/>
      <c r="Q259" s="2590"/>
      <c r="R259" s="2591"/>
    </row>
    <row r="260" spans="1:18" s="172" customFormat="1" ht="15.75" hidden="1" customHeight="1" x14ac:dyDescent="0.25">
      <c r="A260" s="1189" t="s">
        <v>120</v>
      </c>
      <c r="B260" s="2592" t="s">
        <v>502</v>
      </c>
      <c r="C260" s="2593"/>
      <c r="D260" s="2593"/>
      <c r="E260" s="2593"/>
      <c r="F260" s="2593"/>
      <c r="G260" s="2593"/>
      <c r="H260" s="2593"/>
      <c r="I260" s="2593"/>
      <c r="J260" s="2593"/>
      <c r="K260" s="2594"/>
      <c r="L260" s="2595" t="s">
        <v>477</v>
      </c>
      <c r="M260" s="2590"/>
      <c r="N260" s="2590"/>
      <c r="O260" s="2590"/>
      <c r="P260" s="2590"/>
      <c r="Q260" s="2590"/>
      <c r="R260" s="2591"/>
    </row>
    <row r="261" spans="1:18" s="172" customFormat="1" ht="15.75" hidden="1" customHeight="1" thickBot="1" x14ac:dyDescent="0.3">
      <c r="A261" s="1190" t="s">
        <v>120</v>
      </c>
      <c r="B261" s="2598" t="s">
        <v>486</v>
      </c>
      <c r="C261" s="2599"/>
      <c r="D261" s="2599"/>
      <c r="E261" s="2599"/>
      <c r="F261" s="2599"/>
      <c r="G261" s="2599"/>
      <c r="H261" s="2599"/>
      <c r="I261" s="2599"/>
      <c r="J261" s="2599"/>
      <c r="K261" s="2600"/>
      <c r="L261" s="2601" t="s">
        <v>488</v>
      </c>
      <c r="M261" s="2602"/>
      <c r="N261" s="2602"/>
      <c r="O261" s="2602"/>
      <c r="P261" s="2602"/>
      <c r="Q261" s="2602"/>
      <c r="R261" s="2603"/>
    </row>
    <row r="262" spans="1:18" s="172" customFormat="1" ht="15.75" hidden="1" customHeight="1" thickBot="1" x14ac:dyDescent="0.3">
      <c r="A262" s="1244"/>
      <c r="B262" s="1245"/>
      <c r="C262" s="1245"/>
      <c r="D262" s="1245"/>
      <c r="E262" s="1245"/>
      <c r="F262" s="1245"/>
      <c r="G262" s="1245"/>
      <c r="H262" s="1245"/>
      <c r="I262" s="1245"/>
      <c r="J262" s="1245"/>
      <c r="K262" s="1245"/>
      <c r="L262" s="1246"/>
      <c r="M262" s="1246"/>
      <c r="N262" s="1246"/>
      <c r="O262" s="1246"/>
      <c r="P262" s="1246"/>
      <c r="Q262" s="1246"/>
      <c r="R262" s="1247"/>
    </row>
    <row r="263" spans="1:18" s="32" customFormat="1" ht="16.5" hidden="1" thickBot="1" x14ac:dyDescent="0.3">
      <c r="A263" s="2537" t="s">
        <v>183</v>
      </c>
      <c r="B263" s="2538"/>
      <c r="C263" s="2538"/>
      <c r="D263" s="2538"/>
      <c r="E263" s="2538"/>
      <c r="F263" s="2538"/>
      <c r="G263" s="2538"/>
      <c r="H263" s="2538"/>
      <c r="I263" s="2538"/>
      <c r="J263" s="2538"/>
      <c r="K263" s="2538"/>
      <c r="L263" s="2538"/>
      <c r="M263" s="2538"/>
      <c r="N263" s="2538"/>
      <c r="O263" s="2538"/>
      <c r="P263" s="2538"/>
      <c r="Q263" s="2538"/>
      <c r="R263" s="2539"/>
    </row>
    <row r="264" spans="1:18" s="32" customFormat="1" ht="70.5" hidden="1" customHeight="1" thickBot="1" x14ac:dyDescent="0.3">
      <c r="A264" s="109"/>
      <c r="B264" s="152" t="s">
        <v>143</v>
      </c>
      <c r="C264" s="144" t="s">
        <v>144</v>
      </c>
      <c r="D264" s="144" t="s">
        <v>145</v>
      </c>
      <c r="E264" s="144" t="s">
        <v>146</v>
      </c>
      <c r="F264" s="144" t="s">
        <v>147</v>
      </c>
      <c r="G264" s="144" t="s">
        <v>148</v>
      </c>
      <c r="H264" s="144" t="s">
        <v>149</v>
      </c>
      <c r="I264" s="144" t="s">
        <v>150</v>
      </c>
      <c r="J264" s="144" t="s">
        <v>151</v>
      </c>
      <c r="K264" s="144" t="s">
        <v>152</v>
      </c>
      <c r="L264" s="144" t="s">
        <v>153</v>
      </c>
      <c r="M264" s="144" t="s">
        <v>154</v>
      </c>
      <c r="N264" s="144" t="s">
        <v>155</v>
      </c>
      <c r="O264" s="144" t="s">
        <v>156</v>
      </c>
      <c r="P264" s="144" t="s">
        <v>157</v>
      </c>
      <c r="Q264" s="144" t="s">
        <v>158</v>
      </c>
      <c r="R264" s="144" t="s">
        <v>159</v>
      </c>
    </row>
    <row r="265" spans="1:18" s="172" customFormat="1" hidden="1" x14ac:dyDescent="0.25">
      <c r="A265" s="92" t="s">
        <v>429</v>
      </c>
      <c r="B265" s="1063">
        <v>0</v>
      </c>
      <c r="C265" s="1064">
        <v>0</v>
      </c>
      <c r="D265" s="1064">
        <v>0</v>
      </c>
      <c r="E265" s="1064">
        <v>0</v>
      </c>
      <c r="F265" s="1064">
        <v>0</v>
      </c>
      <c r="G265" s="1064">
        <v>0</v>
      </c>
      <c r="H265" s="1064">
        <v>0</v>
      </c>
      <c r="I265" s="1064">
        <v>0</v>
      </c>
      <c r="J265" s="1064">
        <v>0</v>
      </c>
      <c r="K265" s="1064">
        <v>0</v>
      </c>
      <c r="L265" s="1064">
        <v>0</v>
      </c>
      <c r="M265" s="1064">
        <v>0</v>
      </c>
      <c r="N265" s="1064">
        <v>0</v>
      </c>
      <c r="O265" s="1064">
        <v>0</v>
      </c>
      <c r="P265" s="1065">
        <v>0</v>
      </c>
      <c r="Q265" s="180">
        <f>SUM(B265:P265)</f>
        <v>0</v>
      </c>
      <c r="R265" s="214">
        <v>0</v>
      </c>
    </row>
    <row r="266" spans="1:18" s="172" customFormat="1" ht="15.75" hidden="1" customHeight="1" x14ac:dyDescent="0.25">
      <c r="A266" s="93" t="s">
        <v>503</v>
      </c>
      <c r="B266" s="1066">
        <v>0</v>
      </c>
      <c r="C266" s="1067">
        <v>0</v>
      </c>
      <c r="D266" s="1067">
        <v>0</v>
      </c>
      <c r="E266" s="1067">
        <v>0</v>
      </c>
      <c r="F266" s="1067">
        <v>0</v>
      </c>
      <c r="G266" s="1067">
        <v>0</v>
      </c>
      <c r="H266" s="1067">
        <v>0</v>
      </c>
      <c r="I266" s="1067">
        <v>0</v>
      </c>
      <c r="J266" s="1067">
        <v>0</v>
      </c>
      <c r="K266" s="1067">
        <v>0</v>
      </c>
      <c r="L266" s="1067">
        <v>0</v>
      </c>
      <c r="M266" s="1067">
        <v>0</v>
      </c>
      <c r="N266" s="1067">
        <v>0</v>
      </c>
      <c r="O266" s="1067">
        <v>0</v>
      </c>
      <c r="P266" s="1068">
        <v>0</v>
      </c>
      <c r="Q266" s="181">
        <f>SUM(B266:P266)</f>
        <v>0</v>
      </c>
      <c r="R266" s="222">
        <v>0</v>
      </c>
    </row>
    <row r="267" spans="1:18" s="172" customFormat="1" ht="15.75" hidden="1" customHeight="1" x14ac:dyDescent="0.25">
      <c r="A267" s="94" t="s">
        <v>431</v>
      </c>
      <c r="B267" s="1066">
        <v>0</v>
      </c>
      <c r="C267" s="1067">
        <v>0</v>
      </c>
      <c r="D267" s="1067">
        <v>0</v>
      </c>
      <c r="E267" s="1067">
        <v>0</v>
      </c>
      <c r="F267" s="1067">
        <v>0</v>
      </c>
      <c r="G267" s="1067">
        <v>0</v>
      </c>
      <c r="H267" s="1067">
        <v>0</v>
      </c>
      <c r="I267" s="1067">
        <v>0</v>
      </c>
      <c r="J267" s="1067">
        <v>0</v>
      </c>
      <c r="K267" s="1067">
        <v>0</v>
      </c>
      <c r="L267" s="1067">
        <v>0</v>
      </c>
      <c r="M267" s="1067">
        <v>0</v>
      </c>
      <c r="N267" s="1067">
        <v>0</v>
      </c>
      <c r="O267" s="1067">
        <v>0</v>
      </c>
      <c r="P267" s="1068">
        <v>0</v>
      </c>
      <c r="Q267" s="181">
        <f>SUM(B267:P267)</f>
        <v>0</v>
      </c>
      <c r="R267" s="222">
        <v>0</v>
      </c>
    </row>
    <row r="268" spans="1:18" s="172" customFormat="1" ht="15.75" hidden="1" customHeight="1" x14ac:dyDescent="0.25">
      <c r="A268" s="94" t="s">
        <v>432</v>
      </c>
      <c r="B268" s="1066">
        <v>0</v>
      </c>
      <c r="C268" s="1067">
        <v>0</v>
      </c>
      <c r="D268" s="1067">
        <v>0</v>
      </c>
      <c r="E268" s="1067">
        <v>0</v>
      </c>
      <c r="F268" s="1067">
        <v>0</v>
      </c>
      <c r="G268" s="1067">
        <v>0</v>
      </c>
      <c r="H268" s="1067">
        <v>0</v>
      </c>
      <c r="I268" s="1067">
        <v>0</v>
      </c>
      <c r="J268" s="1067">
        <v>0</v>
      </c>
      <c r="K268" s="1067">
        <v>0</v>
      </c>
      <c r="L268" s="1067">
        <v>0</v>
      </c>
      <c r="M268" s="1067">
        <v>0</v>
      </c>
      <c r="N268" s="1067">
        <v>0</v>
      </c>
      <c r="O268" s="1067">
        <v>0</v>
      </c>
      <c r="P268" s="1068">
        <v>0</v>
      </c>
      <c r="Q268" s="181">
        <f>SUM(B268:P268)</f>
        <v>0</v>
      </c>
      <c r="R268" s="222">
        <v>0</v>
      </c>
    </row>
    <row r="269" spans="1:18" s="172" customFormat="1" ht="15.75" hidden="1" thickBot="1" x14ac:dyDescent="0.3">
      <c r="A269" s="1087" t="s">
        <v>433</v>
      </c>
      <c r="B269" s="1066">
        <v>0</v>
      </c>
      <c r="C269" s="1067">
        <v>0</v>
      </c>
      <c r="D269" s="1067">
        <v>0</v>
      </c>
      <c r="E269" s="1067">
        <v>0</v>
      </c>
      <c r="F269" s="1067">
        <v>0</v>
      </c>
      <c r="G269" s="1067">
        <v>0</v>
      </c>
      <c r="H269" s="1067">
        <v>0</v>
      </c>
      <c r="I269" s="1067">
        <v>0</v>
      </c>
      <c r="J269" s="1067">
        <v>0</v>
      </c>
      <c r="K269" s="1067">
        <v>0</v>
      </c>
      <c r="L269" s="1067">
        <v>0</v>
      </c>
      <c r="M269" s="1067">
        <v>0</v>
      </c>
      <c r="N269" s="1067">
        <v>0</v>
      </c>
      <c r="O269" s="1067">
        <v>0</v>
      </c>
      <c r="P269" s="1068">
        <v>0</v>
      </c>
      <c r="Q269" s="181">
        <f>SUM(B269:P269)</f>
        <v>0</v>
      </c>
      <c r="R269" s="223">
        <v>0</v>
      </c>
    </row>
    <row r="270" spans="1:18" s="172" customFormat="1" ht="16.5" hidden="1" thickTop="1" thickBot="1" x14ac:dyDescent="0.3">
      <c r="A270" s="95" t="s">
        <v>130</v>
      </c>
      <c r="B270" s="183">
        <f t="shared" ref="B270:Q270" si="11">SUM(B265:B269)</f>
        <v>0</v>
      </c>
      <c r="C270" s="184">
        <f t="shared" si="11"/>
        <v>0</v>
      </c>
      <c r="D270" s="184">
        <f t="shared" si="11"/>
        <v>0</v>
      </c>
      <c r="E270" s="184">
        <f t="shared" si="11"/>
        <v>0</v>
      </c>
      <c r="F270" s="184">
        <f t="shared" si="11"/>
        <v>0</v>
      </c>
      <c r="G270" s="184">
        <f t="shared" si="11"/>
        <v>0</v>
      </c>
      <c r="H270" s="184">
        <f t="shared" si="11"/>
        <v>0</v>
      </c>
      <c r="I270" s="184">
        <f t="shared" si="11"/>
        <v>0</v>
      </c>
      <c r="J270" s="184">
        <f t="shared" si="11"/>
        <v>0</v>
      </c>
      <c r="K270" s="184">
        <f t="shared" si="11"/>
        <v>0</v>
      </c>
      <c r="L270" s="184">
        <f t="shared" si="11"/>
        <v>0</v>
      </c>
      <c r="M270" s="184">
        <f t="shared" si="11"/>
        <v>0</v>
      </c>
      <c r="N270" s="184">
        <f t="shared" si="11"/>
        <v>0</v>
      </c>
      <c r="O270" s="184">
        <f t="shared" si="11"/>
        <v>0</v>
      </c>
      <c r="P270" s="185">
        <f t="shared" si="11"/>
        <v>0</v>
      </c>
      <c r="Q270" s="183">
        <f t="shared" si="11"/>
        <v>0</v>
      </c>
      <c r="R270" s="186">
        <v>0</v>
      </c>
    </row>
    <row r="271" spans="1:18" s="172" customFormat="1" ht="15.75" hidden="1" customHeight="1" thickBot="1" x14ac:dyDescent="0.3">
      <c r="A271" s="96" t="s">
        <v>129</v>
      </c>
      <c r="B271" s="219">
        <v>0</v>
      </c>
      <c r="C271" s="220">
        <v>0</v>
      </c>
      <c r="D271" s="220">
        <v>0</v>
      </c>
      <c r="E271" s="220">
        <v>0</v>
      </c>
      <c r="F271" s="220">
        <v>0</v>
      </c>
      <c r="G271" s="220">
        <v>0</v>
      </c>
      <c r="H271" s="220">
        <v>0</v>
      </c>
      <c r="I271" s="220">
        <v>0</v>
      </c>
      <c r="J271" s="220">
        <v>0</v>
      </c>
      <c r="K271" s="220">
        <v>0</v>
      </c>
      <c r="L271" s="220">
        <v>0</v>
      </c>
      <c r="M271" s="220">
        <v>0</v>
      </c>
      <c r="N271" s="220">
        <v>0</v>
      </c>
      <c r="O271" s="220">
        <v>0</v>
      </c>
      <c r="P271" s="221">
        <v>0</v>
      </c>
      <c r="Q271" s="182">
        <v>0</v>
      </c>
      <c r="R271" s="367"/>
    </row>
    <row r="272" spans="1:18" s="172" customFormat="1" ht="12.75" hidden="1" customHeight="1" thickBot="1" x14ac:dyDescent="0.3">
      <c r="A272" s="11"/>
      <c r="B272" s="11"/>
      <c r="C272" s="11"/>
      <c r="D272" s="11"/>
      <c r="E272" s="11"/>
      <c r="F272" s="11"/>
      <c r="G272" s="11"/>
      <c r="H272" s="11"/>
      <c r="I272" s="11"/>
      <c r="J272" s="11"/>
      <c r="K272" s="11"/>
      <c r="L272" s="11"/>
      <c r="M272" s="11"/>
      <c r="N272" s="11"/>
      <c r="O272" s="11"/>
      <c r="P272" s="11"/>
      <c r="Q272" s="11"/>
      <c r="R272" s="11"/>
    </row>
    <row r="273" spans="1:32" s="172" customFormat="1" ht="34.5" hidden="1" customHeight="1" thickBot="1" x14ac:dyDescent="0.3">
      <c r="A273" s="2560" t="s">
        <v>504</v>
      </c>
      <c r="B273" s="2561"/>
      <c r="C273" s="2561"/>
      <c r="D273" s="2561"/>
      <c r="E273" s="2561"/>
      <c r="F273" s="2561"/>
      <c r="G273" s="2561"/>
      <c r="H273" s="2561"/>
      <c r="I273" s="2561"/>
      <c r="J273" s="2561"/>
      <c r="K273" s="2561"/>
      <c r="L273" s="2561"/>
      <c r="M273" s="2561"/>
      <c r="N273" s="2561"/>
      <c r="O273" s="2561"/>
      <c r="P273" s="2561"/>
      <c r="Q273" s="2561"/>
      <c r="R273" s="2562"/>
    </row>
    <row r="274" spans="1:32" s="172" customFormat="1" ht="15.75" hidden="1" thickBot="1" x14ac:dyDescent="0.3">
      <c r="A274" s="97" t="s">
        <v>435</v>
      </c>
      <c r="B274" s="1069">
        <v>0</v>
      </c>
      <c r="C274" s="1070">
        <v>0</v>
      </c>
      <c r="D274" s="1070">
        <v>0</v>
      </c>
      <c r="E274" s="1070">
        <v>0</v>
      </c>
      <c r="F274" s="1070">
        <v>0</v>
      </c>
      <c r="G274" s="1070">
        <v>0</v>
      </c>
      <c r="H274" s="1070">
        <v>0</v>
      </c>
      <c r="I274" s="1070">
        <v>0</v>
      </c>
      <c r="J274" s="1070">
        <v>0</v>
      </c>
      <c r="K274" s="1070">
        <v>0</v>
      </c>
      <c r="L274" s="1070">
        <v>0</v>
      </c>
      <c r="M274" s="1070">
        <v>0</v>
      </c>
      <c r="N274" s="1070">
        <v>0</v>
      </c>
      <c r="O274" s="1070">
        <v>0</v>
      </c>
      <c r="P274" s="1070">
        <v>0</v>
      </c>
      <c r="Q274" s="1071">
        <v>0</v>
      </c>
      <c r="R274" s="1072">
        <v>0</v>
      </c>
    </row>
    <row r="275" spans="1:32" s="172" customFormat="1" ht="15.75" hidden="1" customHeight="1" thickBot="1" x14ac:dyDescent="0.3">
      <c r="A275" s="1262"/>
      <c r="B275" s="1262"/>
      <c r="C275" s="1262"/>
      <c r="D275" s="1262"/>
      <c r="E275" s="1262"/>
      <c r="F275" s="1262"/>
      <c r="G275" s="1262"/>
      <c r="H275" s="1262"/>
      <c r="I275" s="1262"/>
      <c r="J275" s="1262"/>
      <c r="K275" s="1262"/>
      <c r="L275" s="1262"/>
      <c r="M275" s="1262"/>
      <c r="N275" s="1262"/>
      <c r="O275" s="1262"/>
      <c r="P275" s="1262"/>
      <c r="Q275" s="1262"/>
      <c r="R275" s="1262"/>
    </row>
    <row r="276" spans="1:32" s="172" customFormat="1" ht="18.75" hidden="1" customHeight="1" thickBot="1" x14ac:dyDescent="0.3">
      <c r="A276" s="2543" t="s">
        <v>505</v>
      </c>
      <c r="B276" s="2544"/>
      <c r="C276" s="2544"/>
      <c r="D276" s="2544"/>
      <c r="E276" s="2544"/>
      <c r="F276" s="2544"/>
      <c r="G276" s="2544"/>
      <c r="H276" s="2544"/>
      <c r="I276" s="2544"/>
      <c r="J276" s="2544"/>
      <c r="K276" s="2544"/>
      <c r="L276" s="2544"/>
      <c r="M276" s="2544"/>
      <c r="N276" s="2544"/>
      <c r="O276" s="2544"/>
      <c r="P276" s="2544"/>
      <c r="Q276" s="2544"/>
      <c r="R276" s="2545"/>
    </row>
    <row r="277" spans="1:32" s="172" customFormat="1" hidden="1" x14ac:dyDescent="0.25">
      <c r="A277" s="1728" t="s">
        <v>437</v>
      </c>
      <c r="B277" s="2584" t="s">
        <v>438</v>
      </c>
      <c r="C277" s="2584"/>
      <c r="D277" s="2584"/>
      <c r="E277" s="2584"/>
      <c r="F277" s="2584"/>
      <c r="G277" s="2584"/>
      <c r="H277" s="2584"/>
      <c r="I277" s="2584"/>
      <c r="J277" s="2584"/>
      <c r="K277" s="2584"/>
      <c r="L277" s="2584" t="s">
        <v>439</v>
      </c>
      <c r="M277" s="2584"/>
      <c r="N277" s="2584"/>
      <c r="O277" s="2584"/>
      <c r="P277" s="2584"/>
      <c r="Q277" s="2584"/>
      <c r="R277" s="2584"/>
    </row>
    <row r="278" spans="1:32" s="172" customFormat="1" ht="15.75" hidden="1" customHeight="1" x14ac:dyDescent="0.25">
      <c r="A278" s="1073" t="s">
        <v>120</v>
      </c>
      <c r="B278" s="2582" t="s">
        <v>506</v>
      </c>
      <c r="C278" s="2582"/>
      <c r="D278" s="2582"/>
      <c r="E278" s="2582"/>
      <c r="F278" s="2582"/>
      <c r="G278" s="2582"/>
      <c r="H278" s="2582"/>
      <c r="I278" s="2582"/>
      <c r="J278" s="2582"/>
      <c r="K278" s="2582"/>
      <c r="L278" s="2582" t="s">
        <v>478</v>
      </c>
      <c r="M278" s="2582"/>
      <c r="N278" s="2582"/>
      <c r="O278" s="2582"/>
      <c r="P278" s="2582"/>
      <c r="Q278" s="2582"/>
      <c r="R278" s="2582"/>
    </row>
    <row r="279" spans="1:32" s="172" customFormat="1" ht="15.75" hidden="1" customHeight="1" x14ac:dyDescent="0.25">
      <c r="A279" s="1073" t="s">
        <v>120</v>
      </c>
      <c r="B279" s="2582" t="s">
        <v>507</v>
      </c>
      <c r="C279" s="2582"/>
      <c r="D279" s="2582"/>
      <c r="E279" s="2582"/>
      <c r="F279" s="2582"/>
      <c r="G279" s="2582"/>
      <c r="H279" s="2582"/>
      <c r="I279" s="2582"/>
      <c r="J279" s="2582"/>
      <c r="K279" s="2582"/>
      <c r="L279" s="2582" t="s">
        <v>508</v>
      </c>
      <c r="M279" s="2582"/>
      <c r="N279" s="2582"/>
      <c r="O279" s="2582"/>
      <c r="P279" s="2582"/>
      <c r="Q279" s="2582"/>
      <c r="R279" s="2582"/>
    </row>
    <row r="280" spans="1:32" s="172" customFormat="1" ht="15.75" hidden="1" customHeight="1" x14ac:dyDescent="0.25">
      <c r="A280" s="1073" t="s">
        <v>123</v>
      </c>
      <c r="B280" s="2582" t="s">
        <v>509</v>
      </c>
      <c r="C280" s="2582"/>
      <c r="D280" s="2582"/>
      <c r="E280" s="2582"/>
      <c r="F280" s="2582"/>
      <c r="G280" s="2582"/>
      <c r="H280" s="2582"/>
      <c r="I280" s="2582"/>
      <c r="J280" s="2582"/>
      <c r="K280" s="2582"/>
      <c r="L280" s="2582" t="s">
        <v>508</v>
      </c>
      <c r="M280" s="2582"/>
      <c r="N280" s="2582"/>
      <c r="O280" s="2582"/>
      <c r="P280" s="2582"/>
      <c r="Q280" s="2582"/>
      <c r="R280" s="2582"/>
    </row>
    <row r="281" spans="1:32" s="172" customFormat="1" ht="15.75" hidden="1" customHeight="1" x14ac:dyDescent="0.25">
      <c r="A281" s="1073" t="s">
        <v>120</v>
      </c>
      <c r="B281" s="2582" t="s">
        <v>510</v>
      </c>
      <c r="C281" s="2582"/>
      <c r="D281" s="2582"/>
      <c r="E281" s="2582"/>
      <c r="F281" s="2582"/>
      <c r="G281" s="2582"/>
      <c r="H281" s="2582"/>
      <c r="I281" s="2582"/>
      <c r="J281" s="2582"/>
      <c r="K281" s="2582"/>
      <c r="L281" s="2582" t="s">
        <v>508</v>
      </c>
      <c r="M281" s="2582"/>
      <c r="N281" s="2582"/>
      <c r="O281" s="2582"/>
      <c r="P281" s="2582"/>
      <c r="Q281" s="2582"/>
      <c r="R281" s="2582"/>
    </row>
    <row r="282" spans="1:32" s="172" customFormat="1" ht="15.75" hidden="1" customHeight="1" x14ac:dyDescent="0.25">
      <c r="A282" s="1073" t="s">
        <v>127</v>
      </c>
      <c r="B282" s="2582" t="s">
        <v>479</v>
      </c>
      <c r="C282" s="2582"/>
      <c r="D282" s="2582"/>
      <c r="E282" s="2582"/>
      <c r="F282" s="2582"/>
      <c r="G282" s="2582"/>
      <c r="H282" s="2582"/>
      <c r="I282" s="2582"/>
      <c r="J282" s="2582"/>
      <c r="K282" s="2582"/>
      <c r="L282" s="2582" t="s">
        <v>511</v>
      </c>
      <c r="M282" s="2582"/>
      <c r="N282" s="2582"/>
      <c r="O282" s="2582"/>
      <c r="P282" s="2582"/>
      <c r="Q282" s="2582"/>
      <c r="R282" s="2582"/>
    </row>
    <row r="283" spans="1:32" s="172" customFormat="1" ht="15.75" hidden="1" customHeight="1" x14ac:dyDescent="0.25">
      <c r="A283" s="1073" t="s">
        <v>120</v>
      </c>
      <c r="B283" s="2582" t="s">
        <v>512</v>
      </c>
      <c r="C283" s="2582"/>
      <c r="D283" s="2582"/>
      <c r="E283" s="2582"/>
      <c r="F283" s="2582"/>
      <c r="G283" s="2582"/>
      <c r="H283" s="2582"/>
      <c r="I283" s="2582"/>
      <c r="J283" s="2582"/>
      <c r="K283" s="2582"/>
      <c r="L283" s="2582" t="s">
        <v>508</v>
      </c>
      <c r="M283" s="2582"/>
      <c r="N283" s="2582"/>
      <c r="O283" s="2582"/>
      <c r="P283" s="2582"/>
      <c r="Q283" s="2582"/>
      <c r="R283" s="2582"/>
    </row>
    <row r="284" spans="1:32" s="172" customFormat="1" ht="15.75" hidden="1" customHeight="1" x14ac:dyDescent="0.25">
      <c r="A284" s="1073" t="s">
        <v>120</v>
      </c>
      <c r="B284" s="2582" t="s">
        <v>513</v>
      </c>
      <c r="C284" s="2582"/>
      <c r="D284" s="2582"/>
      <c r="E284" s="2582"/>
      <c r="F284" s="2582"/>
      <c r="G284" s="2582"/>
      <c r="H284" s="2582"/>
      <c r="I284" s="2582"/>
      <c r="J284" s="2582"/>
      <c r="K284" s="2582"/>
      <c r="L284" s="2582" t="s">
        <v>514</v>
      </c>
      <c r="M284" s="2582"/>
      <c r="N284" s="2582"/>
      <c r="O284" s="2582"/>
      <c r="P284" s="2582"/>
      <c r="Q284" s="2582"/>
      <c r="R284" s="2582"/>
    </row>
    <row r="285" spans="1:32" s="172" customFormat="1" ht="15.75" hidden="1" customHeight="1" x14ac:dyDescent="0.25">
      <c r="A285" s="1073" t="s">
        <v>123</v>
      </c>
      <c r="B285" s="2582" t="s">
        <v>515</v>
      </c>
      <c r="C285" s="2582"/>
      <c r="D285" s="2582"/>
      <c r="E285" s="2582"/>
      <c r="F285" s="2582"/>
      <c r="G285" s="2582"/>
      <c r="H285" s="2582"/>
      <c r="I285" s="2582"/>
      <c r="J285" s="2582"/>
      <c r="K285" s="2582"/>
      <c r="L285" s="2582" t="s">
        <v>516</v>
      </c>
      <c r="M285" s="2582"/>
      <c r="N285" s="2582"/>
      <c r="O285" s="2582"/>
      <c r="P285" s="2582"/>
      <c r="Q285" s="2582"/>
      <c r="R285" s="2582"/>
      <c r="S285" s="1262"/>
      <c r="T285" s="1262"/>
      <c r="U285" s="1262"/>
      <c r="V285" s="1262"/>
      <c r="W285" s="1262"/>
      <c r="X285" s="1262"/>
      <c r="Y285" s="1262"/>
      <c r="Z285" s="1262"/>
      <c r="AA285" s="1262"/>
      <c r="AB285" s="1262"/>
      <c r="AC285" s="1262"/>
      <c r="AD285" s="1262"/>
      <c r="AE285" s="1262"/>
      <c r="AF285" s="1262"/>
    </row>
    <row r="286" spans="1:32" s="172" customFormat="1" ht="15.75" hidden="1" customHeight="1" x14ac:dyDescent="0.25">
      <c r="A286" s="1073" t="s">
        <v>123</v>
      </c>
      <c r="B286" s="2582" t="s">
        <v>513</v>
      </c>
      <c r="C286" s="2582"/>
      <c r="D286" s="2582"/>
      <c r="E286" s="2582"/>
      <c r="F286" s="2582"/>
      <c r="G286" s="2582"/>
      <c r="H286" s="2582"/>
      <c r="I286" s="2582"/>
      <c r="J286" s="2582"/>
      <c r="K286" s="2582"/>
      <c r="L286" s="2582" t="s">
        <v>514</v>
      </c>
      <c r="M286" s="2582"/>
      <c r="N286" s="2582"/>
      <c r="O286" s="2582"/>
      <c r="P286" s="2582"/>
      <c r="Q286" s="2582"/>
      <c r="R286" s="2582"/>
      <c r="S286" s="1262"/>
      <c r="T286" s="1262"/>
      <c r="U286" s="1262"/>
      <c r="V286" s="1262"/>
      <c r="W286" s="1262"/>
      <c r="X286" s="1262"/>
      <c r="Y286" s="1262"/>
      <c r="Z286" s="1262"/>
      <c r="AA286" s="1262"/>
      <c r="AB286" s="1262"/>
      <c r="AC286" s="1262"/>
      <c r="AD286" s="1262"/>
      <c r="AE286" s="1262"/>
      <c r="AF286" s="1262"/>
    </row>
    <row r="287" spans="1:32" s="172" customFormat="1" ht="15.75" hidden="1" customHeight="1" thickBot="1" x14ac:dyDescent="0.3">
      <c r="A287" s="1088" t="s">
        <v>120</v>
      </c>
      <c r="B287" s="2583" t="s">
        <v>517</v>
      </c>
      <c r="C287" s="2583"/>
      <c r="D287" s="2583"/>
      <c r="E287" s="2583"/>
      <c r="F287" s="2583"/>
      <c r="G287" s="2583"/>
      <c r="H287" s="2583"/>
      <c r="I287" s="2583"/>
      <c r="J287" s="2583"/>
      <c r="K287" s="2583"/>
      <c r="L287" s="2583" t="s">
        <v>478</v>
      </c>
      <c r="M287" s="2583"/>
      <c r="N287" s="2583"/>
      <c r="O287" s="2583"/>
      <c r="P287" s="2583"/>
      <c r="Q287" s="2583"/>
      <c r="R287" s="2583"/>
      <c r="S287" s="1262"/>
      <c r="T287" s="1262"/>
      <c r="U287" s="1262"/>
      <c r="V287" s="1262"/>
      <c r="W287" s="1262"/>
      <c r="X287" s="1262"/>
      <c r="Y287" s="1262"/>
      <c r="Z287" s="1262"/>
      <c r="AA287" s="1262"/>
      <c r="AB287" s="1262"/>
      <c r="AC287" s="1262"/>
      <c r="AD287" s="1262"/>
      <c r="AE287" s="1262"/>
      <c r="AF287" s="1262"/>
    </row>
    <row r="288" spans="1:32" s="172" customFormat="1" ht="24.75" hidden="1" customHeight="1" thickBot="1" x14ac:dyDescent="0.3">
      <c r="A288" s="2636" t="s">
        <v>518</v>
      </c>
      <c r="B288" s="2636"/>
      <c r="C288" s="2636"/>
      <c r="D288" s="2636"/>
      <c r="E288" s="2636"/>
      <c r="F288" s="2636"/>
      <c r="G288" s="2636"/>
      <c r="H288" s="2636"/>
      <c r="I288" s="2636"/>
      <c r="J288" s="2636"/>
      <c r="K288" s="2636"/>
      <c r="L288" s="2636"/>
      <c r="M288" s="2636"/>
      <c r="N288" s="2636"/>
      <c r="O288" s="2636"/>
      <c r="P288" s="2636"/>
      <c r="Q288" s="2636"/>
      <c r="R288" s="2636"/>
      <c r="S288" s="1262"/>
      <c r="T288" s="1262"/>
      <c r="U288" s="1262"/>
      <c r="V288" s="1262"/>
      <c r="W288" s="1262"/>
      <c r="X288" s="1262"/>
      <c r="Y288" s="1262"/>
      <c r="Z288" s="1262"/>
      <c r="AA288" s="1262"/>
      <c r="AB288" s="1262"/>
      <c r="AC288" s="1262"/>
      <c r="AD288" s="1262"/>
      <c r="AE288" s="1262"/>
      <c r="AF288" s="1262"/>
    </row>
    <row r="289" spans="1:23" s="32" customFormat="1" ht="16.5" hidden="1" thickBot="1" x14ac:dyDescent="0.3">
      <c r="A289" s="2537" t="s">
        <v>184</v>
      </c>
      <c r="B289" s="2538"/>
      <c r="C289" s="2538"/>
      <c r="D289" s="2538"/>
      <c r="E289" s="2538"/>
      <c r="F289" s="2538"/>
      <c r="G289" s="2538"/>
      <c r="H289" s="2538"/>
      <c r="I289" s="2538"/>
      <c r="J289" s="2538"/>
      <c r="K289" s="2538"/>
      <c r="L289" s="2538"/>
      <c r="M289" s="2538"/>
      <c r="N289" s="2538"/>
      <c r="O289" s="2538"/>
      <c r="P289" s="2538"/>
      <c r="Q289" s="2538"/>
      <c r="R289" s="2539"/>
    </row>
    <row r="290" spans="1:23" s="32" customFormat="1" ht="70.5" hidden="1" customHeight="1" thickBot="1" x14ac:dyDescent="0.3">
      <c r="A290" s="109"/>
      <c r="B290" s="152" t="s">
        <v>143</v>
      </c>
      <c r="C290" s="144" t="s">
        <v>144</v>
      </c>
      <c r="D290" s="144" t="s">
        <v>145</v>
      </c>
      <c r="E290" s="144" t="s">
        <v>146</v>
      </c>
      <c r="F290" s="144" t="s">
        <v>147</v>
      </c>
      <c r="G290" s="144" t="s">
        <v>148</v>
      </c>
      <c r="H290" s="144" t="s">
        <v>149</v>
      </c>
      <c r="I290" s="144" t="s">
        <v>150</v>
      </c>
      <c r="J290" s="144" t="s">
        <v>151</v>
      </c>
      <c r="K290" s="144" t="s">
        <v>152</v>
      </c>
      <c r="L290" s="144" t="s">
        <v>153</v>
      </c>
      <c r="M290" s="144" t="s">
        <v>154</v>
      </c>
      <c r="N290" s="144" t="s">
        <v>155</v>
      </c>
      <c r="O290" s="144" t="s">
        <v>156</v>
      </c>
      <c r="P290" s="144" t="s">
        <v>157</v>
      </c>
      <c r="Q290" s="144" t="s">
        <v>158</v>
      </c>
      <c r="R290" s="144" t="s">
        <v>159</v>
      </c>
    </row>
    <row r="291" spans="1:23" hidden="1" x14ac:dyDescent="0.25">
      <c r="A291" s="92" t="s">
        <v>429</v>
      </c>
      <c r="B291" s="443">
        <v>0</v>
      </c>
      <c r="C291" s="444">
        <v>0</v>
      </c>
      <c r="D291" s="444">
        <v>0</v>
      </c>
      <c r="E291" s="444">
        <v>0</v>
      </c>
      <c r="F291" s="444">
        <v>0</v>
      </c>
      <c r="G291" s="444">
        <v>0</v>
      </c>
      <c r="H291" s="444">
        <v>0</v>
      </c>
      <c r="I291" s="444">
        <v>1</v>
      </c>
      <c r="J291" s="444">
        <v>0</v>
      </c>
      <c r="K291" s="444">
        <v>0</v>
      </c>
      <c r="L291" s="444">
        <v>0</v>
      </c>
      <c r="M291" s="444">
        <v>0</v>
      </c>
      <c r="N291" s="444">
        <v>0</v>
      </c>
      <c r="O291" s="444">
        <v>0</v>
      </c>
      <c r="P291" s="445">
        <v>0</v>
      </c>
      <c r="Q291" s="180">
        <f>SUM(B291:P291)</f>
        <v>1</v>
      </c>
      <c r="R291" s="214">
        <f>SUM(Q291/Q296)</f>
        <v>1</v>
      </c>
      <c r="S291" s="1262"/>
      <c r="T291" s="1262"/>
      <c r="U291" s="1262"/>
      <c r="V291" s="1262"/>
      <c r="W291" s="1262"/>
    </row>
    <row r="292" spans="1:23" ht="15.75" hidden="1" customHeight="1" x14ac:dyDescent="0.25">
      <c r="A292" s="93" t="s">
        <v>503</v>
      </c>
      <c r="B292" s="446">
        <v>0</v>
      </c>
      <c r="C292" s="447">
        <v>0</v>
      </c>
      <c r="D292" s="447">
        <v>0</v>
      </c>
      <c r="E292" s="447">
        <v>0</v>
      </c>
      <c r="F292" s="447">
        <v>0</v>
      </c>
      <c r="G292" s="447">
        <v>0</v>
      </c>
      <c r="H292" s="447">
        <v>0</v>
      </c>
      <c r="I292" s="447">
        <v>0</v>
      </c>
      <c r="J292" s="447">
        <v>0</v>
      </c>
      <c r="K292" s="447">
        <v>0</v>
      </c>
      <c r="L292" s="447">
        <v>0</v>
      </c>
      <c r="M292" s="447">
        <v>0</v>
      </c>
      <c r="N292" s="447">
        <v>0</v>
      </c>
      <c r="O292" s="447">
        <v>0</v>
      </c>
      <c r="P292" s="448">
        <v>0</v>
      </c>
      <c r="Q292" s="181">
        <f>SUM(B292:P292)</f>
        <v>0</v>
      </c>
      <c r="R292" s="222">
        <f>SUM(Q292/Q296)</f>
        <v>0</v>
      </c>
      <c r="S292" s="1262"/>
      <c r="T292" s="1262"/>
      <c r="U292" s="1262"/>
      <c r="V292" s="1262"/>
      <c r="W292" s="1262"/>
    </row>
    <row r="293" spans="1:23" ht="15.75" hidden="1" customHeight="1" x14ac:dyDescent="0.25">
      <c r="A293" s="94" t="s">
        <v>431</v>
      </c>
      <c r="B293" s="446">
        <v>0</v>
      </c>
      <c r="C293" s="447">
        <v>0</v>
      </c>
      <c r="D293" s="447">
        <v>0</v>
      </c>
      <c r="E293" s="447">
        <v>0</v>
      </c>
      <c r="F293" s="447">
        <v>0</v>
      </c>
      <c r="G293" s="447">
        <v>0</v>
      </c>
      <c r="H293" s="447">
        <v>0</v>
      </c>
      <c r="I293" s="447">
        <v>0</v>
      </c>
      <c r="J293" s="447">
        <v>0</v>
      </c>
      <c r="K293" s="447">
        <v>0</v>
      </c>
      <c r="L293" s="447">
        <v>0</v>
      </c>
      <c r="M293" s="447">
        <v>0</v>
      </c>
      <c r="N293" s="447">
        <v>0</v>
      </c>
      <c r="O293" s="447">
        <v>0</v>
      </c>
      <c r="P293" s="448">
        <v>0</v>
      </c>
      <c r="Q293" s="181">
        <f>SUM(B293:P293)</f>
        <v>0</v>
      </c>
      <c r="R293" s="222">
        <f>SUM(Q293/Q296)</f>
        <v>0</v>
      </c>
      <c r="S293" s="1262"/>
      <c r="T293" s="1262"/>
      <c r="U293" s="1262"/>
      <c r="V293" s="1262"/>
      <c r="W293" s="1262"/>
    </row>
    <row r="294" spans="1:23" ht="15.75" hidden="1" customHeight="1" x14ac:dyDescent="0.25">
      <c r="A294" s="94" t="s">
        <v>432</v>
      </c>
      <c r="B294" s="446">
        <v>0</v>
      </c>
      <c r="C294" s="447">
        <v>0</v>
      </c>
      <c r="D294" s="447">
        <v>0</v>
      </c>
      <c r="E294" s="447">
        <v>0</v>
      </c>
      <c r="F294" s="447">
        <v>0</v>
      </c>
      <c r="G294" s="447">
        <v>0</v>
      </c>
      <c r="H294" s="447">
        <v>0</v>
      </c>
      <c r="I294" s="447">
        <v>0</v>
      </c>
      <c r="J294" s="447">
        <v>0</v>
      </c>
      <c r="K294" s="447">
        <v>0</v>
      </c>
      <c r="L294" s="447">
        <v>0</v>
      </c>
      <c r="M294" s="447">
        <v>0</v>
      </c>
      <c r="N294" s="447">
        <v>0</v>
      </c>
      <c r="O294" s="447">
        <v>0</v>
      </c>
      <c r="P294" s="448">
        <v>0</v>
      </c>
      <c r="Q294" s="181">
        <f>SUM(B294:P294)</f>
        <v>0</v>
      </c>
      <c r="R294" s="222">
        <f>SUM(Q294/Q296)</f>
        <v>0</v>
      </c>
      <c r="S294" s="1262"/>
      <c r="T294" s="1262"/>
      <c r="U294" s="1262"/>
      <c r="V294" s="1262"/>
      <c r="W294" s="1262"/>
    </row>
    <row r="295" spans="1:23" ht="15.75" hidden="1" thickBot="1" x14ac:dyDescent="0.3">
      <c r="A295" s="94" t="s">
        <v>433</v>
      </c>
      <c r="B295" s="446">
        <v>0</v>
      </c>
      <c r="C295" s="447">
        <v>0</v>
      </c>
      <c r="D295" s="447">
        <v>0</v>
      </c>
      <c r="E295" s="447">
        <v>0</v>
      </c>
      <c r="F295" s="447">
        <v>0</v>
      </c>
      <c r="G295" s="447">
        <v>0</v>
      </c>
      <c r="H295" s="447">
        <v>0</v>
      </c>
      <c r="I295" s="447">
        <v>0</v>
      </c>
      <c r="J295" s="447">
        <v>0</v>
      </c>
      <c r="K295" s="447">
        <v>0</v>
      </c>
      <c r="L295" s="447">
        <v>0</v>
      </c>
      <c r="M295" s="447">
        <v>0</v>
      </c>
      <c r="N295" s="447">
        <v>0</v>
      </c>
      <c r="O295" s="447">
        <v>0</v>
      </c>
      <c r="P295" s="448">
        <v>0</v>
      </c>
      <c r="Q295" s="181">
        <f>SUM(B295:P295)</f>
        <v>0</v>
      </c>
      <c r="R295" s="223">
        <f>SUM(Q295/Q296)</f>
        <v>0</v>
      </c>
      <c r="S295" s="1262"/>
      <c r="T295" s="1262"/>
      <c r="U295" s="1262"/>
      <c r="V295" s="1262"/>
      <c r="W295" s="1262"/>
    </row>
    <row r="296" spans="1:23" ht="16.5" hidden="1" thickTop="1" thickBot="1" x14ac:dyDescent="0.3">
      <c r="A296" s="95" t="s">
        <v>130</v>
      </c>
      <c r="B296" s="183">
        <f t="shared" ref="B296:Q296" si="12">SUM(B291:B295)</f>
        <v>0</v>
      </c>
      <c r="C296" s="184">
        <f t="shared" si="12"/>
        <v>0</v>
      </c>
      <c r="D296" s="184">
        <f t="shared" si="12"/>
        <v>0</v>
      </c>
      <c r="E296" s="184">
        <f t="shared" si="12"/>
        <v>0</v>
      </c>
      <c r="F296" s="184">
        <f t="shared" si="12"/>
        <v>0</v>
      </c>
      <c r="G296" s="184">
        <f t="shared" si="12"/>
        <v>0</v>
      </c>
      <c r="H296" s="184">
        <f t="shared" si="12"/>
        <v>0</v>
      </c>
      <c r="I296" s="184">
        <f t="shared" si="12"/>
        <v>1</v>
      </c>
      <c r="J296" s="184">
        <f t="shared" si="12"/>
        <v>0</v>
      </c>
      <c r="K296" s="184">
        <f t="shared" si="12"/>
        <v>0</v>
      </c>
      <c r="L296" s="184">
        <f t="shared" si="12"/>
        <v>0</v>
      </c>
      <c r="M296" s="184">
        <f t="shared" si="12"/>
        <v>0</v>
      </c>
      <c r="N296" s="184">
        <f t="shared" si="12"/>
        <v>0</v>
      </c>
      <c r="O296" s="184">
        <f t="shared" si="12"/>
        <v>0</v>
      </c>
      <c r="P296" s="185">
        <f t="shared" si="12"/>
        <v>0</v>
      </c>
      <c r="Q296" s="183">
        <f t="shared" si="12"/>
        <v>1</v>
      </c>
      <c r="R296" s="186">
        <f>SUM(Q296/Q296)</f>
        <v>1</v>
      </c>
      <c r="S296" s="1262"/>
      <c r="T296" s="1262"/>
      <c r="U296" s="1262"/>
      <c r="V296" s="1262"/>
      <c r="W296" s="1262"/>
    </row>
    <row r="297" spans="1:23" ht="15.75" hidden="1" customHeight="1" thickBot="1" x14ac:dyDescent="0.3">
      <c r="A297" s="96" t="s">
        <v>129</v>
      </c>
      <c r="B297" s="219">
        <f>SUM(B296/Q296)</f>
        <v>0</v>
      </c>
      <c r="C297" s="220">
        <f>SUM(C296/Q296)</f>
        <v>0</v>
      </c>
      <c r="D297" s="220">
        <f>SUM(D296/Q296)</f>
        <v>0</v>
      </c>
      <c r="E297" s="220">
        <f>SUM(E296/Q296)</f>
        <v>0</v>
      </c>
      <c r="F297" s="220">
        <f>SUM(F296/Q296)</f>
        <v>0</v>
      </c>
      <c r="G297" s="220">
        <f>SUM(G296/Q296)</f>
        <v>0</v>
      </c>
      <c r="H297" s="220">
        <f>SUM(H296/Q296)</f>
        <v>0</v>
      </c>
      <c r="I297" s="220">
        <f>SUM(I296/Q296)</f>
        <v>1</v>
      </c>
      <c r="J297" s="220">
        <f>SUM(J296/Q296)</f>
        <v>0</v>
      </c>
      <c r="K297" s="220">
        <f>SUM(K296/Q296)</f>
        <v>0</v>
      </c>
      <c r="L297" s="220">
        <f>SUM(L296/Q296)</f>
        <v>0</v>
      </c>
      <c r="M297" s="220">
        <f>SUM(M296/Q296)</f>
        <v>0</v>
      </c>
      <c r="N297" s="220">
        <f>SUM(N296/Q296)</f>
        <v>0</v>
      </c>
      <c r="O297" s="220">
        <f>SUM(O296/Q296)</f>
        <v>0</v>
      </c>
      <c r="P297" s="221">
        <f>SUM(P296/Q296)</f>
        <v>0</v>
      </c>
      <c r="Q297" s="182">
        <f>SUM(Q296/Q296)</f>
        <v>1</v>
      </c>
      <c r="R297" s="367"/>
      <c r="S297" s="1262"/>
      <c r="T297" s="1262"/>
      <c r="U297" s="1262"/>
      <c r="V297" s="1262"/>
      <c r="W297" s="1262"/>
    </row>
    <row r="298" spans="1:23" ht="12.75" hidden="1" customHeight="1" thickBot="1" x14ac:dyDescent="0.3">
      <c r="A298" s="11"/>
      <c r="B298" s="11"/>
      <c r="C298" s="11"/>
      <c r="D298" s="11"/>
      <c r="E298" s="11"/>
      <c r="F298" s="11"/>
      <c r="G298" s="11"/>
      <c r="H298" s="11"/>
      <c r="I298" s="11"/>
      <c r="J298" s="11"/>
      <c r="K298" s="11"/>
      <c r="L298" s="11"/>
      <c r="M298" s="11"/>
      <c r="N298" s="11"/>
      <c r="O298" s="11"/>
      <c r="P298" s="11"/>
      <c r="Q298" s="11"/>
      <c r="R298" s="11"/>
      <c r="S298" s="1262"/>
      <c r="T298" s="1262"/>
      <c r="U298" s="1262"/>
      <c r="V298" s="1262"/>
      <c r="W298" s="1262"/>
    </row>
    <row r="299" spans="1:23" ht="34.5" hidden="1" customHeight="1" thickBot="1" x14ac:dyDescent="0.3">
      <c r="A299" s="2560" t="s">
        <v>504</v>
      </c>
      <c r="B299" s="2561"/>
      <c r="C299" s="2561"/>
      <c r="D299" s="2561"/>
      <c r="E299" s="2561"/>
      <c r="F299" s="2561"/>
      <c r="G299" s="2561"/>
      <c r="H299" s="2561"/>
      <c r="I299" s="2561"/>
      <c r="J299" s="2561"/>
      <c r="K299" s="2561"/>
      <c r="L299" s="2561"/>
      <c r="M299" s="2561"/>
      <c r="N299" s="2561"/>
      <c r="O299" s="2561"/>
      <c r="P299" s="2561"/>
      <c r="Q299" s="2561"/>
      <c r="R299" s="2562"/>
      <c r="S299" s="1262"/>
      <c r="T299" s="1262"/>
      <c r="U299" s="1262"/>
      <c r="V299" s="1262"/>
      <c r="W299" s="1262"/>
    </row>
    <row r="300" spans="1:23" ht="15.75" hidden="1" thickBot="1" x14ac:dyDescent="0.3">
      <c r="A300" s="97" t="s">
        <v>435</v>
      </c>
      <c r="B300" s="449">
        <v>0</v>
      </c>
      <c r="C300" s="450">
        <v>0</v>
      </c>
      <c r="D300" s="450">
        <v>0</v>
      </c>
      <c r="E300" s="450">
        <v>0</v>
      </c>
      <c r="F300" s="450">
        <v>0</v>
      </c>
      <c r="G300" s="450">
        <v>0</v>
      </c>
      <c r="H300" s="450">
        <v>0</v>
      </c>
      <c r="I300" s="450">
        <v>0</v>
      </c>
      <c r="J300" s="450">
        <v>0</v>
      </c>
      <c r="K300" s="450">
        <v>0</v>
      </c>
      <c r="L300" s="450">
        <v>0</v>
      </c>
      <c r="M300" s="450">
        <v>0</v>
      </c>
      <c r="N300" s="450">
        <v>0</v>
      </c>
      <c r="O300" s="450">
        <v>0</v>
      </c>
      <c r="P300" s="821">
        <v>0</v>
      </c>
      <c r="Q300" s="822">
        <v>0</v>
      </c>
      <c r="R300" s="224">
        <v>0</v>
      </c>
      <c r="S300" s="1262"/>
      <c r="T300" s="1262"/>
      <c r="U300" s="1262"/>
      <c r="V300" s="1262"/>
      <c r="W300" s="1262"/>
    </row>
    <row r="301" spans="1:23" ht="15.75" hidden="1" customHeight="1" thickBot="1" x14ac:dyDescent="0.3">
      <c r="A301" s="1262"/>
      <c r="B301" s="1262"/>
      <c r="C301" s="1262"/>
      <c r="D301" s="1262"/>
      <c r="E301" s="1262"/>
      <c r="F301" s="1262"/>
      <c r="G301" s="1262"/>
      <c r="H301" s="1262"/>
      <c r="I301" s="1262"/>
      <c r="J301" s="1262"/>
      <c r="K301" s="1262"/>
      <c r="L301" s="1262"/>
      <c r="M301" s="1262"/>
      <c r="N301" s="1262"/>
      <c r="O301" s="1262"/>
      <c r="P301" s="1262"/>
      <c r="Q301" s="1262"/>
      <c r="R301" s="1262"/>
      <c r="S301" s="1262"/>
      <c r="T301" s="1262"/>
      <c r="U301" s="1262"/>
      <c r="V301" s="1262"/>
      <c r="W301" s="1262"/>
    </row>
    <row r="302" spans="1:23" ht="18.75" hidden="1" customHeight="1" thickBot="1" x14ac:dyDescent="0.3">
      <c r="A302" s="2543" t="s">
        <v>505</v>
      </c>
      <c r="B302" s="2544"/>
      <c r="C302" s="2544"/>
      <c r="D302" s="2544"/>
      <c r="E302" s="2544"/>
      <c r="F302" s="2544"/>
      <c r="G302" s="2544"/>
      <c r="H302" s="2544"/>
      <c r="I302" s="2544"/>
      <c r="J302" s="2544"/>
      <c r="K302" s="2544"/>
      <c r="L302" s="2544"/>
      <c r="M302" s="2544"/>
      <c r="N302" s="2544"/>
      <c r="O302" s="2544"/>
      <c r="P302" s="2544"/>
      <c r="Q302" s="2544"/>
      <c r="R302" s="2545"/>
      <c r="S302" s="1262"/>
      <c r="T302" s="1262"/>
      <c r="U302" s="1262"/>
      <c r="V302" s="1262"/>
      <c r="W302" s="1262"/>
    </row>
    <row r="303" spans="1:23" ht="15.75" hidden="1" thickBot="1" x14ac:dyDescent="0.3">
      <c r="A303" s="1725" t="s">
        <v>437</v>
      </c>
      <c r="B303" s="2516" t="s">
        <v>438</v>
      </c>
      <c r="C303" s="2517"/>
      <c r="D303" s="2517"/>
      <c r="E303" s="2517"/>
      <c r="F303" s="2517"/>
      <c r="G303" s="2517"/>
      <c r="H303" s="2517"/>
      <c r="I303" s="2517"/>
      <c r="J303" s="2517"/>
      <c r="K303" s="2518"/>
      <c r="L303" s="2516" t="s">
        <v>439</v>
      </c>
      <c r="M303" s="2517"/>
      <c r="N303" s="2517"/>
      <c r="O303" s="2517"/>
      <c r="P303" s="2517"/>
      <c r="Q303" s="2517"/>
      <c r="R303" s="2518"/>
      <c r="S303" s="1262"/>
      <c r="T303" s="1262"/>
      <c r="U303" s="1262"/>
      <c r="V303" s="1262"/>
      <c r="W303" s="1262"/>
    </row>
    <row r="304" spans="1:23" ht="15" hidden="1" customHeight="1" x14ac:dyDescent="0.25">
      <c r="A304" s="765" t="s">
        <v>120</v>
      </c>
      <c r="B304" s="2609" t="s">
        <v>519</v>
      </c>
      <c r="C304" s="2609"/>
      <c r="D304" s="2609"/>
      <c r="E304" s="2609"/>
      <c r="F304" s="2609"/>
      <c r="G304" s="2609"/>
      <c r="H304" s="2609"/>
      <c r="I304" s="2609"/>
      <c r="J304" s="2609"/>
      <c r="K304" s="2609"/>
      <c r="L304" s="2607" t="s">
        <v>477</v>
      </c>
      <c r="M304" s="2607"/>
      <c r="N304" s="2607"/>
      <c r="O304" s="2607"/>
      <c r="P304" s="2607"/>
      <c r="Q304" s="2607"/>
      <c r="R304" s="2608"/>
      <c r="S304" s="1262"/>
      <c r="T304" s="1262"/>
      <c r="U304" s="1262"/>
      <c r="V304" s="1262"/>
      <c r="W304" s="1262"/>
    </row>
    <row r="305" spans="1:32" hidden="1" x14ac:dyDescent="0.25">
      <c r="A305" s="766" t="s">
        <v>120</v>
      </c>
      <c r="B305" s="2610" t="s">
        <v>520</v>
      </c>
      <c r="C305" s="2610"/>
      <c r="D305" s="2610"/>
      <c r="E305" s="2610"/>
      <c r="F305" s="2610"/>
      <c r="G305" s="2610"/>
      <c r="H305" s="2610"/>
      <c r="I305" s="2610"/>
      <c r="J305" s="2610"/>
      <c r="K305" s="2610"/>
      <c r="L305" s="2611" t="s">
        <v>521</v>
      </c>
      <c r="M305" s="2611"/>
      <c r="N305" s="2611"/>
      <c r="O305" s="2611"/>
      <c r="P305" s="2611"/>
      <c r="Q305" s="2611"/>
      <c r="R305" s="2612"/>
      <c r="S305" s="1262"/>
      <c r="T305" s="1262"/>
      <c r="U305" s="1262"/>
      <c r="V305" s="1262"/>
      <c r="W305" s="1262"/>
    </row>
    <row r="306" spans="1:32" hidden="1" x14ac:dyDescent="0.25">
      <c r="A306" s="823" t="s">
        <v>120</v>
      </c>
      <c r="B306" s="2604" t="s">
        <v>522</v>
      </c>
      <c r="C306" s="2604"/>
      <c r="D306" s="2604"/>
      <c r="E306" s="2604"/>
      <c r="F306" s="2604"/>
      <c r="G306" s="2604"/>
      <c r="H306" s="2604"/>
      <c r="I306" s="2604"/>
      <c r="J306" s="2604"/>
      <c r="K306" s="2604"/>
      <c r="L306" s="2605" t="s">
        <v>523</v>
      </c>
      <c r="M306" s="2605"/>
      <c r="N306" s="2605"/>
      <c r="O306" s="2605"/>
      <c r="P306" s="2605"/>
      <c r="Q306" s="2605"/>
      <c r="R306" s="2606"/>
      <c r="S306" s="1262"/>
      <c r="T306" s="1262"/>
      <c r="U306" s="1262"/>
      <c r="V306" s="1262"/>
      <c r="W306" s="1262"/>
    </row>
    <row r="307" spans="1:32" s="172" customFormat="1" ht="15" hidden="1" customHeight="1" x14ac:dyDescent="0.25">
      <c r="A307" s="766" t="s">
        <v>120</v>
      </c>
      <c r="B307" s="2613" t="s">
        <v>519</v>
      </c>
      <c r="C307" s="2613"/>
      <c r="D307" s="2613"/>
      <c r="E307" s="2613"/>
      <c r="F307" s="2613"/>
      <c r="G307" s="2613"/>
      <c r="H307" s="2613"/>
      <c r="I307" s="2613"/>
      <c r="J307" s="2613"/>
      <c r="K307" s="2613"/>
      <c r="L307" s="2618" t="s">
        <v>477</v>
      </c>
      <c r="M307" s="2618"/>
      <c r="N307" s="2618"/>
      <c r="O307" s="2618"/>
      <c r="P307" s="2618"/>
      <c r="Q307" s="2618"/>
      <c r="R307" s="2619"/>
      <c r="S307" s="1262"/>
      <c r="T307" s="1262"/>
      <c r="U307" s="1262"/>
      <c r="V307" s="1262"/>
      <c r="W307" s="1262"/>
      <c r="X307" s="1262"/>
      <c r="Y307" s="1262"/>
      <c r="Z307" s="1262"/>
      <c r="AA307" s="1262"/>
      <c r="AB307" s="1262"/>
      <c r="AC307" s="1262"/>
      <c r="AD307" s="1262"/>
      <c r="AE307" s="1262"/>
      <c r="AF307" s="1262"/>
    </row>
    <row r="308" spans="1:32" s="172" customFormat="1" hidden="1" x14ac:dyDescent="0.25">
      <c r="A308" s="766" t="s">
        <v>120</v>
      </c>
      <c r="B308" s="2610" t="s">
        <v>520</v>
      </c>
      <c r="C308" s="2610"/>
      <c r="D308" s="2610"/>
      <c r="E308" s="2610"/>
      <c r="F308" s="2610"/>
      <c r="G308" s="2610"/>
      <c r="H308" s="2610"/>
      <c r="I308" s="2610"/>
      <c r="J308" s="2610"/>
      <c r="K308" s="2610"/>
      <c r="L308" s="2618" t="s">
        <v>524</v>
      </c>
      <c r="M308" s="2618"/>
      <c r="N308" s="2618"/>
      <c r="O308" s="2618"/>
      <c r="P308" s="2618"/>
      <c r="Q308" s="2618"/>
      <c r="R308" s="2619"/>
      <c r="S308" s="1262"/>
      <c r="T308" s="1262"/>
      <c r="U308" s="1262"/>
      <c r="V308" s="1262"/>
      <c r="W308" s="1262"/>
      <c r="X308" s="1262"/>
      <c r="Y308" s="1262"/>
      <c r="Z308" s="1262"/>
      <c r="AA308" s="1262"/>
      <c r="AB308" s="1262"/>
      <c r="AC308" s="1262"/>
      <c r="AD308" s="1262"/>
      <c r="AE308" s="1262"/>
      <c r="AF308" s="1262"/>
    </row>
    <row r="309" spans="1:32" s="172" customFormat="1" ht="15" hidden="1" customHeight="1" x14ac:dyDescent="0.25">
      <c r="A309" s="766" t="s">
        <v>120</v>
      </c>
      <c r="B309" s="2610" t="s">
        <v>525</v>
      </c>
      <c r="C309" s="2610"/>
      <c r="D309" s="2610"/>
      <c r="E309" s="2610"/>
      <c r="F309" s="2610"/>
      <c r="G309" s="2610"/>
      <c r="H309" s="2610"/>
      <c r="I309" s="2610"/>
      <c r="J309" s="2610"/>
      <c r="K309" s="2610"/>
      <c r="L309" s="2613" t="s">
        <v>477</v>
      </c>
      <c r="M309" s="2613"/>
      <c r="N309" s="2613"/>
      <c r="O309" s="2613"/>
      <c r="P309" s="2613"/>
      <c r="Q309" s="2613"/>
      <c r="R309" s="2635"/>
      <c r="S309" s="1262"/>
      <c r="T309" s="1262"/>
      <c r="U309" s="1262"/>
      <c r="V309" s="1262"/>
      <c r="W309" s="1262"/>
      <c r="X309" s="1262"/>
      <c r="Y309" s="1262"/>
      <c r="Z309" s="1262"/>
      <c r="AA309" s="1262"/>
      <c r="AB309" s="1262"/>
      <c r="AC309" s="1262"/>
      <c r="AD309" s="1262"/>
      <c r="AE309" s="1262"/>
      <c r="AF309" s="1262"/>
    </row>
    <row r="310" spans="1:32" s="172" customFormat="1" hidden="1" x14ac:dyDescent="0.25">
      <c r="A310" s="766" t="s">
        <v>120</v>
      </c>
      <c r="B310" s="2610" t="s">
        <v>522</v>
      </c>
      <c r="C310" s="2610"/>
      <c r="D310" s="2610"/>
      <c r="E310" s="2610"/>
      <c r="F310" s="2610"/>
      <c r="G310" s="2610"/>
      <c r="H310" s="2610"/>
      <c r="I310" s="2610"/>
      <c r="J310" s="2610"/>
      <c r="K310" s="2610"/>
      <c r="L310" s="2618" t="s">
        <v>526</v>
      </c>
      <c r="M310" s="2618"/>
      <c r="N310" s="2618"/>
      <c r="O310" s="2618"/>
      <c r="P310" s="2618"/>
      <c r="Q310" s="2618"/>
      <c r="R310" s="2619"/>
      <c r="S310" s="1262"/>
      <c r="T310" s="1262"/>
      <c r="U310" s="1262"/>
      <c r="V310" s="1262"/>
      <c r="W310" s="1262"/>
      <c r="X310" s="1262"/>
      <c r="Y310" s="1262"/>
      <c r="Z310" s="1262"/>
      <c r="AA310" s="1262"/>
      <c r="AB310" s="1262"/>
      <c r="AC310" s="1262"/>
      <c r="AD310" s="1262"/>
      <c r="AE310" s="1262"/>
      <c r="AF310" s="1262"/>
    </row>
    <row r="311" spans="1:32" hidden="1" x14ac:dyDescent="0.25">
      <c r="A311" s="766" t="s">
        <v>120</v>
      </c>
      <c r="B311" s="2610" t="s">
        <v>527</v>
      </c>
      <c r="C311" s="2610"/>
      <c r="D311" s="2610"/>
      <c r="E311" s="2610"/>
      <c r="F311" s="2610"/>
      <c r="G311" s="2610"/>
      <c r="H311" s="2610"/>
      <c r="I311" s="2610"/>
      <c r="J311" s="2610"/>
      <c r="K311" s="2610"/>
      <c r="L311" s="2611" t="s">
        <v>528</v>
      </c>
      <c r="M311" s="2611"/>
      <c r="N311" s="2611"/>
      <c r="O311" s="2611"/>
      <c r="P311" s="2611"/>
      <c r="Q311" s="2611"/>
      <c r="R311" s="2612"/>
      <c r="S311" s="1262"/>
      <c r="T311" s="1262"/>
      <c r="U311" s="1262"/>
      <c r="V311" s="1262"/>
      <c r="W311" s="1262"/>
    </row>
    <row r="312" spans="1:32" ht="15.75" hidden="1" thickBot="1" x14ac:dyDescent="0.3">
      <c r="A312" s="767" t="s">
        <v>124</v>
      </c>
      <c r="B312" s="2632" t="s">
        <v>522</v>
      </c>
      <c r="C312" s="2632"/>
      <c r="D312" s="2632"/>
      <c r="E312" s="2632"/>
      <c r="F312" s="2632"/>
      <c r="G312" s="2632"/>
      <c r="H312" s="2632"/>
      <c r="I312" s="2632"/>
      <c r="J312" s="2632"/>
      <c r="K312" s="2632"/>
      <c r="L312" s="2633" t="s">
        <v>488</v>
      </c>
      <c r="M312" s="2633"/>
      <c r="N312" s="2633"/>
      <c r="O312" s="2633"/>
      <c r="P312" s="2633"/>
      <c r="Q312" s="2633"/>
      <c r="R312" s="2634"/>
      <c r="S312" s="1262"/>
      <c r="T312" s="1262"/>
      <c r="U312" s="1262"/>
      <c r="V312" s="1262"/>
      <c r="W312" s="1262"/>
    </row>
    <row r="313" spans="1:32" ht="15.75" hidden="1" thickBot="1" x14ac:dyDescent="0.3">
      <c r="A313" s="1262"/>
      <c r="B313" s="1262"/>
      <c r="C313" s="1262"/>
      <c r="D313" s="1262"/>
      <c r="E313" s="1262"/>
      <c r="F313" s="1262"/>
      <c r="G313" s="1262"/>
      <c r="H313" s="1262"/>
      <c r="I313" s="1262"/>
      <c r="J313" s="1262"/>
      <c r="K313" s="1262"/>
      <c r="L313" s="1262"/>
      <c r="M313" s="1262"/>
      <c r="N313" s="1262"/>
      <c r="O313" s="1262"/>
      <c r="P313" s="1262"/>
      <c r="Q313" s="1262"/>
      <c r="R313" s="1262"/>
      <c r="S313" s="1262"/>
      <c r="T313" s="1262"/>
      <c r="U313" s="1262"/>
      <c r="V313" s="1262"/>
      <c r="W313" s="1262"/>
    </row>
    <row r="314" spans="1:32" s="32" customFormat="1" ht="16.5" hidden="1" thickBot="1" x14ac:dyDescent="0.3">
      <c r="A314" s="2537" t="s">
        <v>267</v>
      </c>
      <c r="B314" s="2538"/>
      <c r="C314" s="2538"/>
      <c r="D314" s="2538"/>
      <c r="E314" s="2538"/>
      <c r="F314" s="2538"/>
      <c r="G314" s="2538"/>
      <c r="H314" s="2538"/>
      <c r="I314" s="2538"/>
      <c r="J314" s="2538"/>
      <c r="K314" s="2538"/>
      <c r="L314" s="2538"/>
      <c r="M314" s="2538"/>
      <c r="N314" s="2538"/>
      <c r="O314" s="2538"/>
      <c r="P314" s="2538"/>
      <c r="Q314" s="2538"/>
      <c r="R314" s="2539"/>
    </row>
    <row r="315" spans="1:32" s="32" customFormat="1" ht="70.5" hidden="1" customHeight="1" thickBot="1" x14ac:dyDescent="0.3">
      <c r="A315" s="109"/>
      <c r="B315" s="152" t="s">
        <v>143</v>
      </c>
      <c r="C315" s="144" t="s">
        <v>144</v>
      </c>
      <c r="D315" s="144" t="s">
        <v>145</v>
      </c>
      <c r="E315" s="144" t="s">
        <v>146</v>
      </c>
      <c r="F315" s="144" t="s">
        <v>147</v>
      </c>
      <c r="G315" s="144" t="s">
        <v>148</v>
      </c>
      <c r="H315" s="144" t="s">
        <v>149</v>
      </c>
      <c r="I315" s="144" t="s">
        <v>150</v>
      </c>
      <c r="J315" s="144" t="s">
        <v>151</v>
      </c>
      <c r="K315" s="144" t="s">
        <v>152</v>
      </c>
      <c r="L315" s="144" t="s">
        <v>153</v>
      </c>
      <c r="M315" s="144" t="s">
        <v>154</v>
      </c>
      <c r="N315" s="144" t="s">
        <v>155</v>
      </c>
      <c r="O315" s="144" t="s">
        <v>156</v>
      </c>
      <c r="P315" s="144" t="s">
        <v>157</v>
      </c>
      <c r="Q315" s="144" t="s">
        <v>158</v>
      </c>
      <c r="R315" s="144" t="s">
        <v>159</v>
      </c>
    </row>
    <row r="316" spans="1:32" s="172" customFormat="1" hidden="1" x14ac:dyDescent="0.25">
      <c r="A316" s="92" t="s">
        <v>429</v>
      </c>
      <c r="B316" s="443">
        <v>0</v>
      </c>
      <c r="C316" s="444">
        <v>0</v>
      </c>
      <c r="D316" s="444">
        <v>0</v>
      </c>
      <c r="E316" s="444">
        <v>0</v>
      </c>
      <c r="F316" s="444">
        <v>0</v>
      </c>
      <c r="G316" s="444">
        <v>0</v>
      </c>
      <c r="H316" s="444">
        <v>0</v>
      </c>
      <c r="I316" s="444">
        <v>1</v>
      </c>
      <c r="J316" s="444">
        <v>0</v>
      </c>
      <c r="K316" s="444">
        <v>0</v>
      </c>
      <c r="L316" s="444">
        <v>0</v>
      </c>
      <c r="M316" s="444">
        <v>0</v>
      </c>
      <c r="N316" s="444">
        <v>0</v>
      </c>
      <c r="O316" s="444">
        <v>1</v>
      </c>
      <c r="P316" s="445">
        <v>0</v>
      </c>
      <c r="Q316" s="180">
        <f>SUM(B316:P316)</f>
        <v>2</v>
      </c>
      <c r="R316" s="214">
        <f>SUM(Q316/Q321)</f>
        <v>1</v>
      </c>
      <c r="S316" s="1262"/>
      <c r="T316" s="1262"/>
      <c r="U316" s="1262"/>
      <c r="V316" s="1262"/>
      <c r="W316" s="1262"/>
      <c r="X316" s="1262"/>
      <c r="Y316" s="1262"/>
      <c r="Z316" s="1262"/>
      <c r="AA316" s="1262"/>
      <c r="AB316" s="1262"/>
      <c r="AC316" s="1262"/>
      <c r="AD316" s="1262"/>
      <c r="AE316" s="1262"/>
      <c r="AF316" s="1262"/>
    </row>
    <row r="317" spans="1:32" s="172" customFormat="1" ht="15.75" hidden="1" customHeight="1" x14ac:dyDescent="0.25">
      <c r="A317" s="93" t="s">
        <v>503</v>
      </c>
      <c r="B317" s="446">
        <v>0</v>
      </c>
      <c r="C317" s="447">
        <v>0</v>
      </c>
      <c r="D317" s="447">
        <v>0</v>
      </c>
      <c r="E317" s="447">
        <v>0</v>
      </c>
      <c r="F317" s="447">
        <v>0</v>
      </c>
      <c r="G317" s="447">
        <v>0</v>
      </c>
      <c r="H317" s="447">
        <v>0</v>
      </c>
      <c r="I317" s="447">
        <v>0</v>
      </c>
      <c r="J317" s="447">
        <v>0</v>
      </c>
      <c r="K317" s="447">
        <v>0</v>
      </c>
      <c r="L317" s="447">
        <v>0</v>
      </c>
      <c r="M317" s="447">
        <v>0</v>
      </c>
      <c r="N317" s="447">
        <v>0</v>
      </c>
      <c r="O317" s="447">
        <v>0</v>
      </c>
      <c r="P317" s="448">
        <v>0</v>
      </c>
      <c r="Q317" s="181">
        <f>SUM(B317:P317)</f>
        <v>0</v>
      </c>
      <c r="R317" s="222">
        <f>SUM(Q317/Q321)</f>
        <v>0</v>
      </c>
    </row>
    <row r="318" spans="1:32" s="172" customFormat="1" ht="15.75" hidden="1" customHeight="1" x14ac:dyDescent="0.25">
      <c r="A318" s="94" t="s">
        <v>431</v>
      </c>
      <c r="B318" s="446">
        <v>0</v>
      </c>
      <c r="C318" s="447">
        <v>0</v>
      </c>
      <c r="D318" s="447">
        <v>0</v>
      </c>
      <c r="E318" s="447">
        <v>0</v>
      </c>
      <c r="F318" s="447">
        <v>0</v>
      </c>
      <c r="G318" s="447">
        <v>0</v>
      </c>
      <c r="H318" s="447">
        <v>0</v>
      </c>
      <c r="I318" s="447">
        <v>0</v>
      </c>
      <c r="J318" s="447">
        <v>0</v>
      </c>
      <c r="K318" s="447">
        <v>0</v>
      </c>
      <c r="L318" s="447">
        <v>0</v>
      </c>
      <c r="M318" s="447">
        <v>0</v>
      </c>
      <c r="N318" s="447">
        <v>0</v>
      </c>
      <c r="O318" s="447">
        <v>0</v>
      </c>
      <c r="P318" s="448">
        <v>0</v>
      </c>
      <c r="Q318" s="181">
        <f>SUM(B318:P318)</f>
        <v>0</v>
      </c>
      <c r="R318" s="222">
        <f>SUM(Q318/Q321)</f>
        <v>0</v>
      </c>
    </row>
    <row r="319" spans="1:32" s="172" customFormat="1" ht="15.75" hidden="1" customHeight="1" x14ac:dyDescent="0.25">
      <c r="A319" s="94" t="s">
        <v>432</v>
      </c>
      <c r="B319" s="446">
        <v>0</v>
      </c>
      <c r="C319" s="447">
        <v>0</v>
      </c>
      <c r="D319" s="447">
        <v>0</v>
      </c>
      <c r="E319" s="447">
        <v>0</v>
      </c>
      <c r="F319" s="447">
        <v>0</v>
      </c>
      <c r="G319" s="447">
        <v>0</v>
      </c>
      <c r="H319" s="447">
        <v>0</v>
      </c>
      <c r="I319" s="447">
        <v>0</v>
      </c>
      <c r="J319" s="447">
        <v>0</v>
      </c>
      <c r="K319" s="447">
        <v>0</v>
      </c>
      <c r="L319" s="447">
        <v>0</v>
      </c>
      <c r="M319" s="447">
        <v>0</v>
      </c>
      <c r="N319" s="447">
        <v>0</v>
      </c>
      <c r="O319" s="447">
        <v>0</v>
      </c>
      <c r="P319" s="448">
        <v>0</v>
      </c>
      <c r="Q319" s="181">
        <f>SUM(B319:P319)</f>
        <v>0</v>
      </c>
      <c r="R319" s="222">
        <f>SUM(Q319/Q321)</f>
        <v>0</v>
      </c>
    </row>
    <row r="320" spans="1:32" s="172" customFormat="1" ht="15.75" hidden="1" thickBot="1" x14ac:dyDescent="0.3">
      <c r="A320" s="94" t="s">
        <v>433</v>
      </c>
      <c r="B320" s="446">
        <v>0</v>
      </c>
      <c r="C320" s="447">
        <v>0</v>
      </c>
      <c r="D320" s="447">
        <v>0</v>
      </c>
      <c r="E320" s="447">
        <v>0</v>
      </c>
      <c r="F320" s="447">
        <v>0</v>
      </c>
      <c r="G320" s="447">
        <v>0</v>
      </c>
      <c r="H320" s="447">
        <v>0</v>
      </c>
      <c r="I320" s="447">
        <v>0</v>
      </c>
      <c r="J320" s="447">
        <v>0</v>
      </c>
      <c r="K320" s="447">
        <v>0</v>
      </c>
      <c r="L320" s="447">
        <v>0</v>
      </c>
      <c r="M320" s="447">
        <v>0</v>
      </c>
      <c r="N320" s="447">
        <v>0</v>
      </c>
      <c r="O320" s="447">
        <v>0</v>
      </c>
      <c r="P320" s="448">
        <v>0</v>
      </c>
      <c r="Q320" s="181">
        <f>SUM(B320:P320)</f>
        <v>0</v>
      </c>
      <c r="R320" s="223">
        <f>SUM(Q320/Q321)</f>
        <v>0</v>
      </c>
    </row>
    <row r="321" spans="1:32" s="172" customFormat="1" ht="16.5" hidden="1" thickTop="1" thickBot="1" x14ac:dyDescent="0.3">
      <c r="A321" s="95" t="s">
        <v>130</v>
      </c>
      <c r="B321" s="183">
        <f t="shared" ref="B321:Q321" si="13">SUM(B316:B320)</f>
        <v>0</v>
      </c>
      <c r="C321" s="184">
        <f t="shared" si="13"/>
        <v>0</v>
      </c>
      <c r="D321" s="184">
        <f t="shared" si="13"/>
        <v>0</v>
      </c>
      <c r="E321" s="184">
        <f t="shared" si="13"/>
        <v>0</v>
      </c>
      <c r="F321" s="184">
        <f t="shared" si="13"/>
        <v>0</v>
      </c>
      <c r="G321" s="184">
        <f t="shared" si="13"/>
        <v>0</v>
      </c>
      <c r="H321" s="184">
        <f t="shared" si="13"/>
        <v>0</v>
      </c>
      <c r="I321" s="184">
        <f t="shared" si="13"/>
        <v>1</v>
      </c>
      <c r="J321" s="184">
        <f t="shared" si="13"/>
        <v>0</v>
      </c>
      <c r="K321" s="184">
        <f t="shared" si="13"/>
        <v>0</v>
      </c>
      <c r="L321" s="184">
        <f t="shared" si="13"/>
        <v>0</v>
      </c>
      <c r="M321" s="184">
        <f t="shared" si="13"/>
        <v>0</v>
      </c>
      <c r="N321" s="184">
        <f t="shared" si="13"/>
        <v>0</v>
      </c>
      <c r="O321" s="184">
        <f t="shared" si="13"/>
        <v>1</v>
      </c>
      <c r="P321" s="185">
        <f t="shared" si="13"/>
        <v>0</v>
      </c>
      <c r="Q321" s="183">
        <f t="shared" si="13"/>
        <v>2</v>
      </c>
      <c r="R321" s="186">
        <f>SUM(Q321/Q321)</f>
        <v>1</v>
      </c>
    </row>
    <row r="322" spans="1:32" s="172" customFormat="1" ht="15.75" hidden="1" customHeight="1" thickBot="1" x14ac:dyDescent="0.3">
      <c r="A322" s="96" t="s">
        <v>129</v>
      </c>
      <c r="B322" s="219">
        <f>SUM(B321/Q321)</f>
        <v>0</v>
      </c>
      <c r="C322" s="220">
        <f>SUM(C321/Q321)</f>
        <v>0</v>
      </c>
      <c r="D322" s="220">
        <f>SUM(D321/Q321)</f>
        <v>0</v>
      </c>
      <c r="E322" s="220">
        <f>SUM(E321/Q321)</f>
        <v>0</v>
      </c>
      <c r="F322" s="220">
        <f>SUM(F321/Q321)</f>
        <v>0</v>
      </c>
      <c r="G322" s="220">
        <f>SUM(G321/Q321)</f>
        <v>0</v>
      </c>
      <c r="H322" s="220">
        <f>SUM(H321/Q321)</f>
        <v>0</v>
      </c>
      <c r="I322" s="220">
        <f>SUM(I321/Q321)</f>
        <v>0.5</v>
      </c>
      <c r="J322" s="220">
        <f>SUM(J321/Q321)</f>
        <v>0</v>
      </c>
      <c r="K322" s="220">
        <f>SUM(K321/Q321)</f>
        <v>0</v>
      </c>
      <c r="L322" s="220">
        <f>SUM(L321/Q321)</f>
        <v>0</v>
      </c>
      <c r="M322" s="220">
        <f>SUM(M321/Q321)</f>
        <v>0</v>
      </c>
      <c r="N322" s="220">
        <f>SUM(N321/Q321)</f>
        <v>0</v>
      </c>
      <c r="O322" s="220">
        <f>SUM(O321/Q321)</f>
        <v>0.5</v>
      </c>
      <c r="P322" s="221">
        <f>SUM(P321/Q321)</f>
        <v>0</v>
      </c>
      <c r="Q322" s="182">
        <f>SUM(Q321/Q321)</f>
        <v>1</v>
      </c>
      <c r="R322" s="367"/>
    </row>
    <row r="323" spans="1:32" s="172" customFormat="1" ht="12.75" hidden="1" customHeight="1" thickBot="1" x14ac:dyDescent="0.3">
      <c r="A323" s="11"/>
      <c r="B323" s="11"/>
      <c r="C323" s="11"/>
      <c r="D323" s="11"/>
      <c r="E323" s="11"/>
      <c r="F323" s="11"/>
      <c r="G323" s="11"/>
      <c r="H323" s="11"/>
      <c r="I323" s="11"/>
      <c r="J323" s="11"/>
      <c r="K323" s="11"/>
      <c r="L323" s="11"/>
      <c r="M323" s="11"/>
      <c r="N323" s="11"/>
      <c r="O323" s="11"/>
      <c r="P323" s="11"/>
      <c r="Q323" s="11"/>
      <c r="R323" s="11"/>
    </row>
    <row r="324" spans="1:32" s="172" customFormat="1" ht="34.5" hidden="1" customHeight="1" thickBot="1" x14ac:dyDescent="0.3">
      <c r="A324" s="2560" t="s">
        <v>504</v>
      </c>
      <c r="B324" s="2561"/>
      <c r="C324" s="2561"/>
      <c r="D324" s="2561"/>
      <c r="E324" s="2561"/>
      <c r="F324" s="2561"/>
      <c r="G324" s="2561"/>
      <c r="H324" s="2561"/>
      <c r="I324" s="2561"/>
      <c r="J324" s="2561"/>
      <c r="K324" s="2561"/>
      <c r="L324" s="2561"/>
      <c r="M324" s="2561"/>
      <c r="N324" s="2561"/>
      <c r="O324" s="2561"/>
      <c r="P324" s="2561"/>
      <c r="Q324" s="2561"/>
      <c r="R324" s="2562"/>
    </row>
    <row r="325" spans="1:32" s="172" customFormat="1" ht="15.75" hidden="1" thickBot="1" x14ac:dyDescent="0.3">
      <c r="A325" s="97" t="s">
        <v>435</v>
      </c>
      <c r="B325" s="449">
        <v>0</v>
      </c>
      <c r="C325" s="450">
        <v>0</v>
      </c>
      <c r="D325" s="450">
        <v>0</v>
      </c>
      <c r="E325" s="450">
        <v>0</v>
      </c>
      <c r="F325" s="450">
        <v>0</v>
      </c>
      <c r="G325" s="450">
        <v>0</v>
      </c>
      <c r="H325" s="450">
        <v>0</v>
      </c>
      <c r="I325" s="450">
        <v>0</v>
      </c>
      <c r="J325" s="450">
        <v>0</v>
      </c>
      <c r="K325" s="450">
        <v>0</v>
      </c>
      <c r="L325" s="450">
        <v>0</v>
      </c>
      <c r="M325" s="450">
        <v>0</v>
      </c>
      <c r="N325" s="450">
        <v>0</v>
      </c>
      <c r="O325" s="450">
        <v>0</v>
      </c>
      <c r="P325" s="450">
        <v>0</v>
      </c>
      <c r="Q325" s="187">
        <f>SUM(B325:P325)</f>
        <v>0</v>
      </c>
      <c r="R325" s="224">
        <v>0</v>
      </c>
    </row>
    <row r="326" spans="1:32" s="172" customFormat="1" ht="15.75" hidden="1" customHeight="1" thickBot="1" x14ac:dyDescent="0.3">
      <c r="A326" s="1262"/>
      <c r="B326" s="1262"/>
      <c r="C326" s="1262"/>
      <c r="D326" s="1262"/>
      <c r="E326" s="1262"/>
      <c r="F326" s="1262"/>
      <c r="G326" s="1262"/>
      <c r="H326" s="1262"/>
      <c r="I326" s="1262"/>
      <c r="J326" s="1262"/>
      <c r="K326" s="1262"/>
      <c r="L326" s="1262"/>
      <c r="M326" s="1262"/>
      <c r="N326" s="1262"/>
      <c r="O326" s="1262"/>
      <c r="P326" s="1262"/>
      <c r="Q326" s="1262"/>
      <c r="R326" s="1262"/>
    </row>
    <row r="327" spans="1:32" s="172" customFormat="1" ht="18.75" hidden="1" customHeight="1" thickBot="1" x14ac:dyDescent="0.3">
      <c r="A327" s="2543" t="s">
        <v>505</v>
      </c>
      <c r="B327" s="2544"/>
      <c r="C327" s="2544"/>
      <c r="D327" s="2544"/>
      <c r="E327" s="2544"/>
      <c r="F327" s="2544"/>
      <c r="G327" s="2544"/>
      <c r="H327" s="2544"/>
      <c r="I327" s="2544"/>
      <c r="J327" s="2544"/>
      <c r="K327" s="2544"/>
      <c r="L327" s="2544"/>
      <c r="M327" s="2544"/>
      <c r="N327" s="2544"/>
      <c r="O327" s="2544"/>
      <c r="P327" s="2544"/>
      <c r="Q327" s="2544"/>
      <c r="R327" s="2545"/>
    </row>
    <row r="328" spans="1:32" s="172" customFormat="1" ht="15.75" hidden="1" thickBot="1" x14ac:dyDescent="0.3">
      <c r="A328" s="1725" t="s">
        <v>437</v>
      </c>
      <c r="B328" s="2516" t="s">
        <v>438</v>
      </c>
      <c r="C328" s="2517"/>
      <c r="D328" s="2517"/>
      <c r="E328" s="2517"/>
      <c r="F328" s="2517"/>
      <c r="G328" s="2517"/>
      <c r="H328" s="2517"/>
      <c r="I328" s="2517"/>
      <c r="J328" s="2517"/>
      <c r="K328" s="2518"/>
      <c r="L328" s="2546" t="s">
        <v>439</v>
      </c>
      <c r="M328" s="2547"/>
      <c r="N328" s="2547"/>
      <c r="O328" s="2547"/>
      <c r="P328" s="2547"/>
      <c r="Q328" s="2547"/>
      <c r="R328" s="2548"/>
    </row>
    <row r="329" spans="1:32" s="172" customFormat="1" hidden="1" x14ac:dyDescent="0.25">
      <c r="A329" s="451" t="s">
        <v>120</v>
      </c>
      <c r="B329" s="2616" t="s">
        <v>529</v>
      </c>
      <c r="C329" s="2616"/>
      <c r="D329" s="2616"/>
      <c r="E329" s="2616"/>
      <c r="F329" s="2616"/>
      <c r="G329" s="2616"/>
      <c r="H329" s="2616"/>
      <c r="I329" s="2616"/>
      <c r="J329" s="2616"/>
      <c r="K329" s="2616"/>
      <c r="L329" s="2617" t="s">
        <v>450</v>
      </c>
      <c r="M329" s="2617"/>
      <c r="N329" s="2617"/>
      <c r="O329" s="2617"/>
      <c r="P329" s="2617"/>
      <c r="Q329" s="2617"/>
      <c r="R329" s="2617"/>
    </row>
    <row r="330" spans="1:32" s="172" customFormat="1" hidden="1" x14ac:dyDescent="0.25">
      <c r="A330" s="452" t="s">
        <v>120</v>
      </c>
      <c r="B330" s="2630" t="s">
        <v>530</v>
      </c>
      <c r="C330" s="2630"/>
      <c r="D330" s="2630"/>
      <c r="E330" s="2630"/>
      <c r="F330" s="2630"/>
      <c r="G330" s="2630"/>
      <c r="H330" s="2630"/>
      <c r="I330" s="2630"/>
      <c r="J330" s="2630"/>
      <c r="K330" s="2630"/>
      <c r="L330" s="2631" t="s">
        <v>448</v>
      </c>
      <c r="M330" s="2631"/>
      <c r="N330" s="2631"/>
      <c r="O330" s="2631"/>
      <c r="P330" s="2631"/>
      <c r="Q330" s="2631"/>
      <c r="R330" s="2631"/>
    </row>
    <row r="331" spans="1:32" s="172" customFormat="1" hidden="1" x14ac:dyDescent="0.25">
      <c r="A331" s="452" t="s">
        <v>120</v>
      </c>
      <c r="B331" s="2630" t="s">
        <v>531</v>
      </c>
      <c r="C331" s="2630"/>
      <c r="D331" s="2630"/>
      <c r="E331" s="2630"/>
      <c r="F331" s="2630"/>
      <c r="G331" s="2630"/>
      <c r="H331" s="2630"/>
      <c r="I331" s="2630"/>
      <c r="J331" s="2630"/>
      <c r="K331" s="2630"/>
      <c r="L331" s="2631" t="s">
        <v>450</v>
      </c>
      <c r="M331" s="2631"/>
      <c r="N331" s="2631"/>
      <c r="O331" s="2631"/>
      <c r="P331" s="2631"/>
      <c r="Q331" s="2631"/>
      <c r="R331" s="2631"/>
    </row>
    <row r="332" spans="1:32" s="172" customFormat="1" hidden="1" x14ac:dyDescent="0.25">
      <c r="A332" s="452" t="s">
        <v>120</v>
      </c>
      <c r="B332" s="2630" t="s">
        <v>532</v>
      </c>
      <c r="C332" s="2630"/>
      <c r="D332" s="2630"/>
      <c r="E332" s="2630"/>
      <c r="F332" s="2630"/>
      <c r="G332" s="2630"/>
      <c r="H332" s="2630"/>
      <c r="I332" s="2630"/>
      <c r="J332" s="2630"/>
      <c r="K332" s="2630"/>
      <c r="L332" s="2631" t="s">
        <v>448</v>
      </c>
      <c r="M332" s="2631"/>
      <c r="N332" s="2631"/>
      <c r="O332" s="2631"/>
      <c r="P332" s="2631"/>
      <c r="Q332" s="2631"/>
      <c r="R332" s="2631"/>
    </row>
    <row r="333" spans="1:32" s="172" customFormat="1" hidden="1" x14ac:dyDescent="0.25">
      <c r="A333" s="452" t="s">
        <v>120</v>
      </c>
      <c r="B333" s="2630" t="s">
        <v>530</v>
      </c>
      <c r="C333" s="2630"/>
      <c r="D333" s="2630"/>
      <c r="E333" s="2630"/>
      <c r="F333" s="2630"/>
      <c r="G333" s="2630"/>
      <c r="H333" s="2630"/>
      <c r="I333" s="2630"/>
      <c r="J333" s="2630"/>
      <c r="K333" s="2630"/>
      <c r="L333" s="2631" t="s">
        <v>462</v>
      </c>
      <c r="M333" s="2631"/>
      <c r="N333" s="2631"/>
      <c r="O333" s="2631"/>
      <c r="P333" s="2631"/>
      <c r="Q333" s="2631"/>
      <c r="R333" s="2631"/>
      <c r="S333" s="1262"/>
      <c r="T333" s="1262"/>
      <c r="U333" s="1262"/>
      <c r="V333" s="1262"/>
      <c r="W333" s="1262"/>
      <c r="X333" s="1262"/>
      <c r="Y333" s="1262"/>
      <c r="Z333" s="1262"/>
      <c r="AA333" s="1262"/>
      <c r="AB333" s="1262"/>
      <c r="AC333" s="1262"/>
      <c r="AD333" s="1262"/>
      <c r="AE333" s="1262"/>
      <c r="AF333" s="1262"/>
    </row>
    <row r="334" spans="1:32" s="172" customFormat="1" hidden="1" x14ac:dyDescent="0.25">
      <c r="A334" s="452" t="s">
        <v>121</v>
      </c>
      <c r="B334" s="2630" t="s">
        <v>533</v>
      </c>
      <c r="C334" s="2630"/>
      <c r="D334" s="2630"/>
      <c r="E334" s="2630"/>
      <c r="F334" s="2630"/>
      <c r="G334" s="2630"/>
      <c r="H334" s="2630"/>
      <c r="I334" s="2630"/>
      <c r="J334" s="2630"/>
      <c r="K334" s="2630"/>
      <c r="L334" s="2631" t="s">
        <v>534</v>
      </c>
      <c r="M334" s="2631"/>
      <c r="N334" s="2631"/>
      <c r="O334" s="2631"/>
      <c r="P334" s="2631"/>
      <c r="Q334" s="2631"/>
      <c r="R334" s="2631"/>
      <c r="S334" s="1262"/>
      <c r="T334" s="1262"/>
      <c r="U334" s="1262"/>
      <c r="V334" s="1262"/>
      <c r="W334" s="1262"/>
      <c r="X334" s="1262"/>
      <c r="Y334" s="1262"/>
      <c r="Z334" s="1262"/>
      <c r="AA334" s="1262"/>
      <c r="AB334" s="1262"/>
      <c r="AC334" s="1262"/>
      <c r="AD334" s="1262"/>
      <c r="AE334" s="1262"/>
      <c r="AF334" s="1262"/>
    </row>
    <row r="335" spans="1:32" s="172" customFormat="1" hidden="1" x14ac:dyDescent="0.25">
      <c r="A335" s="452" t="s">
        <v>120</v>
      </c>
      <c r="B335" s="2630" t="s">
        <v>451</v>
      </c>
      <c r="C335" s="2630"/>
      <c r="D335" s="2630"/>
      <c r="E335" s="2630"/>
      <c r="F335" s="2630"/>
      <c r="G335" s="2630"/>
      <c r="H335" s="2630"/>
      <c r="I335" s="2630"/>
      <c r="J335" s="2630"/>
      <c r="K335" s="2630"/>
      <c r="L335" s="2631" t="s">
        <v>473</v>
      </c>
      <c r="M335" s="2631"/>
      <c r="N335" s="2631"/>
      <c r="O335" s="2631"/>
      <c r="P335" s="2631"/>
      <c r="Q335" s="2631"/>
      <c r="R335" s="2631"/>
      <c r="S335" s="1262"/>
      <c r="T335" s="1262"/>
      <c r="U335" s="1262"/>
      <c r="V335" s="1262"/>
      <c r="W335" s="1262"/>
      <c r="X335" s="1262"/>
      <c r="Y335" s="1262"/>
      <c r="Z335" s="1262"/>
      <c r="AA335" s="1262"/>
      <c r="AB335" s="1262"/>
      <c r="AC335" s="1262"/>
      <c r="AD335" s="1262"/>
      <c r="AE335" s="1262"/>
      <c r="AF335" s="1262"/>
    </row>
    <row r="336" spans="1:32" s="172" customFormat="1" ht="15.75" hidden="1" thickBot="1" x14ac:dyDescent="0.3">
      <c r="A336" s="453" t="s">
        <v>120</v>
      </c>
      <c r="B336" s="2614" t="s">
        <v>530</v>
      </c>
      <c r="C336" s="2614"/>
      <c r="D336" s="2614"/>
      <c r="E336" s="2614"/>
      <c r="F336" s="2614"/>
      <c r="G336" s="2614"/>
      <c r="H336" s="2614"/>
      <c r="I336" s="2614"/>
      <c r="J336" s="2614"/>
      <c r="K336" s="2614"/>
      <c r="L336" s="2615" t="s">
        <v>473</v>
      </c>
      <c r="M336" s="2615"/>
      <c r="N336" s="2615"/>
      <c r="O336" s="2615"/>
      <c r="P336" s="2615"/>
      <c r="Q336" s="2615"/>
      <c r="R336" s="2615"/>
      <c r="S336" s="1262"/>
      <c r="T336" s="1262"/>
      <c r="U336" s="1262"/>
      <c r="V336" s="1262"/>
      <c r="W336" s="1262"/>
      <c r="X336" s="1262"/>
      <c r="Y336" s="1262"/>
      <c r="Z336" s="1262"/>
      <c r="AA336" s="1262"/>
      <c r="AB336" s="1262"/>
      <c r="AC336" s="1262"/>
      <c r="AD336" s="1262"/>
      <c r="AE336" s="1262"/>
      <c r="AF336" s="1262"/>
    </row>
    <row r="337" spans="1:32" s="172" customFormat="1" hidden="1" x14ac:dyDescent="0.25">
      <c r="A337" s="2597"/>
      <c r="B337" s="2597"/>
      <c r="C337" s="2597"/>
      <c r="D337" s="2597"/>
      <c r="E337" s="2597"/>
      <c r="F337" s="2597"/>
      <c r="G337" s="2597"/>
      <c r="H337" s="2597"/>
      <c r="I337" s="2597"/>
      <c r="J337" s="2597"/>
      <c r="K337" s="2597"/>
      <c r="L337" s="2597"/>
      <c r="M337" s="2597"/>
      <c r="N337" s="2597"/>
      <c r="O337" s="2597"/>
      <c r="P337" s="2597"/>
      <c r="Q337" s="2597"/>
      <c r="R337" s="2597"/>
      <c r="S337" s="1262"/>
      <c r="T337" s="1262"/>
      <c r="U337" s="1262"/>
      <c r="V337" s="1262"/>
      <c r="W337" s="1262"/>
      <c r="X337" s="1262"/>
      <c r="Y337" s="1262"/>
      <c r="Z337" s="1262"/>
      <c r="AA337" s="1262"/>
      <c r="AB337" s="1262"/>
      <c r="AC337" s="1262"/>
      <c r="AD337" s="1262"/>
      <c r="AE337" s="1262"/>
      <c r="AF337" s="1262"/>
    </row>
    <row r="338" spans="1:32" s="1262" customFormat="1" x14ac:dyDescent="0.25">
      <c r="A338" s="2580" t="s">
        <v>535</v>
      </c>
      <c r="B338" s="2581"/>
      <c r="C338" s="2581"/>
      <c r="D338" s="2581"/>
      <c r="E338" s="2581"/>
      <c r="F338" s="2581"/>
      <c r="G338" s="2581"/>
      <c r="H338" s="2581"/>
      <c r="I338" s="2581"/>
      <c r="J338" s="2581"/>
      <c r="K338" s="2581"/>
      <c r="L338" s="2581"/>
      <c r="M338" s="2581"/>
      <c r="N338" s="2581"/>
      <c r="O338" s="2581"/>
      <c r="P338" s="2581"/>
      <c r="Q338" s="2581"/>
      <c r="R338" s="2581"/>
    </row>
    <row r="339" spans="1:32" s="1262" customFormat="1" x14ac:dyDescent="0.25">
      <c r="A339" s="2556" t="s">
        <v>1012</v>
      </c>
      <c r="B339" s="2556"/>
      <c r="C339" s="2556"/>
      <c r="D339" s="2556"/>
      <c r="E339" s="2556"/>
      <c r="F339" s="2556"/>
      <c r="G339" s="2556"/>
      <c r="H339" s="2556"/>
      <c r="I339" s="2556"/>
      <c r="J339" s="2556"/>
      <c r="K339" s="2556"/>
      <c r="L339" s="2556"/>
      <c r="M339" s="2556"/>
      <c r="N339" s="2556"/>
      <c r="O339" s="2556"/>
      <c r="P339" s="2556"/>
      <c r="Q339" s="2556"/>
      <c r="R339" s="2556"/>
    </row>
    <row r="340" spans="1:32" s="172" customFormat="1" x14ac:dyDescent="0.25">
      <c r="A340" s="2596" t="s">
        <v>536</v>
      </c>
      <c r="B340" s="2596"/>
      <c r="C340" s="2596"/>
      <c r="D340" s="2596"/>
      <c r="E340" s="2596"/>
      <c r="F340" s="2596"/>
      <c r="G340" s="2596"/>
      <c r="H340" s="2596"/>
      <c r="I340" s="2596"/>
      <c r="J340" s="2596"/>
      <c r="K340" s="2596"/>
      <c r="L340" s="2596"/>
      <c r="M340" s="2596"/>
      <c r="N340" s="2596"/>
      <c r="O340" s="2596"/>
      <c r="P340" s="2596"/>
      <c r="Q340" s="2596"/>
      <c r="R340" s="2596"/>
      <c r="S340" s="1262"/>
      <c r="T340" s="1262"/>
      <c r="U340" s="1262"/>
      <c r="V340" s="1262"/>
      <c r="W340" s="1262"/>
      <c r="X340" s="1262"/>
      <c r="Y340" s="1262"/>
      <c r="Z340" s="1262"/>
      <c r="AA340" s="1262"/>
      <c r="AB340" s="1262"/>
      <c r="AC340" s="1262"/>
      <c r="AD340" s="1262"/>
      <c r="AE340" s="1262"/>
      <c r="AF340" s="1262"/>
    </row>
    <row r="341" spans="1:32" s="172" customFormat="1" x14ac:dyDescent="0.25">
      <c r="A341" s="2596" t="s">
        <v>537</v>
      </c>
      <c r="B341" s="2596"/>
      <c r="C341" s="2596"/>
      <c r="D341" s="2596"/>
      <c r="E341" s="2596"/>
      <c r="F341" s="2596"/>
      <c r="G341" s="2596"/>
      <c r="H341" s="2596"/>
      <c r="I341" s="2596"/>
      <c r="J341" s="2596"/>
      <c r="K341" s="2596"/>
      <c r="L341" s="2596"/>
      <c r="M341" s="2596"/>
      <c r="N341" s="2596"/>
      <c r="O341" s="2596"/>
      <c r="P341" s="2596"/>
      <c r="Q341" s="2596"/>
      <c r="R341" s="2596"/>
      <c r="S341" s="1262"/>
      <c r="T341" s="1262"/>
      <c r="U341" s="1262"/>
      <c r="V341" s="1262"/>
      <c r="W341" s="1262"/>
      <c r="X341" s="1262"/>
      <c r="Y341" s="1262"/>
      <c r="Z341" s="1262"/>
      <c r="AA341" s="1262"/>
      <c r="AB341" s="1262"/>
      <c r="AC341" s="1262"/>
      <c r="AD341" s="1262"/>
      <c r="AE341" s="1262"/>
      <c r="AF341" s="1262"/>
    </row>
    <row r="342" spans="1:32" s="172" customFormat="1" ht="24.6" customHeight="1" x14ac:dyDescent="0.25">
      <c r="A342" s="2596" t="s">
        <v>538</v>
      </c>
      <c r="B342" s="2596"/>
      <c r="C342" s="2596"/>
      <c r="D342" s="2596"/>
      <c r="E342" s="2596"/>
      <c r="F342" s="2596"/>
      <c r="G342" s="2596"/>
      <c r="H342" s="2596"/>
      <c r="I342" s="2596"/>
      <c r="J342" s="2596"/>
      <c r="K342" s="2596"/>
      <c r="L342" s="2596"/>
      <c r="M342" s="2596"/>
      <c r="N342" s="2596"/>
      <c r="O342" s="2596"/>
      <c r="P342" s="2596"/>
      <c r="Q342" s="2596"/>
      <c r="R342" s="2596"/>
      <c r="S342" s="1262"/>
      <c r="T342" s="1262"/>
      <c r="U342" s="1262"/>
      <c r="V342" s="1262"/>
      <c r="W342" s="1262"/>
      <c r="X342" s="1262"/>
      <c r="Y342" s="1262"/>
      <c r="Z342" s="1262"/>
      <c r="AA342" s="1262"/>
      <c r="AB342" s="1262"/>
      <c r="AC342" s="1262"/>
      <c r="AD342" s="1262"/>
      <c r="AE342" s="1262"/>
      <c r="AF342" s="1262"/>
    </row>
    <row r="343" spans="1:32" s="172" customFormat="1" ht="24.6" customHeight="1" x14ac:dyDescent="0.25">
      <c r="A343" s="2596" t="s">
        <v>539</v>
      </c>
      <c r="B343" s="2596"/>
      <c r="C343" s="2596"/>
      <c r="D343" s="2596"/>
      <c r="E343" s="2596"/>
      <c r="F343" s="2596"/>
      <c r="G343" s="2596"/>
      <c r="H343" s="2596"/>
      <c r="I343" s="2596"/>
      <c r="J343" s="2596"/>
      <c r="K343" s="2596"/>
      <c r="L343" s="2596"/>
      <c r="M343" s="2596"/>
      <c r="N343" s="2596"/>
      <c r="O343" s="2596"/>
      <c r="P343" s="2596"/>
      <c r="Q343" s="2596"/>
      <c r="R343" s="2596"/>
      <c r="S343" s="1262"/>
      <c r="T343" s="1262"/>
      <c r="U343" s="1262"/>
      <c r="V343" s="1262"/>
      <c r="W343" s="1262"/>
      <c r="X343" s="1262"/>
      <c r="Y343" s="1262"/>
      <c r="Z343" s="1262"/>
      <c r="AA343" s="1262"/>
      <c r="AB343" s="1262"/>
      <c r="AC343" s="1262"/>
      <c r="AD343" s="1262"/>
      <c r="AE343" s="1262"/>
      <c r="AF343" s="1262"/>
    </row>
  </sheetData>
  <sheetProtection algorithmName="SHA-512" hashValue="hPyKVcheHRlC0zRO8Lo6Uem2ceV0lLHPihG7DM7jhr9M6OlXmq1hiJfp1uGGGoGpzE0NnwwNZX8DUVXmZVgkfQ==" saltValue="445Q/abqRKeT/IBNC0TRtA==" spinCount="100000" sheet="1" objects="1" scenarios="1"/>
  <mergeCells count="319">
    <mergeCell ref="A88:R88"/>
    <mergeCell ref="A98:R98"/>
    <mergeCell ref="A101:R101"/>
    <mergeCell ref="B102:K102"/>
    <mergeCell ref="L102:R102"/>
    <mergeCell ref="B109:K109"/>
    <mergeCell ref="L109:R109"/>
    <mergeCell ref="B117:K117"/>
    <mergeCell ref="L117:R117"/>
    <mergeCell ref="B107:K107"/>
    <mergeCell ref="L107:R107"/>
    <mergeCell ref="B108:K108"/>
    <mergeCell ref="L108:R108"/>
    <mergeCell ref="B103:K103"/>
    <mergeCell ref="L103:R103"/>
    <mergeCell ref="B104:K104"/>
    <mergeCell ref="L104:R104"/>
    <mergeCell ref="B105:K105"/>
    <mergeCell ref="L105:R105"/>
    <mergeCell ref="B106:K106"/>
    <mergeCell ref="L106:R106"/>
    <mergeCell ref="B111:K111"/>
    <mergeCell ref="L111:R111"/>
    <mergeCell ref="B112:K112"/>
    <mergeCell ref="A142:R142"/>
    <mergeCell ref="A152:R152"/>
    <mergeCell ref="A155:R155"/>
    <mergeCell ref="B156:K156"/>
    <mergeCell ref="L156:R156"/>
    <mergeCell ref="L257:R257"/>
    <mergeCell ref="B258:K258"/>
    <mergeCell ref="L258:R258"/>
    <mergeCell ref="L201:R201"/>
    <mergeCell ref="B208:K208"/>
    <mergeCell ref="L208:R208"/>
    <mergeCell ref="B206:K206"/>
    <mergeCell ref="L206:R206"/>
    <mergeCell ref="B207:K207"/>
    <mergeCell ref="L207:R207"/>
    <mergeCell ref="A178:R178"/>
    <mergeCell ref="A181:R181"/>
    <mergeCell ref="B182:K182"/>
    <mergeCell ref="L182:R182"/>
    <mergeCell ref="B185:K185"/>
    <mergeCell ref="L185:R185"/>
    <mergeCell ref="B186:K186"/>
    <mergeCell ref="L186:R186"/>
    <mergeCell ref="B234:K234"/>
    <mergeCell ref="L234:R234"/>
    <mergeCell ref="B235:K235"/>
    <mergeCell ref="L235:R235"/>
    <mergeCell ref="A209:R209"/>
    <mergeCell ref="A219:R219"/>
    <mergeCell ref="A222:R222"/>
    <mergeCell ref="B232:K232"/>
    <mergeCell ref="L232:R232"/>
    <mergeCell ref="B233:K233"/>
    <mergeCell ref="L233:R233"/>
    <mergeCell ref="B226:K226"/>
    <mergeCell ref="L226:R226"/>
    <mergeCell ref="B227:K227"/>
    <mergeCell ref="L227:R227"/>
    <mergeCell ref="B224:K224"/>
    <mergeCell ref="L230:R230"/>
    <mergeCell ref="B231:K231"/>
    <mergeCell ref="L231:R231"/>
    <mergeCell ref="L223:R223"/>
    <mergeCell ref="B230:K230"/>
    <mergeCell ref="B229:K229"/>
    <mergeCell ref="L229:R229"/>
    <mergeCell ref="B257:K257"/>
    <mergeCell ref="L260:R260"/>
    <mergeCell ref="B303:K303"/>
    <mergeCell ref="L303:R303"/>
    <mergeCell ref="B278:K278"/>
    <mergeCell ref="L278:R278"/>
    <mergeCell ref="B279:K279"/>
    <mergeCell ref="L279:R279"/>
    <mergeCell ref="B286:K286"/>
    <mergeCell ref="L284:R284"/>
    <mergeCell ref="B285:K285"/>
    <mergeCell ref="L285:R285"/>
    <mergeCell ref="A288:R288"/>
    <mergeCell ref="A263:R263"/>
    <mergeCell ref="A273:R273"/>
    <mergeCell ref="A276:R276"/>
    <mergeCell ref="B277:K277"/>
    <mergeCell ref="B260:K260"/>
    <mergeCell ref="L311:R311"/>
    <mergeCell ref="B309:K309"/>
    <mergeCell ref="L308:R308"/>
    <mergeCell ref="L312:R312"/>
    <mergeCell ref="L309:R309"/>
    <mergeCell ref="B280:K280"/>
    <mergeCell ref="L280:R280"/>
    <mergeCell ref="B281:K281"/>
    <mergeCell ref="B282:K282"/>
    <mergeCell ref="B284:K284"/>
    <mergeCell ref="A197:R197"/>
    <mergeCell ref="A200:R200"/>
    <mergeCell ref="B201:K201"/>
    <mergeCell ref="B331:K331"/>
    <mergeCell ref="L331:R331"/>
    <mergeCell ref="B335:K335"/>
    <mergeCell ref="L335:R335"/>
    <mergeCell ref="B332:K332"/>
    <mergeCell ref="L332:R332"/>
    <mergeCell ref="B334:K334"/>
    <mergeCell ref="L334:R334"/>
    <mergeCell ref="B333:K333"/>
    <mergeCell ref="L333:R333"/>
    <mergeCell ref="A314:R314"/>
    <mergeCell ref="A324:R324"/>
    <mergeCell ref="B330:K330"/>
    <mergeCell ref="L330:R330"/>
    <mergeCell ref="L307:R307"/>
    <mergeCell ref="B308:K308"/>
    <mergeCell ref="L328:R328"/>
    <mergeCell ref="B312:K312"/>
    <mergeCell ref="A327:R327"/>
    <mergeCell ref="L254:R254"/>
    <mergeCell ref="B328:K328"/>
    <mergeCell ref="L336:R336"/>
    <mergeCell ref="B329:K329"/>
    <mergeCell ref="L329:R329"/>
    <mergeCell ref="B310:K310"/>
    <mergeCell ref="L310:R310"/>
    <mergeCell ref="B311:K311"/>
    <mergeCell ref="A1:R1"/>
    <mergeCell ref="A237:R237"/>
    <mergeCell ref="A247:R247"/>
    <mergeCell ref="A250:R250"/>
    <mergeCell ref="B251:K251"/>
    <mergeCell ref="L251:R251"/>
    <mergeCell ref="A64:R64"/>
    <mergeCell ref="A74:R74"/>
    <mergeCell ref="A77:R77"/>
    <mergeCell ref="B78:K78"/>
    <mergeCell ref="L78:R78"/>
    <mergeCell ref="B79:K79"/>
    <mergeCell ref="L79:R79"/>
    <mergeCell ref="B87:K87"/>
    <mergeCell ref="L87:R87"/>
    <mergeCell ref="B223:K223"/>
    <mergeCell ref="L224:R224"/>
    <mergeCell ref="A187:R187"/>
    <mergeCell ref="B255:K255"/>
    <mergeCell ref="L255:R255"/>
    <mergeCell ref="B253:K253"/>
    <mergeCell ref="L253:R253"/>
    <mergeCell ref="B256:K256"/>
    <mergeCell ref="L256:R256"/>
    <mergeCell ref="A342:R342"/>
    <mergeCell ref="A343:R343"/>
    <mergeCell ref="A337:R337"/>
    <mergeCell ref="A340:R340"/>
    <mergeCell ref="A341:R341"/>
    <mergeCell ref="B259:K259"/>
    <mergeCell ref="L259:R259"/>
    <mergeCell ref="B261:K261"/>
    <mergeCell ref="L261:R261"/>
    <mergeCell ref="B306:K306"/>
    <mergeCell ref="L306:R306"/>
    <mergeCell ref="A289:R289"/>
    <mergeCell ref="L304:R304"/>
    <mergeCell ref="B304:K304"/>
    <mergeCell ref="B305:K305"/>
    <mergeCell ref="L305:R305"/>
    <mergeCell ref="B307:K307"/>
    <mergeCell ref="B336:K336"/>
    <mergeCell ref="B202:K202"/>
    <mergeCell ref="L202:R202"/>
    <mergeCell ref="B203:K203"/>
    <mergeCell ref="L203:R203"/>
    <mergeCell ref="B204:K204"/>
    <mergeCell ref="L204:R204"/>
    <mergeCell ref="B205:K205"/>
    <mergeCell ref="L205:R205"/>
    <mergeCell ref="B225:K225"/>
    <mergeCell ref="L225:R225"/>
    <mergeCell ref="B183:K183"/>
    <mergeCell ref="L183:R183"/>
    <mergeCell ref="B184:K184"/>
    <mergeCell ref="L184:R184"/>
    <mergeCell ref="A338:R338"/>
    <mergeCell ref="B164:K164"/>
    <mergeCell ref="B165:K165"/>
    <mergeCell ref="B166:K166"/>
    <mergeCell ref="B167:K167"/>
    <mergeCell ref="A302:R302"/>
    <mergeCell ref="B283:K283"/>
    <mergeCell ref="L283:R283"/>
    <mergeCell ref="B287:K287"/>
    <mergeCell ref="L287:R287"/>
    <mergeCell ref="A299:R299"/>
    <mergeCell ref="L281:R281"/>
    <mergeCell ref="L286:R286"/>
    <mergeCell ref="L282:R282"/>
    <mergeCell ref="L277:R277"/>
    <mergeCell ref="B252:K252"/>
    <mergeCell ref="L252:R252"/>
    <mergeCell ref="B254:K254"/>
    <mergeCell ref="B228:K228"/>
    <mergeCell ref="L228:R228"/>
    <mergeCell ref="B160:K160"/>
    <mergeCell ref="L160:R160"/>
    <mergeCell ref="B157:K157"/>
    <mergeCell ref="B158:K158"/>
    <mergeCell ref="B159:K159"/>
    <mergeCell ref="B161:K161"/>
    <mergeCell ref="B162:K162"/>
    <mergeCell ref="B163:K163"/>
    <mergeCell ref="A168:R168"/>
    <mergeCell ref="L157:R157"/>
    <mergeCell ref="L158:R158"/>
    <mergeCell ref="L161:R161"/>
    <mergeCell ref="L162:R162"/>
    <mergeCell ref="L163:R163"/>
    <mergeCell ref="L164:R164"/>
    <mergeCell ref="L165:R165"/>
    <mergeCell ref="L166:R166"/>
    <mergeCell ref="L167:R167"/>
    <mergeCell ref="L159:R159"/>
    <mergeCell ref="L136:R136"/>
    <mergeCell ref="B137:K137"/>
    <mergeCell ref="L137:R137"/>
    <mergeCell ref="B138:K138"/>
    <mergeCell ref="L138:R138"/>
    <mergeCell ref="B133:K133"/>
    <mergeCell ref="L133:R133"/>
    <mergeCell ref="B134:K134"/>
    <mergeCell ref="L134:R134"/>
    <mergeCell ref="B135:K135"/>
    <mergeCell ref="L135:R135"/>
    <mergeCell ref="A40:R40"/>
    <mergeCell ref="A50:R50"/>
    <mergeCell ref="A53:R53"/>
    <mergeCell ref="B54:K54"/>
    <mergeCell ref="L54:R54"/>
    <mergeCell ref="B61:K61"/>
    <mergeCell ref="L61:R61"/>
    <mergeCell ref="B62:K62"/>
    <mergeCell ref="L62:R62"/>
    <mergeCell ref="B60:K60"/>
    <mergeCell ref="L60:R60"/>
    <mergeCell ref="B58:K58"/>
    <mergeCell ref="L58:R58"/>
    <mergeCell ref="B59:K59"/>
    <mergeCell ref="L59:R59"/>
    <mergeCell ref="B55:K55"/>
    <mergeCell ref="L55:R55"/>
    <mergeCell ref="B56:K56"/>
    <mergeCell ref="L56:R56"/>
    <mergeCell ref="B57:K57"/>
    <mergeCell ref="L57:R57"/>
    <mergeCell ref="B80:K80"/>
    <mergeCell ref="B81:K81"/>
    <mergeCell ref="B82:K82"/>
    <mergeCell ref="B83:K83"/>
    <mergeCell ref="B84:K84"/>
    <mergeCell ref="B85:K85"/>
    <mergeCell ref="B86:K86"/>
    <mergeCell ref="L80:R80"/>
    <mergeCell ref="L81:R81"/>
    <mergeCell ref="L82:R82"/>
    <mergeCell ref="L83:R83"/>
    <mergeCell ref="L84:R84"/>
    <mergeCell ref="L85:R85"/>
    <mergeCell ref="L86:R86"/>
    <mergeCell ref="B110:K110"/>
    <mergeCell ref="L110:R110"/>
    <mergeCell ref="A339:R339"/>
    <mergeCell ref="L112:R112"/>
    <mergeCell ref="B113:K113"/>
    <mergeCell ref="L113:R113"/>
    <mergeCell ref="B114:K114"/>
    <mergeCell ref="L114:R114"/>
    <mergeCell ref="B115:K115"/>
    <mergeCell ref="L115:R115"/>
    <mergeCell ref="B116:K116"/>
    <mergeCell ref="L116:R116"/>
    <mergeCell ref="A118:R118"/>
    <mergeCell ref="A128:R128"/>
    <mergeCell ref="A131:R131"/>
    <mergeCell ref="B132:K132"/>
    <mergeCell ref="L132:R132"/>
    <mergeCell ref="B140:K140"/>
    <mergeCell ref="L140:R140"/>
    <mergeCell ref="B141:K141"/>
    <mergeCell ref="L141:R141"/>
    <mergeCell ref="B139:K139"/>
    <mergeCell ref="L139:R139"/>
    <mergeCell ref="B136:K136"/>
    <mergeCell ref="A2:R2"/>
    <mergeCell ref="A12:R12"/>
    <mergeCell ref="A15:R15"/>
    <mergeCell ref="B16:K16"/>
    <mergeCell ref="L16:R16"/>
    <mergeCell ref="B17:K17"/>
    <mergeCell ref="L17:R17"/>
    <mergeCell ref="B18:K18"/>
    <mergeCell ref="L18:R18"/>
    <mergeCell ref="A19:R19"/>
    <mergeCell ref="A29:R29"/>
    <mergeCell ref="A32:R32"/>
    <mergeCell ref="B33:K33"/>
    <mergeCell ref="L33:R33"/>
    <mergeCell ref="B37:K37"/>
    <mergeCell ref="L37:R37"/>
    <mergeCell ref="B39:K39"/>
    <mergeCell ref="L39:R39"/>
    <mergeCell ref="B38:K38"/>
    <mergeCell ref="L38:R38"/>
    <mergeCell ref="B34:K34"/>
    <mergeCell ref="L34:R34"/>
    <mergeCell ref="B35:K35"/>
    <mergeCell ref="L35:R35"/>
    <mergeCell ref="B36:K36"/>
    <mergeCell ref="L36:R36"/>
  </mergeCells>
  <hyperlinks>
    <hyperlink ref="A341:R341" r:id="rId1" display="https://dcs.az.gov/news/child-fatalities-near-fatalities-information-releases" xr:uid="{00000000-0004-0000-0D00-000000000000}"/>
  </hyperlinks>
  <printOptions horizontalCentered="1"/>
  <pageMargins left="0.2" right="0.2" top="0.86166666666666702" bottom="0.5" header="0.3" footer="0.3"/>
  <pageSetup scale="88" firstPageNumber="21" orientation="landscape" useFirstPageNumber="1" r:id="rId2"/>
  <headerFooter>
    <oddHeader>&amp;L&amp;9
Semi-Annual Child Welfare Report&amp;C&amp;"-,Bold"&amp;14ARIZONA DEPARTMENT of CHILD SAFETY&amp;R&amp;9
July 1, 2021 through December 31, 2021</oddHeader>
    <oddFooter>&amp;CPage &amp;P</oddFooter>
  </headerFooter>
  <ignoredErrors>
    <ignoredError sqref="Q244 Q216 Q194 Q125 Q71 Q26"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L259"/>
  <sheetViews>
    <sheetView showGridLines="0" topLeftCell="A2" zoomScaleNormal="100" workbookViewId="0">
      <selection activeCell="A2" sqref="A2:R2"/>
    </sheetView>
  </sheetViews>
  <sheetFormatPr defaultColWidth="8.85546875" defaultRowHeight="15" x14ac:dyDescent="0.25"/>
  <cols>
    <col min="1" max="1" width="19.5703125" customWidth="1"/>
    <col min="2" max="16" width="6.140625" customWidth="1"/>
    <col min="17" max="17" width="6.85546875" bestFit="1" customWidth="1"/>
    <col min="18" max="18" width="6.85546875" customWidth="1"/>
    <col min="20" max="37" width="8.85546875" style="64"/>
  </cols>
  <sheetData>
    <row r="1" spans="1:37" s="172" customFormat="1" ht="15.75" hidden="1" thickBot="1" x14ac:dyDescent="0.3">
      <c r="A1" s="1262"/>
      <c r="B1" s="1262"/>
      <c r="C1" s="1262"/>
      <c r="D1" s="1262"/>
      <c r="E1" s="1262"/>
      <c r="F1" s="1262"/>
      <c r="G1" s="1262"/>
      <c r="H1" s="1262"/>
      <c r="I1" s="1262"/>
      <c r="J1" s="1262"/>
      <c r="K1" s="1262"/>
      <c r="L1" s="1262"/>
      <c r="M1" s="1262"/>
      <c r="N1" s="1262"/>
      <c r="O1" s="1262"/>
      <c r="P1" s="1262"/>
      <c r="Q1" s="1262"/>
      <c r="R1" s="1262"/>
      <c r="S1" s="1262"/>
      <c r="T1" s="64"/>
      <c r="U1" s="64"/>
      <c r="V1" s="64"/>
      <c r="W1" s="64"/>
      <c r="X1" s="64"/>
      <c r="Y1" s="64"/>
      <c r="Z1" s="64"/>
      <c r="AA1" s="64"/>
      <c r="AB1" s="64"/>
      <c r="AC1" s="64"/>
      <c r="AD1" s="64"/>
      <c r="AE1" s="64"/>
      <c r="AF1" s="64"/>
      <c r="AG1" s="64"/>
      <c r="AH1" s="64"/>
      <c r="AI1" s="64"/>
      <c r="AJ1" s="64"/>
      <c r="AK1" s="64"/>
    </row>
    <row r="2" spans="1:37" s="172" customFormat="1" ht="19.5" thickBot="1" x14ac:dyDescent="0.35">
      <c r="A2" s="2464" t="s">
        <v>540</v>
      </c>
      <c r="B2" s="2465"/>
      <c r="C2" s="2465"/>
      <c r="D2" s="2465"/>
      <c r="E2" s="2465"/>
      <c r="F2" s="2465"/>
      <c r="G2" s="2465"/>
      <c r="H2" s="2465"/>
      <c r="I2" s="2465"/>
      <c r="J2" s="2465"/>
      <c r="K2" s="2465"/>
      <c r="L2" s="2465"/>
      <c r="M2" s="2465"/>
      <c r="N2" s="2465"/>
      <c r="O2" s="2465"/>
      <c r="P2" s="2465"/>
      <c r="Q2" s="2465"/>
      <c r="R2" s="2466"/>
      <c r="S2" s="29"/>
      <c r="T2" s="64"/>
      <c r="U2" s="64"/>
      <c r="V2" s="64"/>
      <c r="W2" s="64"/>
      <c r="X2" s="64"/>
      <c r="Y2" s="64"/>
      <c r="Z2" s="64"/>
      <c r="AA2" s="64"/>
      <c r="AB2" s="64"/>
      <c r="AC2" s="64"/>
      <c r="AD2" s="64"/>
      <c r="AE2" s="64"/>
      <c r="AF2" s="64"/>
      <c r="AG2" s="64"/>
      <c r="AH2" s="64"/>
      <c r="AI2" s="64"/>
      <c r="AJ2" s="64"/>
      <c r="AK2" s="64"/>
    </row>
    <row r="3" spans="1:37" s="1262" customFormat="1" ht="15.75" hidden="1" thickBot="1" x14ac:dyDescent="0.3">
      <c r="A3" s="2641" t="s">
        <v>541</v>
      </c>
      <c r="B3" s="2642"/>
      <c r="C3" s="2642"/>
      <c r="D3" s="2642"/>
      <c r="E3" s="2642"/>
      <c r="F3" s="2642"/>
      <c r="G3" s="2642"/>
      <c r="H3" s="2642"/>
      <c r="I3" s="2642"/>
      <c r="J3" s="2642"/>
      <c r="K3" s="2642"/>
      <c r="L3" s="2642"/>
      <c r="M3" s="2642"/>
      <c r="N3" s="2642"/>
      <c r="O3" s="2642"/>
      <c r="P3" s="2642"/>
      <c r="Q3" s="2642"/>
      <c r="R3" s="2643"/>
      <c r="T3" s="64"/>
      <c r="U3" s="64"/>
      <c r="V3" s="64"/>
      <c r="W3" s="64"/>
      <c r="X3" s="64"/>
      <c r="Y3" s="64"/>
      <c r="Z3" s="64"/>
      <c r="AA3" s="64"/>
      <c r="AB3" s="64"/>
      <c r="AC3" s="64"/>
      <c r="AD3" s="64"/>
      <c r="AE3" s="64"/>
      <c r="AF3" s="64"/>
      <c r="AG3" s="64"/>
      <c r="AH3" s="64"/>
      <c r="AI3" s="64"/>
      <c r="AJ3" s="64"/>
      <c r="AK3" s="64"/>
    </row>
    <row r="4" spans="1:37" s="32" customFormat="1" ht="57" hidden="1" thickBot="1" x14ac:dyDescent="0.3">
      <c r="A4" s="664"/>
      <c r="B4" s="666" t="s">
        <v>143</v>
      </c>
      <c r="C4" s="667" t="s">
        <v>144</v>
      </c>
      <c r="D4" s="667" t="s">
        <v>145</v>
      </c>
      <c r="E4" s="667" t="s">
        <v>146</v>
      </c>
      <c r="F4" s="667" t="s">
        <v>147</v>
      </c>
      <c r="G4" s="667" t="s">
        <v>148</v>
      </c>
      <c r="H4" s="667" t="s">
        <v>149</v>
      </c>
      <c r="I4" s="667" t="s">
        <v>150</v>
      </c>
      <c r="J4" s="667" t="s">
        <v>151</v>
      </c>
      <c r="K4" s="667" t="s">
        <v>152</v>
      </c>
      <c r="L4" s="667" t="s">
        <v>153</v>
      </c>
      <c r="M4" s="667" t="s">
        <v>154</v>
      </c>
      <c r="N4" s="667" t="s">
        <v>155</v>
      </c>
      <c r="O4" s="667" t="s">
        <v>156</v>
      </c>
      <c r="P4" s="669" t="s">
        <v>157</v>
      </c>
      <c r="Q4" s="54" t="s">
        <v>158</v>
      </c>
      <c r="R4" s="676" t="s">
        <v>159</v>
      </c>
      <c r="T4" s="1171"/>
      <c r="U4" s="1171"/>
      <c r="V4" s="1171"/>
      <c r="W4" s="1171"/>
      <c r="X4" s="1171"/>
      <c r="Y4" s="1171"/>
      <c r="Z4" s="1171"/>
      <c r="AA4" s="1171"/>
      <c r="AB4" s="1171"/>
      <c r="AC4" s="1171"/>
      <c r="AD4" s="1171"/>
      <c r="AE4" s="1171"/>
      <c r="AF4" s="1171"/>
      <c r="AG4" s="1171"/>
      <c r="AH4" s="1171"/>
      <c r="AI4" s="1171"/>
      <c r="AJ4" s="1171"/>
      <c r="AK4" s="1171"/>
    </row>
    <row r="5" spans="1:37" s="1262" customFormat="1" hidden="1" x14ac:dyDescent="0.25">
      <c r="A5" s="148" t="s">
        <v>542</v>
      </c>
      <c r="B5" s="1365"/>
      <c r="C5" s="1366"/>
      <c r="D5" s="1366"/>
      <c r="E5" s="1366"/>
      <c r="F5" s="1366"/>
      <c r="G5" s="1366"/>
      <c r="H5" s="1366"/>
      <c r="I5" s="875"/>
      <c r="J5" s="1366"/>
      <c r="K5" s="1366"/>
      <c r="L5" s="1366"/>
      <c r="M5" s="1366"/>
      <c r="N5" s="1366"/>
      <c r="O5" s="1366"/>
      <c r="P5" s="1401"/>
      <c r="Q5" s="681">
        <f t="shared" ref="Q5:Q10" si="0">SUM(B5:P5)</f>
        <v>0</v>
      </c>
      <c r="R5" s="677" t="e">
        <f>SUM(Q5/Q9)</f>
        <v>#DIV/0!</v>
      </c>
      <c r="T5" s="64"/>
      <c r="U5" s="64"/>
      <c r="V5" s="64"/>
      <c r="W5" s="64"/>
      <c r="X5" s="64"/>
      <c r="Y5" s="64"/>
      <c r="Z5" s="64"/>
      <c r="AA5" s="64"/>
      <c r="AB5" s="64"/>
      <c r="AC5" s="64"/>
      <c r="AD5" s="64"/>
      <c r="AE5" s="64"/>
      <c r="AF5" s="64"/>
      <c r="AG5" s="64"/>
      <c r="AH5" s="64"/>
      <c r="AI5" s="64"/>
      <c r="AJ5" s="64"/>
      <c r="AK5" s="64"/>
    </row>
    <row r="6" spans="1:37" s="1262" customFormat="1" hidden="1" x14ac:dyDescent="0.25">
      <c r="A6" s="149" t="s">
        <v>543</v>
      </c>
      <c r="B6" s="1402"/>
      <c r="C6" s="1403"/>
      <c r="D6" s="1403"/>
      <c r="E6" s="1403"/>
      <c r="F6" s="1403"/>
      <c r="G6" s="1403"/>
      <c r="H6" s="1403"/>
      <c r="I6" s="879"/>
      <c r="J6" s="1403"/>
      <c r="K6" s="1403"/>
      <c r="L6" s="1403"/>
      <c r="M6" s="1403"/>
      <c r="N6" s="1403"/>
      <c r="O6" s="1403"/>
      <c r="P6" s="1404"/>
      <c r="Q6" s="682">
        <f t="shared" si="0"/>
        <v>0</v>
      </c>
      <c r="R6" s="678" t="e">
        <f>SUM(Q6/Q9)</f>
        <v>#DIV/0!</v>
      </c>
      <c r="T6" s="64"/>
      <c r="U6" s="64"/>
      <c r="V6" s="64"/>
      <c r="W6" s="64"/>
      <c r="X6" s="64"/>
      <c r="Y6" s="64"/>
      <c r="Z6" s="64"/>
      <c r="AA6" s="64"/>
      <c r="AB6" s="64"/>
      <c r="AC6" s="64"/>
      <c r="AD6" s="64"/>
      <c r="AE6" s="64"/>
      <c r="AF6" s="64"/>
      <c r="AG6" s="64"/>
      <c r="AH6" s="64"/>
      <c r="AI6" s="64"/>
      <c r="AJ6" s="64"/>
      <c r="AK6" s="64"/>
    </row>
    <row r="7" spans="1:37" s="1262" customFormat="1" ht="25.5" hidden="1" x14ac:dyDescent="0.25">
      <c r="A7" s="149" t="s">
        <v>544</v>
      </c>
      <c r="B7" s="1405"/>
      <c r="C7" s="1406"/>
      <c r="D7" s="1406"/>
      <c r="E7" s="1406"/>
      <c r="F7" s="1406"/>
      <c r="G7" s="1406"/>
      <c r="H7" s="1406"/>
      <c r="I7" s="1406"/>
      <c r="J7" s="1406"/>
      <c r="K7" s="1406"/>
      <c r="L7" s="1406"/>
      <c r="M7" s="1406"/>
      <c r="N7" s="1406"/>
      <c r="O7" s="1406"/>
      <c r="P7" s="1407"/>
      <c r="Q7" s="682">
        <f t="shared" si="0"/>
        <v>0</v>
      </c>
      <c r="R7" s="678" t="e">
        <f>SUM(Q7/Q9)</f>
        <v>#DIV/0!</v>
      </c>
      <c r="T7" s="64"/>
      <c r="U7" s="64"/>
      <c r="V7" s="64"/>
      <c r="W7" s="64"/>
      <c r="X7" s="64"/>
      <c r="Y7" s="64"/>
      <c r="Z7" s="64"/>
      <c r="AA7" s="64"/>
      <c r="AB7" s="64"/>
      <c r="AC7" s="64"/>
      <c r="AD7" s="64"/>
      <c r="AE7" s="64"/>
      <c r="AF7" s="64"/>
      <c r="AG7" s="64"/>
      <c r="AH7" s="64"/>
      <c r="AI7" s="64"/>
      <c r="AJ7" s="64"/>
      <c r="AK7" s="64"/>
    </row>
    <row r="8" spans="1:37" s="1262" customFormat="1" ht="15.75" hidden="1" thickBot="1" x14ac:dyDescent="0.3">
      <c r="A8" s="150" t="s">
        <v>545</v>
      </c>
      <c r="B8" s="1408"/>
      <c r="C8" s="1409"/>
      <c r="D8" s="1409"/>
      <c r="E8" s="1409"/>
      <c r="F8" s="1409"/>
      <c r="G8" s="1409"/>
      <c r="H8" s="1409"/>
      <c r="I8" s="882"/>
      <c r="J8" s="1409"/>
      <c r="K8" s="1409"/>
      <c r="L8" s="1409"/>
      <c r="M8" s="1409"/>
      <c r="N8" s="1409"/>
      <c r="O8" s="1409"/>
      <c r="P8" s="1410"/>
      <c r="Q8" s="683">
        <f t="shared" si="0"/>
        <v>0</v>
      </c>
      <c r="R8" s="679" t="e">
        <f>SUM(Q8/Q9)</f>
        <v>#DIV/0!</v>
      </c>
      <c r="T8" s="64"/>
      <c r="U8" s="64"/>
      <c r="V8" s="64"/>
      <c r="W8" s="64"/>
      <c r="X8" s="64"/>
      <c r="Y8" s="64"/>
      <c r="Z8" s="64"/>
      <c r="AA8" s="64"/>
      <c r="AB8" s="64"/>
      <c r="AC8" s="64"/>
      <c r="AD8" s="64"/>
      <c r="AE8" s="64"/>
      <c r="AF8" s="64"/>
      <c r="AG8" s="64"/>
      <c r="AH8" s="64"/>
      <c r="AI8" s="64"/>
      <c r="AJ8" s="64"/>
      <c r="AK8" s="64"/>
    </row>
    <row r="9" spans="1:37" s="1262" customFormat="1" ht="16.5" hidden="1" thickTop="1" thickBot="1" x14ac:dyDescent="0.3">
      <c r="A9" s="151" t="s">
        <v>130</v>
      </c>
      <c r="B9" s="188">
        <f t="shared" ref="B9:P9" si="1">SUM(B5:B8)</f>
        <v>0</v>
      </c>
      <c r="C9" s="208">
        <f t="shared" si="1"/>
        <v>0</v>
      </c>
      <c r="D9" s="208">
        <f t="shared" si="1"/>
        <v>0</v>
      </c>
      <c r="E9" s="208">
        <f t="shared" si="1"/>
        <v>0</v>
      </c>
      <c r="F9" s="208">
        <f t="shared" si="1"/>
        <v>0</v>
      </c>
      <c r="G9" s="208">
        <f t="shared" si="1"/>
        <v>0</v>
      </c>
      <c r="H9" s="208">
        <f t="shared" si="1"/>
        <v>0</v>
      </c>
      <c r="I9" s="208">
        <f t="shared" si="1"/>
        <v>0</v>
      </c>
      <c r="J9" s="208">
        <f t="shared" si="1"/>
        <v>0</v>
      </c>
      <c r="K9" s="208">
        <f t="shared" si="1"/>
        <v>0</v>
      </c>
      <c r="L9" s="208">
        <f t="shared" si="1"/>
        <v>0</v>
      </c>
      <c r="M9" s="208">
        <f t="shared" si="1"/>
        <v>0</v>
      </c>
      <c r="N9" s="208">
        <f t="shared" si="1"/>
        <v>0</v>
      </c>
      <c r="O9" s="208">
        <f t="shared" si="1"/>
        <v>0</v>
      </c>
      <c r="P9" s="674">
        <f t="shared" si="1"/>
        <v>0</v>
      </c>
      <c r="Q9" s="684">
        <f t="shared" si="0"/>
        <v>0</v>
      </c>
      <c r="R9" s="295" t="e">
        <f>SUM(R5:R8)</f>
        <v>#DIV/0!</v>
      </c>
      <c r="T9" s="64"/>
      <c r="U9" s="64"/>
      <c r="V9" s="64"/>
      <c r="W9" s="64"/>
      <c r="X9" s="64"/>
      <c r="Y9" s="64"/>
      <c r="Z9" s="64"/>
      <c r="AA9" s="64"/>
      <c r="AB9" s="64"/>
      <c r="AC9" s="64"/>
      <c r="AD9" s="64"/>
      <c r="AE9" s="64"/>
      <c r="AF9" s="64"/>
      <c r="AG9" s="64"/>
      <c r="AH9" s="64"/>
      <c r="AI9" s="64"/>
      <c r="AJ9" s="64"/>
      <c r="AK9" s="64"/>
    </row>
    <row r="10" spans="1:37" s="1262" customFormat="1" ht="15.75" hidden="1" thickBot="1" x14ac:dyDescent="0.3">
      <c r="A10" s="71" t="s">
        <v>131</v>
      </c>
      <c r="B10" s="226" t="e">
        <f>SUM(B9/Q9)</f>
        <v>#DIV/0!</v>
      </c>
      <c r="C10" s="227" t="e">
        <f>SUM(C9/Q9)</f>
        <v>#DIV/0!</v>
      </c>
      <c r="D10" s="227" t="e">
        <f>SUM(D9/Q9)</f>
        <v>#DIV/0!</v>
      </c>
      <c r="E10" s="227" t="e">
        <f>SUM(E9/Q9)</f>
        <v>#DIV/0!</v>
      </c>
      <c r="F10" s="227" t="e">
        <f>SUM(F9/Q9)</f>
        <v>#DIV/0!</v>
      </c>
      <c r="G10" s="227" t="e">
        <f>SUM(G9/Q9)</f>
        <v>#DIV/0!</v>
      </c>
      <c r="H10" s="227" t="e">
        <f>SUM(H9/Q9)</f>
        <v>#DIV/0!</v>
      </c>
      <c r="I10" s="227" t="e">
        <f>SUM(I9/Q9)</f>
        <v>#DIV/0!</v>
      </c>
      <c r="J10" s="227" t="e">
        <f>SUM(J9/Q9)</f>
        <v>#DIV/0!</v>
      </c>
      <c r="K10" s="227" t="e">
        <f>SUM(K9/Q9)</f>
        <v>#DIV/0!</v>
      </c>
      <c r="L10" s="227" t="e">
        <f>SUM(L9/Q9)</f>
        <v>#DIV/0!</v>
      </c>
      <c r="M10" s="227" t="e">
        <f>SUM(M9/Q9)</f>
        <v>#DIV/0!</v>
      </c>
      <c r="N10" s="227" t="e">
        <f>SUM(N9/Q9)</f>
        <v>#DIV/0!</v>
      </c>
      <c r="O10" s="227" t="e">
        <f>SUM(O9/Q9)</f>
        <v>#DIV/0!</v>
      </c>
      <c r="P10" s="675" t="e">
        <f>SUM(P9/Q9)</f>
        <v>#DIV/0!</v>
      </c>
      <c r="Q10" s="685" t="e">
        <f t="shared" si="0"/>
        <v>#DIV/0!</v>
      </c>
      <c r="R10" s="680"/>
      <c r="T10" s="64"/>
      <c r="U10" s="64"/>
      <c r="V10" s="64"/>
      <c r="W10" s="64"/>
      <c r="X10" s="64"/>
      <c r="Y10" s="64"/>
      <c r="Z10" s="64"/>
      <c r="AA10" s="64"/>
      <c r="AB10" s="64"/>
      <c r="AC10" s="64"/>
      <c r="AD10" s="64"/>
      <c r="AE10" s="64"/>
      <c r="AF10" s="64"/>
      <c r="AG10" s="64"/>
      <c r="AH10" s="64"/>
      <c r="AI10" s="64"/>
      <c r="AJ10" s="64"/>
      <c r="AK10" s="64"/>
    </row>
    <row r="11" spans="1:37" s="1262" customFormat="1" ht="15.75" thickBot="1" x14ac:dyDescent="0.3">
      <c r="A11" s="2644" t="s">
        <v>1096</v>
      </c>
      <c r="B11" s="2645"/>
      <c r="C11" s="2645"/>
      <c r="D11" s="2645"/>
      <c r="E11" s="2645"/>
      <c r="F11" s="2645"/>
      <c r="G11" s="2645"/>
      <c r="H11" s="2645"/>
      <c r="I11" s="2645"/>
      <c r="J11" s="2645"/>
      <c r="K11" s="2645"/>
      <c r="L11" s="2645"/>
      <c r="M11" s="2645"/>
      <c r="N11" s="2645"/>
      <c r="O11" s="2645"/>
      <c r="P11" s="2645"/>
      <c r="Q11" s="2645"/>
      <c r="R11" s="2646"/>
      <c r="T11" s="64"/>
      <c r="U11" s="64"/>
      <c r="V11" s="64"/>
      <c r="W11" s="64"/>
      <c r="X11" s="64"/>
      <c r="Y11" s="64"/>
      <c r="Z11" s="64"/>
      <c r="AA11" s="64"/>
      <c r="AB11" s="64"/>
      <c r="AC11" s="64"/>
      <c r="AD11" s="64"/>
      <c r="AE11" s="64"/>
      <c r="AF11" s="64"/>
      <c r="AG11" s="64"/>
      <c r="AH11" s="64"/>
      <c r="AI11" s="64"/>
      <c r="AJ11" s="64"/>
      <c r="AK11" s="64"/>
    </row>
    <row r="12" spans="1:37" s="32" customFormat="1" ht="57" thickBot="1" x14ac:dyDescent="0.3">
      <c r="A12" s="664"/>
      <c r="B12" s="666" t="s">
        <v>143</v>
      </c>
      <c r="C12" s="667" t="s">
        <v>144</v>
      </c>
      <c r="D12" s="667" t="s">
        <v>145</v>
      </c>
      <c r="E12" s="667" t="s">
        <v>146</v>
      </c>
      <c r="F12" s="667" t="s">
        <v>147</v>
      </c>
      <c r="G12" s="667" t="s">
        <v>148</v>
      </c>
      <c r="H12" s="667" t="s">
        <v>149</v>
      </c>
      <c r="I12" s="667" t="s">
        <v>150</v>
      </c>
      <c r="J12" s="667" t="s">
        <v>151</v>
      </c>
      <c r="K12" s="667" t="s">
        <v>152</v>
      </c>
      <c r="L12" s="667" t="s">
        <v>153</v>
      </c>
      <c r="M12" s="667" t="s">
        <v>154</v>
      </c>
      <c r="N12" s="667" t="s">
        <v>155</v>
      </c>
      <c r="O12" s="667" t="s">
        <v>156</v>
      </c>
      <c r="P12" s="669" t="s">
        <v>157</v>
      </c>
      <c r="Q12" s="54" t="s">
        <v>158</v>
      </c>
      <c r="R12" s="676" t="s">
        <v>159</v>
      </c>
      <c r="T12" s="1171"/>
      <c r="U12" s="1171"/>
      <c r="V12" s="1171"/>
      <c r="W12" s="1171"/>
      <c r="X12" s="1171"/>
      <c r="Y12" s="1171"/>
      <c r="Z12" s="1171"/>
      <c r="AA12" s="1171"/>
      <c r="AB12" s="1171"/>
      <c r="AC12" s="1171"/>
      <c r="AD12" s="1171"/>
      <c r="AE12" s="1171"/>
      <c r="AF12" s="1171"/>
      <c r="AG12" s="1171"/>
      <c r="AH12" s="1171"/>
      <c r="AI12" s="1171"/>
      <c r="AJ12" s="1171"/>
      <c r="AK12" s="1171"/>
    </row>
    <row r="13" spans="1:37" s="1262" customFormat="1" ht="21" customHeight="1" x14ac:dyDescent="0.25">
      <c r="A13" s="148" t="s">
        <v>542</v>
      </c>
      <c r="B13" s="316">
        <v>0</v>
      </c>
      <c r="C13" s="317">
        <v>16</v>
      </c>
      <c r="D13" s="317">
        <v>0</v>
      </c>
      <c r="E13" s="317">
        <v>14</v>
      </c>
      <c r="F13" s="317">
        <v>3</v>
      </c>
      <c r="G13" s="317">
        <v>0</v>
      </c>
      <c r="H13" s="317">
        <v>3</v>
      </c>
      <c r="I13" s="318">
        <v>572</v>
      </c>
      <c r="J13" s="317">
        <v>43</v>
      </c>
      <c r="K13" s="317">
        <v>16</v>
      </c>
      <c r="L13" s="317">
        <v>175</v>
      </c>
      <c r="M13" s="317">
        <v>36</v>
      </c>
      <c r="N13" s="317">
        <v>2</v>
      </c>
      <c r="O13" s="317">
        <v>46</v>
      </c>
      <c r="P13" s="670">
        <v>11</v>
      </c>
      <c r="Q13" s="681">
        <f t="shared" ref="Q13:Q18" si="2">SUM(B13:P13)</f>
        <v>937</v>
      </c>
      <c r="R13" s="677">
        <f>SUM(Q13/Q17)</f>
        <v>0.99469214437367304</v>
      </c>
      <c r="T13" s="64"/>
      <c r="U13" s="64"/>
      <c r="V13" s="64"/>
      <c r="W13" s="64"/>
      <c r="X13" s="64"/>
      <c r="Y13" s="64"/>
      <c r="Z13" s="64"/>
      <c r="AA13" s="64"/>
      <c r="AB13" s="64"/>
      <c r="AC13" s="64"/>
      <c r="AD13" s="64"/>
      <c r="AE13" s="64"/>
      <c r="AF13" s="64"/>
      <c r="AG13" s="64"/>
      <c r="AH13" s="64"/>
      <c r="AI13" s="64"/>
      <c r="AJ13" s="64"/>
      <c r="AK13" s="64"/>
    </row>
    <row r="14" spans="1:37" s="1262" customFormat="1" x14ac:dyDescent="0.25">
      <c r="A14" s="149" t="s">
        <v>543</v>
      </c>
      <c r="B14" s="320">
        <v>0</v>
      </c>
      <c r="C14" s="321">
        <v>0</v>
      </c>
      <c r="D14" s="321">
        <v>0</v>
      </c>
      <c r="E14" s="321">
        <v>0</v>
      </c>
      <c r="F14" s="321">
        <v>0</v>
      </c>
      <c r="G14" s="321">
        <v>0</v>
      </c>
      <c r="H14" s="321">
        <v>0</v>
      </c>
      <c r="I14" s="322">
        <v>2</v>
      </c>
      <c r="J14" s="321">
        <v>0</v>
      </c>
      <c r="K14" s="321">
        <v>0</v>
      </c>
      <c r="L14" s="321">
        <v>2</v>
      </c>
      <c r="M14" s="321">
        <v>0</v>
      </c>
      <c r="N14" s="321">
        <v>0</v>
      </c>
      <c r="O14" s="321">
        <v>0</v>
      </c>
      <c r="P14" s="671">
        <v>0</v>
      </c>
      <c r="Q14" s="682">
        <f t="shared" si="2"/>
        <v>4</v>
      </c>
      <c r="R14" s="678">
        <f>SUM(Q14/Q17)</f>
        <v>4.246284501061571E-3</v>
      </c>
      <c r="T14" s="64"/>
      <c r="U14" s="64"/>
      <c r="V14" s="64"/>
      <c r="W14" s="64"/>
      <c r="X14" s="64"/>
      <c r="Y14" s="64"/>
      <c r="Z14" s="64"/>
      <c r="AA14" s="64"/>
      <c r="AB14" s="64"/>
      <c r="AC14" s="64"/>
      <c r="AD14" s="64"/>
      <c r="AE14" s="64"/>
      <c r="AF14" s="64"/>
      <c r="AG14" s="64"/>
      <c r="AH14" s="64"/>
      <c r="AI14" s="64"/>
      <c r="AJ14" s="64"/>
      <c r="AK14" s="64"/>
    </row>
    <row r="15" spans="1:37" s="1262" customFormat="1" ht="25.5" x14ac:dyDescent="0.25">
      <c r="A15" s="149" t="s">
        <v>544</v>
      </c>
      <c r="B15" s="454">
        <v>0</v>
      </c>
      <c r="C15" s="455">
        <v>0</v>
      </c>
      <c r="D15" s="455">
        <v>0</v>
      </c>
      <c r="E15" s="455">
        <v>0</v>
      </c>
      <c r="F15" s="455">
        <v>0</v>
      </c>
      <c r="G15" s="455">
        <v>0</v>
      </c>
      <c r="H15" s="455">
        <v>0</v>
      </c>
      <c r="I15" s="455">
        <v>0</v>
      </c>
      <c r="J15" s="455">
        <v>0</v>
      </c>
      <c r="K15" s="455">
        <v>0</v>
      </c>
      <c r="L15" s="455">
        <v>0</v>
      </c>
      <c r="M15" s="455">
        <v>0</v>
      </c>
      <c r="N15" s="455">
        <v>0</v>
      </c>
      <c r="O15" s="455">
        <v>0</v>
      </c>
      <c r="P15" s="672">
        <v>0</v>
      </c>
      <c r="Q15" s="682">
        <f t="shared" si="2"/>
        <v>0</v>
      </c>
      <c r="R15" s="678">
        <f>SUM(Q15/Q17)</f>
        <v>0</v>
      </c>
      <c r="T15" s="64"/>
      <c r="U15" s="64"/>
      <c r="V15" s="64"/>
      <c r="W15" s="64"/>
      <c r="X15" s="64"/>
      <c r="Y15" s="64"/>
      <c r="Z15" s="64"/>
      <c r="AA15" s="64"/>
      <c r="AB15" s="64"/>
      <c r="AC15" s="64"/>
      <c r="AD15" s="64"/>
      <c r="AE15" s="64"/>
      <c r="AF15" s="64"/>
      <c r="AG15" s="64"/>
      <c r="AH15" s="64"/>
      <c r="AI15" s="64"/>
      <c r="AJ15" s="64"/>
      <c r="AK15" s="64"/>
    </row>
    <row r="16" spans="1:37" s="1262" customFormat="1" ht="15.75" thickBot="1" x14ac:dyDescent="0.3">
      <c r="A16" s="150" t="s">
        <v>545</v>
      </c>
      <c r="B16" s="456">
        <v>0</v>
      </c>
      <c r="C16" s="457">
        <v>0</v>
      </c>
      <c r="D16" s="457">
        <v>0</v>
      </c>
      <c r="E16" s="457">
        <v>0</v>
      </c>
      <c r="F16" s="457">
        <v>0</v>
      </c>
      <c r="G16" s="457">
        <v>0</v>
      </c>
      <c r="H16" s="457">
        <v>0</v>
      </c>
      <c r="I16" s="383">
        <v>0</v>
      </c>
      <c r="J16" s="457">
        <v>0</v>
      </c>
      <c r="K16" s="457">
        <v>0</v>
      </c>
      <c r="L16" s="457">
        <v>1</v>
      </c>
      <c r="M16" s="457">
        <v>0</v>
      </c>
      <c r="N16" s="457">
        <v>0</v>
      </c>
      <c r="O16" s="457">
        <v>0</v>
      </c>
      <c r="P16" s="673">
        <v>0</v>
      </c>
      <c r="Q16" s="683">
        <f t="shared" si="2"/>
        <v>1</v>
      </c>
      <c r="R16" s="679">
        <f>SUM(Q16/Q17)</f>
        <v>1.0615711252653928E-3</v>
      </c>
      <c r="T16" s="64"/>
      <c r="U16" s="64"/>
      <c r="V16" s="64"/>
      <c r="W16" s="64"/>
      <c r="X16" s="64"/>
      <c r="Y16" s="64"/>
      <c r="Z16" s="64"/>
      <c r="AA16" s="64"/>
      <c r="AB16" s="64"/>
      <c r="AC16" s="64"/>
      <c r="AD16" s="64"/>
      <c r="AE16" s="64"/>
      <c r="AF16" s="64"/>
      <c r="AG16" s="64"/>
      <c r="AH16" s="64"/>
      <c r="AI16" s="64"/>
      <c r="AJ16" s="64"/>
      <c r="AK16" s="64"/>
    </row>
    <row r="17" spans="1:37" s="1262" customFormat="1" ht="16.5" thickTop="1" thickBot="1" x14ac:dyDescent="0.3">
      <c r="A17" s="151" t="s">
        <v>130</v>
      </c>
      <c r="B17" s="188">
        <f t="shared" ref="B17:P17" si="3">SUM(B13:B16)</f>
        <v>0</v>
      </c>
      <c r="C17" s="208">
        <f t="shared" si="3"/>
        <v>16</v>
      </c>
      <c r="D17" s="208">
        <f t="shared" si="3"/>
        <v>0</v>
      </c>
      <c r="E17" s="208">
        <f t="shared" si="3"/>
        <v>14</v>
      </c>
      <c r="F17" s="208">
        <f t="shared" si="3"/>
        <v>3</v>
      </c>
      <c r="G17" s="208">
        <f t="shared" si="3"/>
        <v>0</v>
      </c>
      <c r="H17" s="208">
        <f t="shared" si="3"/>
        <v>3</v>
      </c>
      <c r="I17" s="208">
        <f t="shared" si="3"/>
        <v>574</v>
      </c>
      <c r="J17" s="208">
        <f t="shared" si="3"/>
        <v>43</v>
      </c>
      <c r="K17" s="208">
        <f t="shared" si="3"/>
        <v>16</v>
      </c>
      <c r="L17" s="208">
        <f t="shared" si="3"/>
        <v>178</v>
      </c>
      <c r="M17" s="208">
        <f t="shared" si="3"/>
        <v>36</v>
      </c>
      <c r="N17" s="208">
        <f t="shared" si="3"/>
        <v>2</v>
      </c>
      <c r="O17" s="208">
        <f t="shared" si="3"/>
        <v>46</v>
      </c>
      <c r="P17" s="674">
        <f t="shared" si="3"/>
        <v>11</v>
      </c>
      <c r="Q17" s="684">
        <f t="shared" si="2"/>
        <v>942</v>
      </c>
      <c r="R17" s="295">
        <f>SUM(R13:R16)</f>
        <v>1</v>
      </c>
      <c r="T17" s="64"/>
      <c r="U17" s="64"/>
      <c r="V17" s="64"/>
      <c r="W17" s="64"/>
      <c r="X17" s="64"/>
      <c r="Y17" s="64"/>
      <c r="Z17" s="64"/>
      <c r="AA17" s="64"/>
      <c r="AB17" s="64"/>
      <c r="AC17" s="64"/>
      <c r="AD17" s="64"/>
      <c r="AE17" s="64"/>
      <c r="AF17" s="64"/>
      <c r="AG17" s="64"/>
      <c r="AH17" s="64"/>
      <c r="AI17" s="64"/>
      <c r="AJ17" s="64"/>
      <c r="AK17" s="64"/>
    </row>
    <row r="18" spans="1:37" s="1262" customFormat="1" ht="15.75" thickBot="1" x14ac:dyDescent="0.3">
      <c r="A18" s="71" t="s">
        <v>131</v>
      </c>
      <c r="B18" s="226">
        <f>SUM(B17/Q17)</f>
        <v>0</v>
      </c>
      <c r="C18" s="227">
        <f>SUM(C17/Q17)</f>
        <v>1.6985138004246284E-2</v>
      </c>
      <c r="D18" s="227">
        <f>SUM(D17/Q17)</f>
        <v>0</v>
      </c>
      <c r="E18" s="227">
        <f>SUM(E17/Q17)</f>
        <v>1.4861995753715499E-2</v>
      </c>
      <c r="F18" s="227">
        <f>SUM(F17/Q17)</f>
        <v>3.1847133757961785E-3</v>
      </c>
      <c r="G18" s="227">
        <f>SUM(G17/Q17)</f>
        <v>0</v>
      </c>
      <c r="H18" s="227">
        <f>SUM(H17/Q17)</f>
        <v>3.1847133757961785E-3</v>
      </c>
      <c r="I18" s="227">
        <f>SUM(I17/Q17)</f>
        <v>0.60934182590233543</v>
      </c>
      <c r="J18" s="227">
        <f>SUM(J17/Q17)</f>
        <v>4.5647558386411886E-2</v>
      </c>
      <c r="K18" s="227">
        <f>SUM(K17/Q17)</f>
        <v>1.6985138004246284E-2</v>
      </c>
      <c r="L18" s="227">
        <f>SUM(L17/Q17)</f>
        <v>0.18895966029723993</v>
      </c>
      <c r="M18" s="227">
        <f>SUM(M17/Q17)</f>
        <v>3.8216560509554139E-2</v>
      </c>
      <c r="N18" s="227">
        <f>SUM(N17/Q17)</f>
        <v>2.1231422505307855E-3</v>
      </c>
      <c r="O18" s="227">
        <f>SUM(O17/Q17)</f>
        <v>4.8832271762208071E-2</v>
      </c>
      <c r="P18" s="675">
        <f>SUM(P17/Q17)</f>
        <v>1.167728237791932E-2</v>
      </c>
      <c r="Q18" s="685">
        <f t="shared" si="2"/>
        <v>0.99999999999999989</v>
      </c>
      <c r="R18" s="680"/>
      <c r="T18" s="64"/>
      <c r="U18" s="64"/>
      <c r="V18" s="64"/>
      <c r="W18" s="64"/>
      <c r="X18" s="64"/>
      <c r="Y18" s="64"/>
      <c r="Z18" s="64"/>
      <c r="AA18" s="64"/>
      <c r="AB18" s="64"/>
      <c r="AC18" s="64"/>
      <c r="AD18" s="64"/>
      <c r="AE18" s="64"/>
      <c r="AF18" s="64"/>
      <c r="AG18" s="64"/>
      <c r="AH18" s="64"/>
      <c r="AI18" s="64"/>
      <c r="AJ18" s="64"/>
      <c r="AK18" s="64"/>
    </row>
    <row r="19" spans="1:37" s="1262" customFormat="1" ht="15.75" hidden="1" thickBot="1" x14ac:dyDescent="0.3">
      <c r="A19" s="2641" t="s">
        <v>1059</v>
      </c>
      <c r="B19" s="2642"/>
      <c r="C19" s="2642"/>
      <c r="D19" s="2642"/>
      <c r="E19" s="2642"/>
      <c r="F19" s="2642"/>
      <c r="G19" s="2642"/>
      <c r="H19" s="2642"/>
      <c r="I19" s="2642"/>
      <c r="J19" s="2642"/>
      <c r="K19" s="2642"/>
      <c r="L19" s="2642"/>
      <c r="M19" s="2642"/>
      <c r="N19" s="2642"/>
      <c r="O19" s="2642"/>
      <c r="P19" s="2642"/>
      <c r="Q19" s="2642"/>
      <c r="R19" s="2643"/>
      <c r="T19" s="64"/>
      <c r="U19" s="64"/>
      <c r="V19" s="64"/>
      <c r="W19" s="64"/>
      <c r="X19" s="64"/>
      <c r="Y19" s="64"/>
      <c r="Z19" s="64"/>
      <c r="AA19" s="64"/>
      <c r="AB19" s="64"/>
      <c r="AC19" s="64"/>
      <c r="AD19" s="64"/>
      <c r="AE19" s="64"/>
      <c r="AF19" s="64"/>
      <c r="AG19" s="64"/>
      <c r="AH19" s="64"/>
      <c r="AI19" s="64"/>
      <c r="AJ19" s="64"/>
      <c r="AK19" s="64"/>
    </row>
    <row r="20" spans="1:37" s="32" customFormat="1" ht="59.25" hidden="1" thickBot="1" x14ac:dyDescent="0.3">
      <c r="A20" s="664"/>
      <c r="B20" s="666" t="s">
        <v>143</v>
      </c>
      <c r="C20" s="667" t="s">
        <v>144</v>
      </c>
      <c r="D20" s="667" t="s">
        <v>145</v>
      </c>
      <c r="E20" s="667" t="s">
        <v>146</v>
      </c>
      <c r="F20" s="667" t="s">
        <v>147</v>
      </c>
      <c r="G20" s="667" t="s">
        <v>148</v>
      </c>
      <c r="H20" s="667" t="s">
        <v>149</v>
      </c>
      <c r="I20" s="667" t="s">
        <v>150</v>
      </c>
      <c r="J20" s="667" t="s">
        <v>151</v>
      </c>
      <c r="K20" s="667" t="s">
        <v>152</v>
      </c>
      <c r="L20" s="667" t="s">
        <v>153</v>
      </c>
      <c r="M20" s="667" t="s">
        <v>154</v>
      </c>
      <c r="N20" s="667" t="s">
        <v>155</v>
      </c>
      <c r="O20" s="667" t="s">
        <v>156</v>
      </c>
      <c r="P20" s="669" t="s">
        <v>157</v>
      </c>
      <c r="Q20" s="54" t="s">
        <v>158</v>
      </c>
      <c r="R20" s="676" t="s">
        <v>159</v>
      </c>
      <c r="T20" s="1171"/>
      <c r="U20" s="1171"/>
      <c r="V20" s="1171"/>
      <c r="W20" s="1171"/>
      <c r="X20" s="1171"/>
      <c r="Y20" s="1171"/>
      <c r="Z20" s="1171"/>
      <c r="AA20" s="1171"/>
      <c r="AB20" s="1171"/>
      <c r="AC20" s="1171"/>
      <c r="AD20" s="1171"/>
      <c r="AE20" s="1171"/>
      <c r="AF20" s="1171"/>
      <c r="AG20" s="1171"/>
      <c r="AH20" s="1171"/>
      <c r="AI20" s="1171"/>
      <c r="AJ20" s="1171"/>
      <c r="AK20" s="1171"/>
    </row>
    <row r="21" spans="1:37" s="1262" customFormat="1" hidden="1" x14ac:dyDescent="0.25">
      <c r="A21" s="148" t="s">
        <v>542</v>
      </c>
      <c r="B21" s="316">
        <v>3</v>
      </c>
      <c r="C21" s="317">
        <v>45</v>
      </c>
      <c r="D21" s="317">
        <v>9</v>
      </c>
      <c r="E21" s="317">
        <v>7</v>
      </c>
      <c r="F21" s="317">
        <v>17</v>
      </c>
      <c r="G21" s="317">
        <v>0</v>
      </c>
      <c r="H21" s="317">
        <v>1</v>
      </c>
      <c r="I21" s="318">
        <v>709</v>
      </c>
      <c r="J21" s="317">
        <v>89</v>
      </c>
      <c r="K21" s="317">
        <v>5</v>
      </c>
      <c r="L21" s="317">
        <v>375</v>
      </c>
      <c r="M21" s="317">
        <v>91</v>
      </c>
      <c r="N21" s="317">
        <v>6</v>
      </c>
      <c r="O21" s="317">
        <v>32</v>
      </c>
      <c r="P21" s="670">
        <v>30</v>
      </c>
      <c r="Q21" s="1528">
        <v>1419</v>
      </c>
      <c r="R21" s="677">
        <f>SUM(Q21/Q25)</f>
        <v>0.99509116409537168</v>
      </c>
      <c r="T21" s="64"/>
      <c r="U21" s="64"/>
      <c r="V21" s="64"/>
      <c r="W21" s="64"/>
      <c r="X21" s="64"/>
      <c r="Y21" s="64"/>
      <c r="Z21" s="64"/>
      <c r="AA21" s="64"/>
      <c r="AB21" s="64"/>
      <c r="AC21" s="64"/>
      <c r="AD21" s="64"/>
      <c r="AE21" s="64"/>
      <c r="AF21" s="64"/>
      <c r="AG21" s="64"/>
      <c r="AH21" s="64"/>
      <c r="AI21" s="64"/>
      <c r="AJ21" s="64"/>
      <c r="AK21" s="64"/>
    </row>
    <row r="22" spans="1:37" s="1262" customFormat="1" hidden="1" x14ac:dyDescent="0.25">
      <c r="A22" s="149" t="s">
        <v>543</v>
      </c>
      <c r="B22" s="320">
        <v>0</v>
      </c>
      <c r="C22" s="321">
        <v>0</v>
      </c>
      <c r="D22" s="321">
        <v>0</v>
      </c>
      <c r="E22" s="321">
        <v>0</v>
      </c>
      <c r="F22" s="321">
        <v>0</v>
      </c>
      <c r="G22" s="321">
        <v>0</v>
      </c>
      <c r="H22" s="321">
        <v>0</v>
      </c>
      <c r="I22" s="322">
        <v>1</v>
      </c>
      <c r="J22" s="321">
        <v>1</v>
      </c>
      <c r="K22" s="321">
        <v>0</v>
      </c>
      <c r="L22" s="321">
        <v>4</v>
      </c>
      <c r="M22" s="321">
        <v>0</v>
      </c>
      <c r="N22" s="321">
        <v>0</v>
      </c>
      <c r="O22" s="321">
        <v>0</v>
      </c>
      <c r="P22" s="671">
        <v>0</v>
      </c>
      <c r="Q22" s="1529">
        <v>6</v>
      </c>
      <c r="R22" s="678">
        <f>SUM(Q22/Q25)</f>
        <v>4.2075736325385693E-3</v>
      </c>
      <c r="T22" s="64"/>
      <c r="U22" s="64"/>
      <c r="V22" s="64"/>
      <c r="W22" s="64"/>
      <c r="X22" s="64"/>
      <c r="Y22" s="64"/>
      <c r="Z22" s="64"/>
      <c r="AA22" s="64"/>
      <c r="AB22" s="64"/>
      <c r="AC22" s="64"/>
      <c r="AD22" s="64"/>
      <c r="AE22" s="64"/>
      <c r="AF22" s="64"/>
      <c r="AG22" s="64"/>
      <c r="AH22" s="64"/>
      <c r="AI22" s="64"/>
      <c r="AJ22" s="64"/>
      <c r="AK22" s="64"/>
    </row>
    <row r="23" spans="1:37" s="1262" customFormat="1" ht="25.5" hidden="1" x14ac:dyDescent="0.25">
      <c r="A23" s="149" t="s">
        <v>544</v>
      </c>
      <c r="B23" s="454">
        <v>0</v>
      </c>
      <c r="C23" s="455">
        <v>0</v>
      </c>
      <c r="D23" s="455">
        <v>0</v>
      </c>
      <c r="E23" s="455">
        <v>0</v>
      </c>
      <c r="F23" s="455">
        <v>0</v>
      </c>
      <c r="G23" s="455">
        <v>0</v>
      </c>
      <c r="H23" s="455">
        <v>0</v>
      </c>
      <c r="I23" s="455">
        <v>0</v>
      </c>
      <c r="J23" s="455">
        <v>0</v>
      </c>
      <c r="K23" s="455">
        <v>0</v>
      </c>
      <c r="L23" s="455">
        <v>0</v>
      </c>
      <c r="M23" s="455">
        <v>0</v>
      </c>
      <c r="N23" s="455">
        <v>0</v>
      </c>
      <c r="O23" s="455">
        <v>0</v>
      </c>
      <c r="P23" s="672">
        <v>0</v>
      </c>
      <c r="Q23" s="1529">
        <v>0</v>
      </c>
      <c r="R23" s="678">
        <f>SUM(Q23/Q25)</f>
        <v>0</v>
      </c>
      <c r="T23" s="64"/>
      <c r="U23" s="64"/>
      <c r="V23" s="64"/>
      <c r="W23" s="64"/>
      <c r="X23" s="64"/>
      <c r="Y23" s="64"/>
      <c r="Z23" s="64"/>
      <c r="AA23" s="64"/>
      <c r="AB23" s="64"/>
      <c r="AC23" s="64"/>
      <c r="AD23" s="64"/>
      <c r="AE23" s="64"/>
      <c r="AF23" s="64"/>
      <c r="AG23" s="64"/>
      <c r="AH23" s="64"/>
      <c r="AI23" s="64"/>
      <c r="AJ23" s="64"/>
      <c r="AK23" s="64"/>
    </row>
    <row r="24" spans="1:37" s="1262" customFormat="1" ht="15.75" hidden="1" thickBot="1" x14ac:dyDescent="0.3">
      <c r="A24" s="150" t="s">
        <v>545</v>
      </c>
      <c r="B24" s="456">
        <v>0</v>
      </c>
      <c r="C24" s="457">
        <v>0</v>
      </c>
      <c r="D24" s="457">
        <v>0</v>
      </c>
      <c r="E24" s="457">
        <v>0</v>
      </c>
      <c r="F24" s="457">
        <v>0</v>
      </c>
      <c r="G24" s="457">
        <v>0</v>
      </c>
      <c r="H24" s="457">
        <v>0</v>
      </c>
      <c r="I24" s="383">
        <v>0</v>
      </c>
      <c r="J24" s="457">
        <v>0</v>
      </c>
      <c r="K24" s="457">
        <v>0</v>
      </c>
      <c r="L24" s="457">
        <v>1</v>
      </c>
      <c r="M24" s="457">
        <v>0</v>
      </c>
      <c r="N24" s="457">
        <v>0</v>
      </c>
      <c r="O24" s="457">
        <v>0</v>
      </c>
      <c r="P24" s="673">
        <v>0</v>
      </c>
      <c r="Q24" s="1530">
        <v>1</v>
      </c>
      <c r="R24" s="679">
        <f>SUM(Q24/Q25)</f>
        <v>7.0126227208976155E-4</v>
      </c>
      <c r="T24" s="64"/>
      <c r="U24" s="64"/>
      <c r="V24" s="64"/>
      <c r="W24" s="64"/>
      <c r="X24" s="64"/>
      <c r="Y24" s="64"/>
      <c r="Z24" s="64"/>
      <c r="AA24" s="64"/>
      <c r="AB24" s="64"/>
      <c r="AC24" s="64"/>
      <c r="AD24" s="64"/>
      <c r="AE24" s="64"/>
      <c r="AF24" s="64"/>
      <c r="AG24" s="64"/>
      <c r="AH24" s="64"/>
      <c r="AI24" s="64"/>
      <c r="AJ24" s="64"/>
      <c r="AK24" s="64"/>
    </row>
    <row r="25" spans="1:37" s="1262" customFormat="1" ht="16.5" hidden="1" thickTop="1" thickBot="1" x14ac:dyDescent="0.3">
      <c r="A25" s="151" t="s">
        <v>130</v>
      </c>
      <c r="B25" s="188">
        <f t="shared" ref="B25:P25" si="4">SUM(B21:B24)</f>
        <v>3</v>
      </c>
      <c r="C25" s="208">
        <f t="shared" si="4"/>
        <v>45</v>
      </c>
      <c r="D25" s="208">
        <f t="shared" si="4"/>
        <v>9</v>
      </c>
      <c r="E25" s="208">
        <f t="shared" si="4"/>
        <v>7</v>
      </c>
      <c r="F25" s="208">
        <f t="shared" si="4"/>
        <v>17</v>
      </c>
      <c r="G25" s="208">
        <f t="shared" si="4"/>
        <v>0</v>
      </c>
      <c r="H25" s="208">
        <f t="shared" si="4"/>
        <v>1</v>
      </c>
      <c r="I25" s="208">
        <f t="shared" si="4"/>
        <v>710</v>
      </c>
      <c r="J25" s="208">
        <f t="shared" si="4"/>
        <v>90</v>
      </c>
      <c r="K25" s="208">
        <f t="shared" si="4"/>
        <v>5</v>
      </c>
      <c r="L25" s="208">
        <f t="shared" si="4"/>
        <v>380</v>
      </c>
      <c r="M25" s="208">
        <f t="shared" si="4"/>
        <v>91</v>
      </c>
      <c r="N25" s="208">
        <f t="shared" si="4"/>
        <v>6</v>
      </c>
      <c r="O25" s="208">
        <f t="shared" si="4"/>
        <v>32</v>
      </c>
      <c r="P25" s="674">
        <f t="shared" si="4"/>
        <v>30</v>
      </c>
      <c r="Q25" s="684">
        <f>SUM(B25:P25)</f>
        <v>1426</v>
      </c>
      <c r="R25" s="295">
        <f>SUM(R21:R24)</f>
        <v>1</v>
      </c>
      <c r="T25" s="64"/>
      <c r="U25" s="64"/>
      <c r="V25" s="64"/>
      <c r="W25" s="64"/>
      <c r="X25" s="64"/>
      <c r="Y25" s="64"/>
      <c r="Z25" s="64"/>
      <c r="AA25" s="64"/>
      <c r="AB25" s="64"/>
      <c r="AC25" s="64"/>
      <c r="AD25" s="64"/>
      <c r="AE25" s="64"/>
      <c r="AF25" s="64"/>
      <c r="AG25" s="64"/>
      <c r="AH25" s="64"/>
      <c r="AI25" s="64"/>
      <c r="AJ25" s="64"/>
      <c r="AK25" s="64"/>
    </row>
    <row r="26" spans="1:37" s="1262" customFormat="1" ht="15.75" hidden="1" thickBot="1" x14ac:dyDescent="0.3">
      <c r="A26" s="71" t="s">
        <v>131</v>
      </c>
      <c r="B26" s="226">
        <f>SUM(B25/Q25)</f>
        <v>2.1037868162692847E-3</v>
      </c>
      <c r="C26" s="227">
        <f>SUM(C25/Q25)</f>
        <v>3.155680224403927E-2</v>
      </c>
      <c r="D26" s="227">
        <f>SUM(D25/Q25)</f>
        <v>6.311360448807854E-3</v>
      </c>
      <c r="E26" s="227">
        <f>SUM(E25/Q25)</f>
        <v>4.9088359046283309E-3</v>
      </c>
      <c r="F26" s="227">
        <f>SUM(F25/Q25)</f>
        <v>1.1921458625525946E-2</v>
      </c>
      <c r="G26" s="227">
        <f>SUM(G25/Q25)</f>
        <v>0</v>
      </c>
      <c r="H26" s="227">
        <f>SUM(H25/Q25)</f>
        <v>7.0126227208976155E-4</v>
      </c>
      <c r="I26" s="227">
        <f>SUM(I25/Q25)</f>
        <v>0.49789621318373073</v>
      </c>
      <c r="J26" s="227">
        <f>SUM(J25/Q25)</f>
        <v>6.311360448807854E-2</v>
      </c>
      <c r="K26" s="227">
        <f>SUM(K25/Q25)</f>
        <v>3.5063113604488078E-3</v>
      </c>
      <c r="L26" s="227">
        <f>SUM(L25/Q25)</f>
        <v>0.26647966339410939</v>
      </c>
      <c r="M26" s="227">
        <f>SUM(M25/Q25)</f>
        <v>6.3814866760168301E-2</v>
      </c>
      <c r="N26" s="227">
        <f>SUM(N25/Q25)</f>
        <v>4.2075736325385693E-3</v>
      </c>
      <c r="O26" s="227">
        <f>SUM(O25/Q25)</f>
        <v>2.244039270687237E-2</v>
      </c>
      <c r="P26" s="675">
        <f>SUM(P25/Q25)</f>
        <v>2.1037868162692847E-2</v>
      </c>
      <c r="Q26" s="685">
        <f>SUM(B26:P26)</f>
        <v>0.99999999999999989</v>
      </c>
      <c r="R26" s="680"/>
      <c r="T26" s="64"/>
      <c r="U26" s="64"/>
      <c r="V26" s="64"/>
      <c r="W26" s="64"/>
      <c r="X26" s="64"/>
      <c r="Y26" s="64"/>
      <c r="Z26" s="64"/>
      <c r="AA26" s="64"/>
      <c r="AB26" s="64"/>
      <c r="AC26" s="64"/>
      <c r="AD26" s="64"/>
      <c r="AE26" s="64"/>
      <c r="AF26" s="64"/>
      <c r="AG26" s="64"/>
      <c r="AH26" s="64"/>
      <c r="AI26" s="64"/>
      <c r="AJ26" s="64"/>
      <c r="AK26" s="64"/>
    </row>
    <row r="27" spans="1:37" s="1262" customFormat="1" ht="15.75" hidden="1" thickBot="1" x14ac:dyDescent="0.3">
      <c r="A27" s="2641" t="s">
        <v>1031</v>
      </c>
      <c r="B27" s="2642"/>
      <c r="C27" s="2642"/>
      <c r="D27" s="2642"/>
      <c r="E27" s="2642"/>
      <c r="F27" s="2642"/>
      <c r="G27" s="2642"/>
      <c r="H27" s="2642"/>
      <c r="I27" s="2642"/>
      <c r="J27" s="2642"/>
      <c r="K27" s="2642"/>
      <c r="L27" s="2642"/>
      <c r="M27" s="2642"/>
      <c r="N27" s="2642"/>
      <c r="O27" s="2642"/>
      <c r="P27" s="2642"/>
      <c r="Q27" s="2642"/>
      <c r="R27" s="2643"/>
      <c r="T27" s="64"/>
      <c r="U27" s="64"/>
      <c r="V27" s="64"/>
      <c r="W27" s="64"/>
      <c r="X27" s="64"/>
      <c r="Y27" s="64"/>
      <c r="Z27" s="64"/>
      <c r="AA27" s="64"/>
      <c r="AB27" s="64"/>
      <c r="AC27" s="64"/>
      <c r="AD27" s="64"/>
      <c r="AE27" s="64"/>
      <c r="AF27" s="64"/>
      <c r="AG27" s="64"/>
      <c r="AH27" s="64"/>
      <c r="AI27" s="64"/>
      <c r="AJ27" s="64"/>
      <c r="AK27" s="64"/>
    </row>
    <row r="28" spans="1:37" s="32" customFormat="1" ht="54.75" hidden="1" thickBot="1" x14ac:dyDescent="0.3">
      <c r="A28" s="664"/>
      <c r="B28" s="666" t="s">
        <v>143</v>
      </c>
      <c r="C28" s="667" t="s">
        <v>144</v>
      </c>
      <c r="D28" s="667" t="s">
        <v>145</v>
      </c>
      <c r="E28" s="667" t="s">
        <v>146</v>
      </c>
      <c r="F28" s="667" t="s">
        <v>147</v>
      </c>
      <c r="G28" s="667" t="s">
        <v>148</v>
      </c>
      <c r="H28" s="667" t="s">
        <v>149</v>
      </c>
      <c r="I28" s="667" t="s">
        <v>150</v>
      </c>
      <c r="J28" s="667" t="s">
        <v>151</v>
      </c>
      <c r="K28" s="667" t="s">
        <v>152</v>
      </c>
      <c r="L28" s="667" t="s">
        <v>153</v>
      </c>
      <c r="M28" s="667" t="s">
        <v>154</v>
      </c>
      <c r="N28" s="667" t="s">
        <v>155</v>
      </c>
      <c r="O28" s="667" t="s">
        <v>156</v>
      </c>
      <c r="P28" s="669" t="s">
        <v>157</v>
      </c>
      <c r="Q28" s="54" t="s">
        <v>158</v>
      </c>
      <c r="R28" s="676" t="s">
        <v>159</v>
      </c>
      <c r="T28" s="1171"/>
      <c r="U28" s="1171"/>
      <c r="V28" s="1171"/>
      <c r="W28" s="1171"/>
      <c r="X28" s="1171"/>
      <c r="Y28" s="1171"/>
      <c r="Z28" s="1171"/>
      <c r="AA28" s="1171"/>
      <c r="AB28" s="1171"/>
      <c r="AC28" s="1171"/>
      <c r="AD28" s="1171"/>
      <c r="AE28" s="1171"/>
      <c r="AF28" s="1171"/>
      <c r="AG28" s="1171"/>
      <c r="AH28" s="1171"/>
      <c r="AI28" s="1171"/>
      <c r="AJ28" s="1171"/>
      <c r="AK28" s="1171"/>
    </row>
    <row r="29" spans="1:37" s="1262" customFormat="1" ht="30" hidden="1" customHeight="1" x14ac:dyDescent="0.25">
      <c r="A29" s="1940" t="s">
        <v>542</v>
      </c>
      <c r="B29" s="798">
        <v>0</v>
      </c>
      <c r="C29" s="1915">
        <v>20</v>
      </c>
      <c r="D29" s="1915">
        <v>20</v>
      </c>
      <c r="E29" s="1915">
        <v>8</v>
      </c>
      <c r="F29" s="1915">
        <v>2</v>
      </c>
      <c r="G29" s="1915">
        <v>0</v>
      </c>
      <c r="H29" s="1915">
        <v>2</v>
      </c>
      <c r="I29" s="324">
        <v>648</v>
      </c>
      <c r="J29" s="1915">
        <v>86</v>
      </c>
      <c r="K29" s="1915">
        <v>12</v>
      </c>
      <c r="L29" s="1915">
        <v>375</v>
      </c>
      <c r="M29" s="1915">
        <v>55</v>
      </c>
      <c r="N29" s="1915">
        <v>10</v>
      </c>
      <c r="O29" s="1915">
        <v>42</v>
      </c>
      <c r="P29" s="1931">
        <v>43</v>
      </c>
      <c r="Q29" s="113">
        <f t="shared" ref="Q29:Q34" si="5">SUM(B29:P29)</f>
        <v>1323</v>
      </c>
      <c r="R29" s="787">
        <f>SUM(Q29/Q33)</f>
        <v>0.99175412293853071</v>
      </c>
      <c r="T29" s="64"/>
      <c r="U29" s="64"/>
      <c r="V29" s="64"/>
      <c r="W29" s="64"/>
      <c r="X29" s="64"/>
      <c r="Y29" s="64"/>
      <c r="Z29" s="64"/>
      <c r="AA29" s="64"/>
      <c r="AB29" s="64"/>
      <c r="AC29" s="64"/>
      <c r="AD29" s="64"/>
      <c r="AE29" s="64"/>
      <c r="AF29" s="64"/>
      <c r="AG29" s="64"/>
      <c r="AH29" s="64"/>
      <c r="AI29" s="64"/>
      <c r="AJ29" s="64"/>
      <c r="AK29" s="64"/>
    </row>
    <row r="30" spans="1:37" s="1262" customFormat="1" ht="30" hidden="1" customHeight="1" x14ac:dyDescent="0.25">
      <c r="A30" s="1941" t="s">
        <v>543</v>
      </c>
      <c r="B30" s="1932">
        <v>0</v>
      </c>
      <c r="C30" s="1914">
        <v>0</v>
      </c>
      <c r="D30" s="1914">
        <v>0</v>
      </c>
      <c r="E30" s="1914">
        <v>0</v>
      </c>
      <c r="F30" s="1914">
        <v>0</v>
      </c>
      <c r="G30" s="1914">
        <v>0</v>
      </c>
      <c r="H30" s="1914">
        <v>0</v>
      </c>
      <c r="I30" s="327">
        <v>2</v>
      </c>
      <c r="J30" s="1914">
        <v>1</v>
      </c>
      <c r="K30" s="1914">
        <v>0</v>
      </c>
      <c r="L30" s="1914">
        <v>8</v>
      </c>
      <c r="M30" s="1914">
        <v>0</v>
      </c>
      <c r="N30" s="1914">
        <v>0</v>
      </c>
      <c r="O30" s="1914">
        <v>0</v>
      </c>
      <c r="P30" s="1933">
        <v>0</v>
      </c>
      <c r="Q30" s="114">
        <f t="shared" si="5"/>
        <v>11</v>
      </c>
      <c r="R30" s="788">
        <f>SUM(Q30/Q33)</f>
        <v>8.2458770614692659E-3</v>
      </c>
      <c r="T30" s="64"/>
      <c r="U30" s="64"/>
      <c r="V30" s="64"/>
      <c r="W30" s="64"/>
      <c r="X30" s="64"/>
      <c r="Y30" s="64"/>
      <c r="Z30" s="64"/>
      <c r="AA30" s="64"/>
      <c r="AB30" s="64"/>
      <c r="AC30" s="64"/>
      <c r="AD30" s="64"/>
      <c r="AE30" s="64"/>
      <c r="AF30" s="64"/>
      <c r="AG30" s="64"/>
      <c r="AH30" s="64"/>
      <c r="AI30" s="64"/>
      <c r="AJ30" s="64"/>
      <c r="AK30" s="64"/>
    </row>
    <row r="31" spans="1:37" s="1262" customFormat="1" ht="30" hidden="1" customHeight="1" x14ac:dyDescent="0.25">
      <c r="A31" s="1941" t="s">
        <v>544</v>
      </c>
      <c r="B31" s="1934">
        <v>0</v>
      </c>
      <c r="C31" s="1935">
        <v>0</v>
      </c>
      <c r="D31" s="1935">
        <v>0</v>
      </c>
      <c r="E31" s="1935">
        <v>0</v>
      </c>
      <c r="F31" s="1935">
        <v>0</v>
      </c>
      <c r="G31" s="1935">
        <v>0</v>
      </c>
      <c r="H31" s="1935">
        <v>0</v>
      </c>
      <c r="I31" s="1935">
        <v>0</v>
      </c>
      <c r="J31" s="1935">
        <v>0</v>
      </c>
      <c r="K31" s="1935">
        <v>0</v>
      </c>
      <c r="L31" s="1935">
        <v>0</v>
      </c>
      <c r="M31" s="1935">
        <v>0</v>
      </c>
      <c r="N31" s="1935">
        <v>0</v>
      </c>
      <c r="O31" s="1935">
        <v>0</v>
      </c>
      <c r="P31" s="1936">
        <v>0</v>
      </c>
      <c r="Q31" s="114">
        <f t="shared" si="5"/>
        <v>0</v>
      </c>
      <c r="R31" s="788">
        <f>SUM(Q31/Q33)</f>
        <v>0</v>
      </c>
      <c r="T31" s="64"/>
      <c r="U31" s="64"/>
      <c r="V31" s="64"/>
      <c r="W31" s="64"/>
      <c r="X31" s="64"/>
      <c r="Y31" s="64"/>
      <c r="Z31" s="64"/>
      <c r="AA31" s="64"/>
      <c r="AB31" s="64"/>
      <c r="AC31" s="64"/>
      <c r="AD31" s="64"/>
      <c r="AE31" s="64"/>
      <c r="AF31" s="64"/>
      <c r="AG31" s="64"/>
      <c r="AH31" s="64"/>
      <c r="AI31" s="64"/>
      <c r="AJ31" s="64"/>
      <c r="AK31" s="64"/>
    </row>
    <row r="32" spans="1:37" s="1262" customFormat="1" ht="30" hidden="1" customHeight="1" thickBot="1" x14ac:dyDescent="0.3">
      <c r="A32" s="1942" t="s">
        <v>545</v>
      </c>
      <c r="B32" s="1937">
        <v>0</v>
      </c>
      <c r="C32" s="1938">
        <v>0</v>
      </c>
      <c r="D32" s="1938">
        <v>0</v>
      </c>
      <c r="E32" s="1938">
        <v>0</v>
      </c>
      <c r="F32" s="1938">
        <v>0</v>
      </c>
      <c r="G32" s="1938">
        <v>0</v>
      </c>
      <c r="H32" s="1938">
        <v>0</v>
      </c>
      <c r="I32" s="330">
        <v>0</v>
      </c>
      <c r="J32" s="1938">
        <v>0</v>
      </c>
      <c r="K32" s="1938">
        <v>0</v>
      </c>
      <c r="L32" s="1938">
        <v>0</v>
      </c>
      <c r="M32" s="1938">
        <v>0</v>
      </c>
      <c r="N32" s="1938">
        <v>0</v>
      </c>
      <c r="O32" s="1938">
        <v>0</v>
      </c>
      <c r="P32" s="1939">
        <v>0</v>
      </c>
      <c r="Q32" s="115">
        <f t="shared" si="5"/>
        <v>0</v>
      </c>
      <c r="R32" s="789">
        <f>SUM(Q32/Q33)</f>
        <v>0</v>
      </c>
      <c r="T32" s="64"/>
      <c r="U32" s="64"/>
      <c r="V32" s="64"/>
      <c r="W32" s="64"/>
      <c r="X32" s="64"/>
      <c r="Y32" s="64"/>
      <c r="Z32" s="64"/>
      <c r="AA32" s="64"/>
      <c r="AB32" s="64"/>
      <c r="AC32" s="64"/>
      <c r="AD32" s="64"/>
      <c r="AE32" s="64"/>
      <c r="AF32" s="64"/>
      <c r="AG32" s="64"/>
      <c r="AH32" s="64"/>
      <c r="AI32" s="64"/>
      <c r="AJ32" s="64"/>
      <c r="AK32" s="64"/>
    </row>
    <row r="33" spans="1:37" s="1262" customFormat="1" ht="30" hidden="1" customHeight="1" thickTop="1" thickBot="1" x14ac:dyDescent="0.3">
      <c r="A33" s="1943" t="s">
        <v>130</v>
      </c>
      <c r="B33" s="972">
        <f t="shared" ref="B33:P33" si="6">SUM(B29:B32)</f>
        <v>0</v>
      </c>
      <c r="C33" s="973">
        <f t="shared" si="6"/>
        <v>20</v>
      </c>
      <c r="D33" s="973">
        <f t="shared" si="6"/>
        <v>20</v>
      </c>
      <c r="E33" s="973">
        <f t="shared" si="6"/>
        <v>8</v>
      </c>
      <c r="F33" s="973">
        <f t="shared" si="6"/>
        <v>2</v>
      </c>
      <c r="G33" s="973">
        <f t="shared" si="6"/>
        <v>0</v>
      </c>
      <c r="H33" s="973">
        <f t="shared" si="6"/>
        <v>2</v>
      </c>
      <c r="I33" s="973">
        <f t="shared" si="6"/>
        <v>650</v>
      </c>
      <c r="J33" s="973">
        <f t="shared" si="6"/>
        <v>87</v>
      </c>
      <c r="K33" s="973">
        <f t="shared" si="6"/>
        <v>12</v>
      </c>
      <c r="L33" s="973">
        <f t="shared" si="6"/>
        <v>383</v>
      </c>
      <c r="M33" s="973">
        <f t="shared" si="6"/>
        <v>55</v>
      </c>
      <c r="N33" s="973">
        <f t="shared" si="6"/>
        <v>10</v>
      </c>
      <c r="O33" s="973">
        <f t="shared" si="6"/>
        <v>42</v>
      </c>
      <c r="P33" s="974">
        <f t="shared" si="6"/>
        <v>43</v>
      </c>
      <c r="Q33" s="790">
        <f t="shared" si="5"/>
        <v>1334</v>
      </c>
      <c r="R33" s="791">
        <f>SUM(R29:R32)</f>
        <v>1</v>
      </c>
      <c r="T33" s="64"/>
      <c r="U33" s="64"/>
      <c r="V33" s="64"/>
      <c r="W33" s="64"/>
      <c r="X33" s="64"/>
      <c r="Y33" s="64"/>
      <c r="Z33" s="64"/>
      <c r="AA33" s="64"/>
      <c r="AB33" s="64"/>
      <c r="AC33" s="64"/>
      <c r="AD33" s="64"/>
      <c r="AE33" s="64"/>
      <c r="AF33" s="64"/>
      <c r="AG33" s="64"/>
      <c r="AH33" s="64"/>
      <c r="AI33" s="64"/>
      <c r="AJ33" s="64"/>
      <c r="AK33" s="64"/>
    </row>
    <row r="34" spans="1:37" s="1262" customFormat="1" ht="30" hidden="1" customHeight="1" thickBot="1" x14ac:dyDescent="0.3">
      <c r="A34" s="981" t="s">
        <v>131</v>
      </c>
      <c r="B34" s="792">
        <f>SUM(B33/Q33)</f>
        <v>0</v>
      </c>
      <c r="C34" s="793">
        <f>SUM(C33/Q33)</f>
        <v>1.4992503748125937E-2</v>
      </c>
      <c r="D34" s="793">
        <f>SUM(D33/Q33)</f>
        <v>1.4992503748125937E-2</v>
      </c>
      <c r="E34" s="793">
        <f>SUM(E33/Q33)</f>
        <v>5.9970014992503746E-3</v>
      </c>
      <c r="F34" s="793">
        <f>SUM(F33/Q33)</f>
        <v>1.4992503748125937E-3</v>
      </c>
      <c r="G34" s="793">
        <f>SUM(G33/Q33)</f>
        <v>0</v>
      </c>
      <c r="H34" s="793">
        <f>SUM(H33/Q33)</f>
        <v>1.4992503748125937E-3</v>
      </c>
      <c r="I34" s="793">
        <f>SUM(I33/Q33)</f>
        <v>0.48725637181409298</v>
      </c>
      <c r="J34" s="793">
        <f>SUM(J33/Q33)</f>
        <v>6.5217391304347824E-2</v>
      </c>
      <c r="K34" s="793">
        <f>SUM(K33/Q33)</f>
        <v>8.9955022488755615E-3</v>
      </c>
      <c r="L34" s="793">
        <f>SUM(L33/Q33)</f>
        <v>0.28710644677661168</v>
      </c>
      <c r="M34" s="793">
        <f>SUM(M33/Q33)</f>
        <v>4.1229385307346329E-2</v>
      </c>
      <c r="N34" s="793">
        <f>SUM(N33/Q33)</f>
        <v>7.4962518740629685E-3</v>
      </c>
      <c r="O34" s="793">
        <f>SUM(O33/Q33)</f>
        <v>3.1484257871064465E-2</v>
      </c>
      <c r="P34" s="794">
        <f>SUM(P33/Q33)</f>
        <v>3.2233883058470768E-2</v>
      </c>
      <c r="Q34" s="795">
        <f t="shared" si="5"/>
        <v>1</v>
      </c>
      <c r="R34" s="680"/>
      <c r="T34" s="64"/>
      <c r="U34" s="64"/>
      <c r="V34" s="64"/>
      <c r="W34" s="64"/>
      <c r="X34" s="64"/>
      <c r="Y34" s="64"/>
      <c r="Z34" s="64"/>
      <c r="AA34" s="64"/>
      <c r="AB34" s="64"/>
      <c r="AC34" s="64"/>
      <c r="AD34" s="64"/>
      <c r="AE34" s="64"/>
      <c r="AF34" s="64"/>
      <c r="AG34" s="64"/>
      <c r="AH34" s="64"/>
      <c r="AI34" s="64"/>
      <c r="AJ34" s="64"/>
      <c r="AK34" s="64"/>
    </row>
    <row r="35" spans="1:37" s="1262" customFormat="1" ht="15.75" hidden="1" thickBot="1" x14ac:dyDescent="0.3">
      <c r="A35" s="2641" t="s">
        <v>981</v>
      </c>
      <c r="B35" s="2642"/>
      <c r="C35" s="2642"/>
      <c r="D35" s="2642"/>
      <c r="E35" s="2642"/>
      <c r="F35" s="2642"/>
      <c r="G35" s="2642"/>
      <c r="H35" s="2642"/>
      <c r="I35" s="2642"/>
      <c r="J35" s="2642"/>
      <c r="K35" s="2642"/>
      <c r="L35" s="2642"/>
      <c r="M35" s="2642"/>
      <c r="N35" s="2642"/>
      <c r="O35" s="2642"/>
      <c r="P35" s="2642"/>
      <c r="Q35" s="2642"/>
      <c r="R35" s="2643"/>
      <c r="T35" s="64"/>
      <c r="U35" s="64"/>
      <c r="V35" s="64"/>
      <c r="W35" s="64"/>
      <c r="X35" s="64"/>
      <c r="Y35" s="64"/>
      <c r="Z35" s="64"/>
      <c r="AA35" s="64"/>
      <c r="AB35" s="64"/>
      <c r="AC35" s="64"/>
      <c r="AD35" s="64"/>
      <c r="AE35" s="64"/>
      <c r="AF35" s="64"/>
      <c r="AG35" s="64"/>
      <c r="AH35" s="64"/>
      <c r="AI35" s="64"/>
      <c r="AJ35" s="64"/>
      <c r="AK35" s="64"/>
    </row>
    <row r="36" spans="1:37" s="32" customFormat="1" ht="57" hidden="1" thickBot="1" x14ac:dyDescent="0.3">
      <c r="A36" s="664"/>
      <c r="B36" s="666" t="s">
        <v>143</v>
      </c>
      <c r="C36" s="667" t="s">
        <v>144</v>
      </c>
      <c r="D36" s="667" t="s">
        <v>145</v>
      </c>
      <c r="E36" s="667" t="s">
        <v>146</v>
      </c>
      <c r="F36" s="667" t="s">
        <v>147</v>
      </c>
      <c r="G36" s="667" t="s">
        <v>148</v>
      </c>
      <c r="H36" s="667" t="s">
        <v>149</v>
      </c>
      <c r="I36" s="667" t="s">
        <v>150</v>
      </c>
      <c r="J36" s="667" t="s">
        <v>151</v>
      </c>
      <c r="K36" s="667" t="s">
        <v>152</v>
      </c>
      <c r="L36" s="667" t="s">
        <v>153</v>
      </c>
      <c r="M36" s="667" t="s">
        <v>154</v>
      </c>
      <c r="N36" s="667" t="s">
        <v>155</v>
      </c>
      <c r="O36" s="667" t="s">
        <v>156</v>
      </c>
      <c r="P36" s="669" t="s">
        <v>157</v>
      </c>
      <c r="Q36" s="54" t="s">
        <v>158</v>
      </c>
      <c r="R36" s="676" t="s">
        <v>159</v>
      </c>
      <c r="T36" s="1171"/>
      <c r="U36" s="1171"/>
      <c r="V36" s="1171"/>
      <c r="W36" s="1171"/>
      <c r="X36" s="1171"/>
      <c r="Y36" s="1171"/>
      <c r="Z36" s="1171"/>
      <c r="AA36" s="1171"/>
      <c r="AB36" s="1171"/>
      <c r="AC36" s="1171"/>
      <c r="AD36" s="1171"/>
      <c r="AE36" s="1171"/>
      <c r="AF36" s="1171"/>
      <c r="AG36" s="1171"/>
      <c r="AH36" s="1171"/>
      <c r="AI36" s="1171"/>
      <c r="AJ36" s="1171"/>
      <c r="AK36" s="1171"/>
    </row>
    <row r="37" spans="1:37" s="1262" customFormat="1" hidden="1" x14ac:dyDescent="0.25">
      <c r="A37" s="148" t="s">
        <v>542</v>
      </c>
      <c r="B37" s="316">
        <v>0</v>
      </c>
      <c r="C37" s="317">
        <v>27</v>
      </c>
      <c r="D37" s="317">
        <v>21</v>
      </c>
      <c r="E37" s="317">
        <v>14</v>
      </c>
      <c r="F37" s="317">
        <v>2</v>
      </c>
      <c r="G37" s="317">
        <v>0</v>
      </c>
      <c r="H37" s="317">
        <v>0</v>
      </c>
      <c r="I37" s="318">
        <v>749</v>
      </c>
      <c r="J37" s="317">
        <v>113</v>
      </c>
      <c r="K37" s="317">
        <v>13</v>
      </c>
      <c r="L37" s="317">
        <v>378</v>
      </c>
      <c r="M37" s="317">
        <v>130</v>
      </c>
      <c r="N37" s="317">
        <v>0</v>
      </c>
      <c r="O37" s="317">
        <v>44</v>
      </c>
      <c r="P37" s="670">
        <v>0</v>
      </c>
      <c r="Q37" s="681">
        <v>1491</v>
      </c>
      <c r="R37" s="677">
        <f>SUM(Q37/Q41)</f>
        <v>0.99003984063745021</v>
      </c>
      <c r="T37" s="64"/>
      <c r="U37" s="64"/>
      <c r="V37" s="64"/>
      <c r="W37" s="64"/>
      <c r="X37" s="64"/>
      <c r="Y37" s="64"/>
      <c r="Z37" s="64"/>
      <c r="AA37" s="64"/>
      <c r="AB37" s="64"/>
      <c r="AC37" s="64"/>
      <c r="AD37" s="64"/>
      <c r="AE37" s="64"/>
      <c r="AF37" s="64"/>
      <c r="AG37" s="64"/>
      <c r="AH37" s="64"/>
      <c r="AI37" s="64"/>
      <c r="AJ37" s="64"/>
      <c r="AK37" s="64"/>
    </row>
    <row r="38" spans="1:37" s="1262" customFormat="1" hidden="1" x14ac:dyDescent="0.25">
      <c r="A38" s="149" t="s">
        <v>543</v>
      </c>
      <c r="B38" s="320">
        <v>0</v>
      </c>
      <c r="C38" s="321">
        <v>0</v>
      </c>
      <c r="D38" s="321">
        <v>0</v>
      </c>
      <c r="E38" s="321">
        <v>0</v>
      </c>
      <c r="F38" s="321">
        <v>0</v>
      </c>
      <c r="G38" s="321">
        <v>0</v>
      </c>
      <c r="H38" s="321">
        <v>0</v>
      </c>
      <c r="I38" s="322">
        <v>4</v>
      </c>
      <c r="J38" s="321">
        <v>1</v>
      </c>
      <c r="K38" s="321">
        <v>0</v>
      </c>
      <c r="L38" s="321">
        <v>9</v>
      </c>
      <c r="M38" s="321">
        <v>0</v>
      </c>
      <c r="N38" s="321">
        <v>0</v>
      </c>
      <c r="O38" s="321">
        <v>1</v>
      </c>
      <c r="P38" s="671">
        <v>0</v>
      </c>
      <c r="Q38" s="682">
        <v>15</v>
      </c>
      <c r="R38" s="678">
        <f>SUM(Q38/Q41)</f>
        <v>9.9601593625498006E-3</v>
      </c>
      <c r="T38" s="64"/>
      <c r="U38" s="64"/>
      <c r="V38" s="64"/>
      <c r="W38" s="64"/>
      <c r="X38" s="64"/>
      <c r="Y38" s="64"/>
      <c r="Z38" s="64"/>
      <c r="AA38" s="64"/>
      <c r="AB38" s="64"/>
      <c r="AC38" s="64"/>
      <c r="AD38" s="64"/>
      <c r="AE38" s="64"/>
      <c r="AF38" s="64"/>
      <c r="AG38" s="64"/>
      <c r="AH38" s="64"/>
      <c r="AI38" s="64"/>
      <c r="AJ38" s="64"/>
      <c r="AK38" s="64"/>
    </row>
    <row r="39" spans="1:37" s="1262" customFormat="1" ht="25.5" hidden="1" x14ac:dyDescent="0.25">
      <c r="A39" s="149" t="s">
        <v>544</v>
      </c>
      <c r="B39" s="454">
        <v>0</v>
      </c>
      <c r="C39" s="455">
        <v>0</v>
      </c>
      <c r="D39" s="455">
        <v>0</v>
      </c>
      <c r="E39" s="455">
        <v>0</v>
      </c>
      <c r="F39" s="455">
        <v>0</v>
      </c>
      <c r="G39" s="455">
        <v>0</v>
      </c>
      <c r="H39" s="455">
        <v>0</v>
      </c>
      <c r="I39" s="455">
        <v>0</v>
      </c>
      <c r="J39" s="455">
        <v>0</v>
      </c>
      <c r="K39" s="455">
        <v>0</v>
      </c>
      <c r="L39" s="455">
        <v>0</v>
      </c>
      <c r="M39" s="455">
        <v>0</v>
      </c>
      <c r="N39" s="455">
        <v>0</v>
      </c>
      <c r="O39" s="455">
        <v>0</v>
      </c>
      <c r="P39" s="672">
        <v>0</v>
      </c>
      <c r="Q39" s="682">
        <v>0</v>
      </c>
      <c r="R39" s="678">
        <f>SUM(Q39/Q41)</f>
        <v>0</v>
      </c>
      <c r="T39" s="64"/>
      <c r="U39" s="64"/>
      <c r="V39" s="64"/>
      <c r="W39" s="64"/>
      <c r="X39" s="64"/>
      <c r="Y39" s="64"/>
      <c r="Z39" s="64"/>
      <c r="AA39" s="64"/>
      <c r="AB39" s="64"/>
      <c r="AC39" s="64"/>
      <c r="AD39" s="64"/>
      <c r="AE39" s="64"/>
      <c r="AF39" s="64"/>
      <c r="AG39" s="64"/>
      <c r="AH39" s="64"/>
      <c r="AI39" s="64"/>
      <c r="AJ39" s="64"/>
      <c r="AK39" s="64"/>
    </row>
    <row r="40" spans="1:37" s="1262" customFormat="1" ht="15.75" hidden="1" thickBot="1" x14ac:dyDescent="0.3">
      <c r="A40" s="150" t="s">
        <v>545</v>
      </c>
      <c r="B40" s="456">
        <v>0</v>
      </c>
      <c r="C40" s="457">
        <v>0</v>
      </c>
      <c r="D40" s="457">
        <v>0</v>
      </c>
      <c r="E40" s="457">
        <v>0</v>
      </c>
      <c r="F40" s="457">
        <v>0</v>
      </c>
      <c r="G40" s="457">
        <v>0</v>
      </c>
      <c r="H40" s="457">
        <v>0</v>
      </c>
      <c r="I40" s="383">
        <v>0</v>
      </c>
      <c r="J40" s="457">
        <v>0</v>
      </c>
      <c r="K40" s="457">
        <v>0</v>
      </c>
      <c r="L40" s="457">
        <v>0</v>
      </c>
      <c r="M40" s="457">
        <v>0</v>
      </c>
      <c r="N40" s="457">
        <v>0</v>
      </c>
      <c r="O40" s="457">
        <v>0</v>
      </c>
      <c r="P40" s="673">
        <v>0</v>
      </c>
      <c r="Q40" s="683">
        <v>0</v>
      </c>
      <c r="R40" s="679">
        <f>SUM(Q40/Q41)</f>
        <v>0</v>
      </c>
      <c r="T40" s="64"/>
      <c r="U40" s="64"/>
      <c r="V40" s="64"/>
      <c r="W40" s="64"/>
      <c r="X40" s="64"/>
      <c r="Y40" s="64"/>
      <c r="Z40" s="64"/>
      <c r="AA40" s="64"/>
      <c r="AB40" s="64"/>
      <c r="AC40" s="64"/>
      <c r="AD40" s="64"/>
      <c r="AE40" s="64"/>
      <c r="AF40" s="64"/>
      <c r="AG40" s="64"/>
      <c r="AH40" s="64"/>
      <c r="AI40" s="64"/>
      <c r="AJ40" s="64"/>
      <c r="AK40" s="64"/>
    </row>
    <row r="41" spans="1:37" s="1262" customFormat="1" ht="16.5" hidden="1" thickTop="1" thickBot="1" x14ac:dyDescent="0.3">
      <c r="A41" s="151" t="s">
        <v>130</v>
      </c>
      <c r="B41" s="188">
        <v>0</v>
      </c>
      <c r="C41" s="208">
        <v>27</v>
      </c>
      <c r="D41" s="208">
        <v>21</v>
      </c>
      <c r="E41" s="208">
        <v>14</v>
      </c>
      <c r="F41" s="208">
        <v>2</v>
      </c>
      <c r="G41" s="208">
        <v>0</v>
      </c>
      <c r="H41" s="208">
        <v>0</v>
      </c>
      <c r="I41" s="208">
        <v>753</v>
      </c>
      <c r="J41" s="208">
        <v>114</v>
      </c>
      <c r="K41" s="208">
        <v>13</v>
      </c>
      <c r="L41" s="208">
        <v>387</v>
      </c>
      <c r="M41" s="208">
        <v>130</v>
      </c>
      <c r="N41" s="208">
        <v>0</v>
      </c>
      <c r="O41" s="208">
        <v>45</v>
      </c>
      <c r="P41" s="674">
        <v>0</v>
      </c>
      <c r="Q41" s="684">
        <v>1506</v>
      </c>
      <c r="R41" s="295">
        <f>SUM(R37:R40)</f>
        <v>1</v>
      </c>
      <c r="T41" s="64"/>
      <c r="U41" s="64"/>
      <c r="V41" s="64"/>
      <c r="W41" s="64"/>
      <c r="X41" s="64"/>
      <c r="Y41" s="64"/>
      <c r="Z41" s="64"/>
      <c r="AA41" s="64"/>
      <c r="AB41" s="64"/>
      <c r="AC41" s="64"/>
      <c r="AD41" s="64"/>
      <c r="AE41" s="64"/>
      <c r="AF41" s="64"/>
      <c r="AG41" s="64"/>
      <c r="AH41" s="64"/>
      <c r="AI41" s="64"/>
      <c r="AJ41" s="64"/>
      <c r="AK41" s="64"/>
    </row>
    <row r="42" spans="1:37" s="1262" customFormat="1" ht="15.75" hidden="1" thickBot="1" x14ac:dyDescent="0.3">
      <c r="A42" s="71" t="s">
        <v>131</v>
      </c>
      <c r="B42" s="226">
        <f>SUM(B41/Q41)</f>
        <v>0</v>
      </c>
      <c r="C42" s="227">
        <f>SUM(C41/Q41)</f>
        <v>1.7928286852589643E-2</v>
      </c>
      <c r="D42" s="227">
        <f>SUM(D41/Q41)</f>
        <v>1.3944223107569721E-2</v>
      </c>
      <c r="E42" s="227">
        <f>SUM(E41/Q41)</f>
        <v>9.2961487383798145E-3</v>
      </c>
      <c r="F42" s="227">
        <f>SUM(F41/Q41)</f>
        <v>1.3280212483399733E-3</v>
      </c>
      <c r="G42" s="227">
        <f>SUM(G41/Q41)</f>
        <v>0</v>
      </c>
      <c r="H42" s="227">
        <f>SUM(H41/Q41)</f>
        <v>0</v>
      </c>
      <c r="I42" s="227">
        <f>SUM(I41/Q41)</f>
        <v>0.5</v>
      </c>
      <c r="J42" s="227">
        <f>SUM(J41/Q41)</f>
        <v>7.5697211155378488E-2</v>
      </c>
      <c r="K42" s="227">
        <f>SUM(K41/Q41)</f>
        <v>8.6321381142098266E-3</v>
      </c>
      <c r="L42" s="227">
        <f>SUM(L41/Q41)</f>
        <v>0.25697211155378485</v>
      </c>
      <c r="M42" s="227">
        <f>SUM(M41/Q41)</f>
        <v>8.632138114209828E-2</v>
      </c>
      <c r="N42" s="227">
        <f>SUM(N41/Q41)</f>
        <v>0</v>
      </c>
      <c r="O42" s="227">
        <f>SUM(O41/Q41)</f>
        <v>2.9880478087649404E-2</v>
      </c>
      <c r="P42" s="675">
        <f>SUM(P41/Q41)</f>
        <v>0</v>
      </c>
      <c r="Q42" s="685">
        <f>SUM(B42:P42)</f>
        <v>1</v>
      </c>
      <c r="R42" s="680"/>
      <c r="T42" s="64"/>
      <c r="U42" s="64"/>
      <c r="V42" s="64"/>
      <c r="W42" s="64"/>
      <c r="X42" s="64"/>
      <c r="Y42" s="64"/>
      <c r="Z42" s="64"/>
      <c r="AA42" s="64"/>
      <c r="AB42" s="64"/>
      <c r="AC42" s="64"/>
      <c r="AD42" s="64"/>
      <c r="AE42" s="64"/>
      <c r="AF42" s="64"/>
      <c r="AG42" s="64"/>
      <c r="AH42" s="64"/>
      <c r="AI42" s="64"/>
      <c r="AJ42" s="64"/>
      <c r="AK42" s="64"/>
    </row>
    <row r="43" spans="1:37" s="172" customFormat="1" ht="15.75" hidden="1" thickBot="1" x14ac:dyDescent="0.3">
      <c r="A43" s="2641" t="s">
        <v>112</v>
      </c>
      <c r="B43" s="2642"/>
      <c r="C43" s="2642"/>
      <c r="D43" s="2642"/>
      <c r="E43" s="2642"/>
      <c r="F43" s="2642"/>
      <c r="G43" s="2642"/>
      <c r="H43" s="2642"/>
      <c r="I43" s="2642"/>
      <c r="J43" s="2642"/>
      <c r="K43" s="2642"/>
      <c r="L43" s="2642"/>
      <c r="M43" s="2642"/>
      <c r="N43" s="2642"/>
      <c r="O43" s="2642"/>
      <c r="P43" s="2642"/>
      <c r="Q43" s="2642"/>
      <c r="R43" s="2643"/>
      <c r="S43" s="1262"/>
      <c r="T43" s="64"/>
      <c r="U43" s="64"/>
      <c r="V43" s="64"/>
      <c r="W43" s="64"/>
      <c r="X43" s="64"/>
      <c r="Y43" s="64"/>
      <c r="Z43" s="64"/>
      <c r="AA43" s="64"/>
      <c r="AB43" s="64"/>
      <c r="AC43" s="64"/>
      <c r="AD43" s="64"/>
      <c r="AE43" s="64"/>
      <c r="AF43" s="64"/>
      <c r="AG43" s="64"/>
      <c r="AH43" s="64"/>
      <c r="AI43" s="64"/>
      <c r="AJ43" s="64"/>
      <c r="AK43" s="64"/>
    </row>
    <row r="44" spans="1:37" s="32" customFormat="1" ht="57" hidden="1" thickBot="1" x14ac:dyDescent="0.3">
      <c r="A44" s="664"/>
      <c r="B44" s="666" t="s">
        <v>143</v>
      </c>
      <c r="C44" s="667" t="s">
        <v>144</v>
      </c>
      <c r="D44" s="667" t="s">
        <v>145</v>
      </c>
      <c r="E44" s="667" t="s">
        <v>146</v>
      </c>
      <c r="F44" s="667" t="s">
        <v>147</v>
      </c>
      <c r="G44" s="667" t="s">
        <v>148</v>
      </c>
      <c r="H44" s="667" t="s">
        <v>149</v>
      </c>
      <c r="I44" s="667" t="s">
        <v>150</v>
      </c>
      <c r="J44" s="667" t="s">
        <v>151</v>
      </c>
      <c r="K44" s="667" t="s">
        <v>152</v>
      </c>
      <c r="L44" s="667" t="s">
        <v>153</v>
      </c>
      <c r="M44" s="667" t="s">
        <v>154</v>
      </c>
      <c r="N44" s="667" t="s">
        <v>155</v>
      </c>
      <c r="O44" s="667" t="s">
        <v>156</v>
      </c>
      <c r="P44" s="669" t="s">
        <v>157</v>
      </c>
      <c r="Q44" s="54" t="s">
        <v>158</v>
      </c>
      <c r="R44" s="676" t="s">
        <v>159</v>
      </c>
      <c r="T44" s="1171"/>
      <c r="U44" s="1171"/>
      <c r="V44" s="1171"/>
      <c r="W44" s="1171"/>
      <c r="X44" s="1171"/>
      <c r="Y44" s="1171"/>
      <c r="Z44" s="1171"/>
      <c r="AA44" s="1171"/>
      <c r="AB44" s="1171"/>
      <c r="AC44" s="1171"/>
      <c r="AD44" s="1171"/>
      <c r="AE44" s="1171"/>
      <c r="AF44" s="1171"/>
      <c r="AG44" s="1171"/>
      <c r="AH44" s="1171"/>
      <c r="AI44" s="1171"/>
      <c r="AJ44" s="1171"/>
      <c r="AK44" s="1171"/>
    </row>
    <row r="45" spans="1:37" s="172" customFormat="1" ht="25.5" hidden="1" customHeight="1" x14ac:dyDescent="0.25">
      <c r="A45" s="148" t="s">
        <v>542</v>
      </c>
      <c r="B45" s="316">
        <v>0</v>
      </c>
      <c r="C45" s="317">
        <v>53</v>
      </c>
      <c r="D45" s="317">
        <v>33</v>
      </c>
      <c r="E45" s="317">
        <v>11</v>
      </c>
      <c r="F45" s="317">
        <v>15</v>
      </c>
      <c r="G45" s="317">
        <v>0</v>
      </c>
      <c r="H45" s="317">
        <v>0</v>
      </c>
      <c r="I45" s="318">
        <v>682</v>
      </c>
      <c r="J45" s="317">
        <v>115</v>
      </c>
      <c r="K45" s="317">
        <v>13</v>
      </c>
      <c r="L45" s="317">
        <v>447</v>
      </c>
      <c r="M45" s="317">
        <v>115</v>
      </c>
      <c r="N45" s="317">
        <v>13</v>
      </c>
      <c r="O45" s="317">
        <v>43</v>
      </c>
      <c r="P45" s="670">
        <v>0</v>
      </c>
      <c r="Q45" s="681">
        <f t="shared" ref="Q45:Q50" si="7">SUM(B45:P45)</f>
        <v>1540</v>
      </c>
      <c r="R45" s="677">
        <f>SUM(Q45/Q49)</f>
        <v>0.99099099099099097</v>
      </c>
      <c r="S45" s="1262"/>
      <c r="T45" s="64"/>
      <c r="U45" s="64"/>
      <c r="V45" s="64"/>
      <c r="W45" s="64"/>
      <c r="X45" s="64"/>
      <c r="Y45" s="64"/>
      <c r="Z45" s="64"/>
      <c r="AA45" s="64"/>
      <c r="AB45" s="64"/>
      <c r="AC45" s="64"/>
      <c r="AD45" s="64"/>
      <c r="AE45" s="64"/>
      <c r="AF45" s="64"/>
      <c r="AG45" s="64"/>
      <c r="AH45" s="64"/>
      <c r="AI45" s="64"/>
      <c r="AJ45" s="64"/>
      <c r="AK45" s="64"/>
    </row>
    <row r="46" spans="1:37" s="172" customFormat="1" ht="25.5" hidden="1" customHeight="1" x14ac:dyDescent="0.25">
      <c r="A46" s="149" t="s">
        <v>543</v>
      </c>
      <c r="B46" s="320">
        <v>0</v>
      </c>
      <c r="C46" s="321">
        <v>0</v>
      </c>
      <c r="D46" s="321">
        <v>0</v>
      </c>
      <c r="E46" s="321">
        <v>0</v>
      </c>
      <c r="F46" s="321">
        <v>0</v>
      </c>
      <c r="G46" s="321">
        <v>0</v>
      </c>
      <c r="H46" s="321">
        <v>0</v>
      </c>
      <c r="I46" s="322">
        <v>8</v>
      </c>
      <c r="J46" s="321">
        <v>0</v>
      </c>
      <c r="K46" s="321">
        <v>0</v>
      </c>
      <c r="L46" s="321">
        <v>2</v>
      </c>
      <c r="M46" s="321">
        <v>2</v>
      </c>
      <c r="N46" s="321">
        <v>0</v>
      </c>
      <c r="O46" s="321">
        <v>0</v>
      </c>
      <c r="P46" s="671">
        <v>0</v>
      </c>
      <c r="Q46" s="682">
        <f t="shared" si="7"/>
        <v>12</v>
      </c>
      <c r="R46" s="678">
        <f>SUM(Q46/Q49)</f>
        <v>7.7220077220077222E-3</v>
      </c>
      <c r="S46" s="1262"/>
      <c r="T46" s="64"/>
      <c r="U46" s="64"/>
      <c r="V46" s="64"/>
      <c r="W46" s="64"/>
      <c r="X46" s="64"/>
      <c r="Y46" s="64"/>
      <c r="Z46" s="64"/>
      <c r="AA46" s="64"/>
      <c r="AB46" s="64"/>
      <c r="AC46" s="64"/>
      <c r="AD46" s="64"/>
      <c r="AE46" s="64"/>
      <c r="AF46" s="64"/>
      <c r="AG46" s="64"/>
      <c r="AH46" s="64"/>
      <c r="AI46" s="64"/>
      <c r="AJ46" s="64"/>
      <c r="AK46" s="64"/>
    </row>
    <row r="47" spans="1:37" s="172" customFormat="1" ht="25.5" hidden="1" customHeight="1" x14ac:dyDescent="0.25">
      <c r="A47" s="149" t="s">
        <v>544</v>
      </c>
      <c r="B47" s="454">
        <v>0</v>
      </c>
      <c r="C47" s="455">
        <v>0</v>
      </c>
      <c r="D47" s="455">
        <v>0</v>
      </c>
      <c r="E47" s="455">
        <v>0</v>
      </c>
      <c r="F47" s="455">
        <v>0</v>
      </c>
      <c r="G47" s="455">
        <v>0</v>
      </c>
      <c r="H47" s="455">
        <v>0</v>
      </c>
      <c r="I47" s="455">
        <v>2</v>
      </c>
      <c r="J47" s="455">
        <v>0</v>
      </c>
      <c r="K47" s="455">
        <v>0</v>
      </c>
      <c r="L47" s="455">
        <v>0</v>
      </c>
      <c r="M47" s="455">
        <v>0</v>
      </c>
      <c r="N47" s="455">
        <v>0</v>
      </c>
      <c r="O47" s="455">
        <v>0</v>
      </c>
      <c r="P47" s="672">
        <v>0</v>
      </c>
      <c r="Q47" s="682">
        <f t="shared" si="7"/>
        <v>2</v>
      </c>
      <c r="R47" s="678">
        <f>SUM(Q47/Q49)</f>
        <v>1.287001287001287E-3</v>
      </c>
      <c r="S47" s="1262"/>
      <c r="T47" s="64"/>
      <c r="U47" s="64"/>
      <c r="V47" s="64"/>
      <c r="W47" s="64"/>
      <c r="X47" s="64"/>
      <c r="Y47" s="64"/>
      <c r="Z47" s="64"/>
      <c r="AA47" s="64"/>
      <c r="AB47" s="64"/>
      <c r="AC47" s="64"/>
      <c r="AD47" s="64"/>
      <c r="AE47" s="64"/>
      <c r="AF47" s="64"/>
      <c r="AG47" s="64"/>
      <c r="AH47" s="64"/>
      <c r="AI47" s="64"/>
      <c r="AJ47" s="64"/>
      <c r="AK47" s="64"/>
    </row>
    <row r="48" spans="1:37" s="172" customFormat="1" ht="25.5" hidden="1" customHeight="1" thickBot="1" x14ac:dyDescent="0.3">
      <c r="A48" s="150" t="s">
        <v>545</v>
      </c>
      <c r="B48" s="456">
        <v>0</v>
      </c>
      <c r="C48" s="457">
        <v>0</v>
      </c>
      <c r="D48" s="457">
        <v>0</v>
      </c>
      <c r="E48" s="457">
        <v>0</v>
      </c>
      <c r="F48" s="457">
        <v>0</v>
      </c>
      <c r="G48" s="457">
        <v>0</v>
      </c>
      <c r="H48" s="457">
        <v>0</v>
      </c>
      <c r="I48" s="383">
        <v>0</v>
      </c>
      <c r="J48" s="457">
        <v>0</v>
      </c>
      <c r="K48" s="457">
        <v>0</v>
      </c>
      <c r="L48" s="457">
        <v>0</v>
      </c>
      <c r="M48" s="457">
        <v>0</v>
      </c>
      <c r="N48" s="457">
        <v>0</v>
      </c>
      <c r="O48" s="457">
        <v>0</v>
      </c>
      <c r="P48" s="673">
        <v>0</v>
      </c>
      <c r="Q48" s="683">
        <f t="shared" si="7"/>
        <v>0</v>
      </c>
      <c r="R48" s="679">
        <f>SUM(Q48/Q49)</f>
        <v>0</v>
      </c>
      <c r="S48" s="1262"/>
      <c r="T48" s="64"/>
      <c r="U48" s="64"/>
      <c r="V48" s="64"/>
      <c r="W48" s="64"/>
      <c r="X48" s="64"/>
      <c r="Y48" s="64"/>
      <c r="Z48" s="64"/>
      <c r="AA48" s="64"/>
      <c r="AB48" s="64"/>
      <c r="AC48" s="64"/>
      <c r="AD48" s="64"/>
      <c r="AE48" s="64"/>
      <c r="AF48" s="64"/>
      <c r="AG48" s="64"/>
      <c r="AH48" s="64"/>
      <c r="AI48" s="64"/>
      <c r="AJ48" s="64"/>
      <c r="AK48" s="64"/>
    </row>
    <row r="49" spans="1:37" s="172" customFormat="1" ht="25.5" hidden="1" customHeight="1" thickTop="1" thickBot="1" x14ac:dyDescent="0.3">
      <c r="A49" s="151" t="s">
        <v>130</v>
      </c>
      <c r="B49" s="188">
        <f t="shared" ref="B49:P49" si="8">SUM(B45:B48)</f>
        <v>0</v>
      </c>
      <c r="C49" s="208">
        <f t="shared" si="8"/>
        <v>53</v>
      </c>
      <c r="D49" s="208">
        <f t="shared" si="8"/>
        <v>33</v>
      </c>
      <c r="E49" s="208">
        <f t="shared" si="8"/>
        <v>11</v>
      </c>
      <c r="F49" s="208">
        <f t="shared" si="8"/>
        <v>15</v>
      </c>
      <c r="G49" s="208">
        <f t="shared" si="8"/>
        <v>0</v>
      </c>
      <c r="H49" s="208">
        <f t="shared" si="8"/>
        <v>0</v>
      </c>
      <c r="I49" s="208">
        <f t="shared" si="8"/>
        <v>692</v>
      </c>
      <c r="J49" s="208">
        <f t="shared" si="8"/>
        <v>115</v>
      </c>
      <c r="K49" s="208">
        <f t="shared" si="8"/>
        <v>13</v>
      </c>
      <c r="L49" s="208">
        <f t="shared" si="8"/>
        <v>449</v>
      </c>
      <c r="M49" s="208">
        <f t="shared" si="8"/>
        <v>117</v>
      </c>
      <c r="N49" s="208">
        <f t="shared" si="8"/>
        <v>13</v>
      </c>
      <c r="O49" s="208">
        <f t="shared" si="8"/>
        <v>43</v>
      </c>
      <c r="P49" s="674">
        <f t="shared" si="8"/>
        <v>0</v>
      </c>
      <c r="Q49" s="684">
        <f t="shared" si="7"/>
        <v>1554</v>
      </c>
      <c r="R49" s="295">
        <f>SUM(R45:R48)</f>
        <v>1</v>
      </c>
      <c r="S49" s="1262"/>
      <c r="T49" s="64"/>
      <c r="U49" s="64"/>
      <c r="V49" s="64"/>
      <c r="W49" s="64"/>
      <c r="X49" s="64"/>
      <c r="Y49" s="64"/>
      <c r="Z49" s="64"/>
      <c r="AA49" s="64"/>
      <c r="AB49" s="64"/>
      <c r="AC49" s="64"/>
      <c r="AD49" s="64"/>
      <c r="AE49" s="64"/>
      <c r="AF49" s="64"/>
      <c r="AG49" s="64"/>
      <c r="AH49" s="64"/>
      <c r="AI49" s="64"/>
      <c r="AJ49" s="64"/>
      <c r="AK49" s="64"/>
    </row>
    <row r="50" spans="1:37" s="172" customFormat="1" ht="25.5" hidden="1" customHeight="1" thickBot="1" x14ac:dyDescent="0.3">
      <c r="A50" s="71" t="s">
        <v>131</v>
      </c>
      <c r="B50" s="226">
        <f>SUM(B49/Q49)</f>
        <v>0</v>
      </c>
      <c r="C50" s="227">
        <f>SUM(C49/Q49)</f>
        <v>3.4105534105534102E-2</v>
      </c>
      <c r="D50" s="227">
        <f>SUM(D49/Q49)</f>
        <v>2.1235521235521235E-2</v>
      </c>
      <c r="E50" s="227">
        <f>SUM(E49/Q49)</f>
        <v>7.0785070785070788E-3</v>
      </c>
      <c r="F50" s="227">
        <f>SUM(F49/Q49)</f>
        <v>9.6525096525096523E-3</v>
      </c>
      <c r="G50" s="227">
        <f>SUM(G49/Q49)</f>
        <v>0</v>
      </c>
      <c r="H50" s="227">
        <f>SUM(H49/Q49)</f>
        <v>0</v>
      </c>
      <c r="I50" s="227">
        <f>SUM(I49/Q49)</f>
        <v>0.44530244530244528</v>
      </c>
      <c r="J50" s="227">
        <f>SUM(J49/Q49)</f>
        <v>7.4002574002573998E-2</v>
      </c>
      <c r="K50" s="227">
        <f>SUM(K49/Q49)</f>
        <v>8.3655083655083656E-3</v>
      </c>
      <c r="L50" s="227">
        <f>SUM(L49/Q49)</f>
        <v>0.28893178893178895</v>
      </c>
      <c r="M50" s="227">
        <f>SUM(M49/Q49)</f>
        <v>7.5289575289575292E-2</v>
      </c>
      <c r="N50" s="227">
        <f>SUM(N49/Q49)</f>
        <v>8.3655083655083656E-3</v>
      </c>
      <c r="O50" s="227">
        <f>SUM(O49/Q49)</f>
        <v>2.7670527670527672E-2</v>
      </c>
      <c r="P50" s="675">
        <f>SUM(P49/Q49)</f>
        <v>0</v>
      </c>
      <c r="Q50" s="685">
        <f t="shared" si="7"/>
        <v>0.99999999999999989</v>
      </c>
      <c r="R50" s="680"/>
      <c r="S50" s="1262"/>
      <c r="T50" s="64"/>
      <c r="U50" s="64"/>
      <c r="V50" s="64"/>
      <c r="W50" s="64"/>
      <c r="X50" s="64"/>
      <c r="Y50" s="64"/>
      <c r="Z50" s="64"/>
      <c r="AA50" s="64"/>
      <c r="AB50" s="64"/>
      <c r="AC50" s="64"/>
      <c r="AD50" s="64"/>
      <c r="AE50" s="64"/>
      <c r="AF50" s="64"/>
      <c r="AG50" s="64"/>
      <c r="AH50" s="64"/>
      <c r="AI50" s="64"/>
      <c r="AJ50" s="64"/>
      <c r="AK50" s="64"/>
    </row>
    <row r="51" spans="1:37" s="1262" customFormat="1" ht="15.75" hidden="1" thickBot="1" x14ac:dyDescent="0.3">
      <c r="A51" s="2641" t="s">
        <v>132</v>
      </c>
      <c r="B51" s="2642"/>
      <c r="C51" s="2642"/>
      <c r="D51" s="2642"/>
      <c r="E51" s="2642"/>
      <c r="F51" s="2642"/>
      <c r="G51" s="2642"/>
      <c r="H51" s="2642"/>
      <c r="I51" s="2642"/>
      <c r="J51" s="2642"/>
      <c r="K51" s="2642"/>
      <c r="L51" s="2642"/>
      <c r="M51" s="2642"/>
      <c r="N51" s="2642"/>
      <c r="O51" s="2642"/>
      <c r="P51" s="2642"/>
      <c r="Q51" s="2642"/>
      <c r="R51" s="2643"/>
      <c r="T51" s="64"/>
      <c r="U51" s="64"/>
      <c r="V51" s="64"/>
      <c r="W51" s="64"/>
      <c r="X51" s="64"/>
      <c r="Y51" s="64"/>
      <c r="Z51" s="64"/>
      <c r="AA51" s="64"/>
      <c r="AB51" s="64"/>
      <c r="AC51" s="64"/>
      <c r="AD51" s="64"/>
      <c r="AE51" s="64"/>
      <c r="AF51" s="64"/>
      <c r="AG51" s="64"/>
      <c r="AH51" s="64"/>
      <c r="AI51" s="64"/>
      <c r="AJ51" s="64"/>
      <c r="AK51" s="64"/>
    </row>
    <row r="52" spans="1:37" s="32" customFormat="1" ht="54.75" hidden="1" thickBot="1" x14ac:dyDescent="0.3">
      <c r="A52" s="664"/>
      <c r="B52" s="666" t="s">
        <v>143</v>
      </c>
      <c r="C52" s="667" t="s">
        <v>144</v>
      </c>
      <c r="D52" s="667" t="s">
        <v>145</v>
      </c>
      <c r="E52" s="667" t="s">
        <v>146</v>
      </c>
      <c r="F52" s="667" t="s">
        <v>147</v>
      </c>
      <c r="G52" s="667" t="s">
        <v>148</v>
      </c>
      <c r="H52" s="667" t="s">
        <v>149</v>
      </c>
      <c r="I52" s="667" t="s">
        <v>150</v>
      </c>
      <c r="J52" s="667" t="s">
        <v>151</v>
      </c>
      <c r="K52" s="667" t="s">
        <v>152</v>
      </c>
      <c r="L52" s="667" t="s">
        <v>153</v>
      </c>
      <c r="M52" s="667" t="s">
        <v>154</v>
      </c>
      <c r="N52" s="667" t="s">
        <v>155</v>
      </c>
      <c r="O52" s="667" t="s">
        <v>156</v>
      </c>
      <c r="P52" s="669" t="s">
        <v>157</v>
      </c>
      <c r="Q52" s="54" t="s">
        <v>158</v>
      </c>
      <c r="R52" s="676" t="s">
        <v>159</v>
      </c>
      <c r="T52" s="1171"/>
      <c r="U52" s="1171"/>
      <c r="V52" s="1171"/>
      <c r="W52" s="1171"/>
      <c r="X52" s="1171"/>
      <c r="Y52" s="1171"/>
      <c r="Z52" s="1171"/>
      <c r="AA52" s="1171"/>
      <c r="AB52" s="1171"/>
      <c r="AC52" s="1171"/>
      <c r="AD52" s="1171"/>
      <c r="AE52" s="1171"/>
      <c r="AF52" s="1171"/>
      <c r="AG52" s="1171"/>
      <c r="AH52" s="1171"/>
      <c r="AI52" s="1171"/>
      <c r="AJ52" s="1171"/>
      <c r="AK52" s="1171"/>
    </row>
    <row r="53" spans="1:37" s="1262" customFormat="1" hidden="1" x14ac:dyDescent="0.25">
      <c r="A53" s="148" t="s">
        <v>542</v>
      </c>
      <c r="B53" s="316">
        <v>3</v>
      </c>
      <c r="C53" s="317">
        <v>29</v>
      </c>
      <c r="D53" s="317">
        <v>14</v>
      </c>
      <c r="E53" s="317">
        <v>27</v>
      </c>
      <c r="F53" s="317">
        <v>8</v>
      </c>
      <c r="G53" s="317">
        <v>3</v>
      </c>
      <c r="H53" s="317">
        <v>0</v>
      </c>
      <c r="I53" s="318">
        <v>792</v>
      </c>
      <c r="J53" s="317">
        <v>119</v>
      </c>
      <c r="K53" s="317">
        <v>18</v>
      </c>
      <c r="L53" s="317">
        <v>341</v>
      </c>
      <c r="M53" s="317">
        <v>167</v>
      </c>
      <c r="N53" s="317">
        <v>5</v>
      </c>
      <c r="O53" s="317">
        <v>49</v>
      </c>
      <c r="P53" s="670">
        <v>0</v>
      </c>
      <c r="Q53" s="681">
        <v>1575</v>
      </c>
      <c r="R53" s="677">
        <f>SUM(Q53/Q57)</f>
        <v>0.98622417031934873</v>
      </c>
      <c r="T53" s="64"/>
      <c r="U53" s="64"/>
      <c r="V53" s="64"/>
      <c r="W53" s="64"/>
      <c r="X53" s="64"/>
      <c r="Y53" s="64"/>
      <c r="Z53" s="64"/>
      <c r="AA53" s="64"/>
      <c r="AB53" s="64"/>
      <c r="AC53" s="64"/>
      <c r="AD53" s="64"/>
      <c r="AE53" s="64"/>
      <c r="AF53" s="64"/>
      <c r="AG53" s="64"/>
      <c r="AH53" s="64"/>
      <c r="AI53" s="64"/>
      <c r="AJ53" s="64"/>
      <c r="AK53" s="64"/>
    </row>
    <row r="54" spans="1:37" s="1262" customFormat="1" hidden="1" x14ac:dyDescent="0.25">
      <c r="A54" s="149" t="s">
        <v>543</v>
      </c>
      <c r="B54" s="320">
        <v>0</v>
      </c>
      <c r="C54" s="321">
        <v>0</v>
      </c>
      <c r="D54" s="321">
        <v>0</v>
      </c>
      <c r="E54" s="321">
        <v>0</v>
      </c>
      <c r="F54" s="321">
        <v>0</v>
      </c>
      <c r="G54" s="321">
        <v>0</v>
      </c>
      <c r="H54" s="321">
        <v>0</v>
      </c>
      <c r="I54" s="322">
        <v>9</v>
      </c>
      <c r="J54" s="321">
        <v>0</v>
      </c>
      <c r="K54" s="321">
        <v>0</v>
      </c>
      <c r="L54" s="321">
        <v>1</v>
      </c>
      <c r="M54" s="321">
        <v>7</v>
      </c>
      <c r="N54" s="321">
        <v>0</v>
      </c>
      <c r="O54" s="321">
        <v>0</v>
      </c>
      <c r="P54" s="671">
        <v>0</v>
      </c>
      <c r="Q54" s="682">
        <v>17</v>
      </c>
      <c r="R54" s="678">
        <f>SUM(Q54/Q57)</f>
        <v>1.0644959298685034E-2</v>
      </c>
      <c r="T54" s="64"/>
      <c r="U54" s="64"/>
      <c r="V54" s="64"/>
      <c r="W54" s="64"/>
      <c r="X54" s="64"/>
      <c r="Y54" s="64"/>
      <c r="Z54" s="64"/>
      <c r="AA54" s="64"/>
      <c r="AB54" s="64"/>
      <c r="AC54" s="64"/>
      <c r="AD54" s="64"/>
      <c r="AE54" s="64"/>
      <c r="AF54" s="64"/>
      <c r="AG54" s="64"/>
      <c r="AH54" s="64"/>
      <c r="AI54" s="64"/>
      <c r="AJ54" s="64"/>
      <c r="AK54" s="64"/>
    </row>
    <row r="55" spans="1:37" s="1262" customFormat="1" ht="25.5" hidden="1" x14ac:dyDescent="0.25">
      <c r="A55" s="149" t="s">
        <v>544</v>
      </c>
      <c r="B55" s="454">
        <v>0</v>
      </c>
      <c r="C55" s="455">
        <v>0</v>
      </c>
      <c r="D55" s="455">
        <v>0</v>
      </c>
      <c r="E55" s="455">
        <v>0</v>
      </c>
      <c r="F55" s="455">
        <v>0</v>
      </c>
      <c r="G55" s="455">
        <v>0</v>
      </c>
      <c r="H55" s="455">
        <v>0</v>
      </c>
      <c r="I55" s="455">
        <v>1</v>
      </c>
      <c r="J55" s="455">
        <v>0</v>
      </c>
      <c r="K55" s="455">
        <v>0</v>
      </c>
      <c r="L55" s="455">
        <v>0</v>
      </c>
      <c r="M55" s="455">
        <v>0</v>
      </c>
      <c r="N55" s="455">
        <v>0</v>
      </c>
      <c r="O55" s="455">
        <v>0</v>
      </c>
      <c r="P55" s="672">
        <v>0</v>
      </c>
      <c r="Q55" s="682">
        <v>1</v>
      </c>
      <c r="R55" s="678">
        <f>SUM(Q55/Q57)</f>
        <v>6.2617407639323729E-4</v>
      </c>
      <c r="T55" s="64"/>
      <c r="U55" s="64"/>
      <c r="V55" s="64"/>
      <c r="W55" s="64"/>
      <c r="X55" s="64"/>
      <c r="Y55" s="64"/>
      <c r="Z55" s="64"/>
      <c r="AA55" s="64"/>
      <c r="AB55" s="64"/>
      <c r="AC55" s="64"/>
      <c r="AD55" s="64"/>
      <c r="AE55" s="64"/>
      <c r="AF55" s="64"/>
      <c r="AG55" s="64"/>
      <c r="AH55" s="64"/>
      <c r="AI55" s="64"/>
      <c r="AJ55" s="64"/>
      <c r="AK55" s="64"/>
    </row>
    <row r="56" spans="1:37" s="1262" customFormat="1" ht="15.75" hidden="1" thickBot="1" x14ac:dyDescent="0.3">
      <c r="A56" s="150" t="s">
        <v>545</v>
      </c>
      <c r="B56" s="456">
        <v>0</v>
      </c>
      <c r="C56" s="457">
        <v>0</v>
      </c>
      <c r="D56" s="457">
        <v>0</v>
      </c>
      <c r="E56" s="457">
        <v>0</v>
      </c>
      <c r="F56" s="457">
        <v>0</v>
      </c>
      <c r="G56" s="457">
        <v>0</v>
      </c>
      <c r="H56" s="457">
        <v>0</v>
      </c>
      <c r="I56" s="383">
        <v>2</v>
      </c>
      <c r="J56" s="457">
        <v>0</v>
      </c>
      <c r="K56" s="457">
        <v>0</v>
      </c>
      <c r="L56" s="457">
        <v>0</v>
      </c>
      <c r="M56" s="457">
        <v>2</v>
      </c>
      <c r="N56" s="457">
        <v>0</v>
      </c>
      <c r="O56" s="457">
        <v>0</v>
      </c>
      <c r="P56" s="673">
        <v>0</v>
      </c>
      <c r="Q56" s="683">
        <v>4</v>
      </c>
      <c r="R56" s="679">
        <f>SUM(Q56/Q57)</f>
        <v>2.5046963055729492E-3</v>
      </c>
      <c r="T56" s="64"/>
      <c r="U56" s="64"/>
      <c r="V56" s="64"/>
      <c r="W56" s="64"/>
      <c r="X56" s="64"/>
      <c r="Y56" s="64"/>
      <c r="Z56" s="64"/>
      <c r="AA56" s="64"/>
      <c r="AB56" s="64"/>
      <c r="AC56" s="64"/>
      <c r="AD56" s="64"/>
      <c r="AE56" s="64"/>
      <c r="AF56" s="64"/>
      <c r="AG56" s="64"/>
      <c r="AH56" s="64"/>
      <c r="AI56" s="64"/>
      <c r="AJ56" s="64"/>
      <c r="AK56" s="64"/>
    </row>
    <row r="57" spans="1:37" s="1262" customFormat="1" ht="16.5" hidden="1" thickTop="1" thickBot="1" x14ac:dyDescent="0.3">
      <c r="A57" s="151" t="s">
        <v>130</v>
      </c>
      <c r="B57" s="188">
        <v>3</v>
      </c>
      <c r="C57" s="208">
        <v>29</v>
      </c>
      <c r="D57" s="208">
        <v>14</v>
      </c>
      <c r="E57" s="208">
        <v>27</v>
      </c>
      <c r="F57" s="208">
        <v>8</v>
      </c>
      <c r="G57" s="208">
        <v>3</v>
      </c>
      <c r="H57" s="208">
        <v>0</v>
      </c>
      <c r="I57" s="208">
        <v>804</v>
      </c>
      <c r="J57" s="208">
        <v>119</v>
      </c>
      <c r="K57" s="208">
        <v>18</v>
      </c>
      <c r="L57" s="208">
        <v>342</v>
      </c>
      <c r="M57" s="208">
        <v>176</v>
      </c>
      <c r="N57" s="208">
        <v>5</v>
      </c>
      <c r="O57" s="208">
        <v>49</v>
      </c>
      <c r="P57" s="674">
        <v>0</v>
      </c>
      <c r="Q57" s="684">
        <v>1597</v>
      </c>
      <c r="R57" s="295">
        <f>SUM(R53:R56)</f>
        <v>0.99999999999999989</v>
      </c>
      <c r="T57" s="64"/>
      <c r="U57" s="64"/>
      <c r="V57" s="64"/>
      <c r="W57" s="64"/>
      <c r="X57" s="64"/>
      <c r="Y57" s="64"/>
      <c r="Z57" s="64"/>
      <c r="AA57" s="64"/>
      <c r="AB57" s="64"/>
      <c r="AC57" s="64"/>
      <c r="AD57" s="64"/>
      <c r="AE57" s="64"/>
      <c r="AF57" s="64"/>
      <c r="AG57" s="64"/>
      <c r="AH57" s="64"/>
      <c r="AI57" s="64"/>
      <c r="AJ57" s="64"/>
      <c r="AK57" s="64"/>
    </row>
    <row r="58" spans="1:37" s="1262" customFormat="1" ht="15.75" hidden="1" thickBot="1" x14ac:dyDescent="0.3">
      <c r="A58" s="71" t="s">
        <v>131</v>
      </c>
      <c r="B58" s="226">
        <f>SUM(B57/Q57)</f>
        <v>1.878522229179712E-3</v>
      </c>
      <c r="C58" s="227">
        <f>SUM(C57/Q57)</f>
        <v>1.8159048215403883E-2</v>
      </c>
      <c r="D58" s="227">
        <f>SUM(D57/Q57)</f>
        <v>8.7664370695053218E-3</v>
      </c>
      <c r="E58" s="227">
        <f>SUM(E57/Q57)</f>
        <v>1.6906700062617408E-2</v>
      </c>
      <c r="F58" s="227">
        <f>SUM(F57/Q57)</f>
        <v>5.0093926111458983E-3</v>
      </c>
      <c r="G58" s="227">
        <f>SUM(G57/Q57)</f>
        <v>1.878522229179712E-3</v>
      </c>
      <c r="H58" s="227">
        <f>SUM(H57/Q57)</f>
        <v>0</v>
      </c>
      <c r="I58" s="227">
        <f>SUM(I57/Q57)</f>
        <v>0.50344395742016279</v>
      </c>
      <c r="J58" s="227">
        <f>SUM(J57/Q57)</f>
        <v>7.4514715090795242E-2</v>
      </c>
      <c r="K58" s="227">
        <f>SUM(K57/Q57)</f>
        <v>1.1271133375078271E-2</v>
      </c>
      <c r="L58" s="227">
        <f>SUM(L57/Q57)</f>
        <v>0.21415153412648716</v>
      </c>
      <c r="M58" s="227">
        <f>SUM(M57/Q57)</f>
        <v>0.11020663744520977</v>
      </c>
      <c r="N58" s="227">
        <f>SUM(N57/Q57)</f>
        <v>3.1308703819661866E-3</v>
      </c>
      <c r="O58" s="227">
        <f>SUM(O57/Q57)</f>
        <v>3.0682529743268627E-2</v>
      </c>
      <c r="P58" s="675">
        <f>SUM(P57/Q57)</f>
        <v>0</v>
      </c>
      <c r="Q58" s="685">
        <f>SUM(B58:P58)</f>
        <v>0.99999999999999978</v>
      </c>
      <c r="R58" s="680"/>
      <c r="T58" s="64"/>
      <c r="U58" s="64"/>
      <c r="V58" s="64"/>
      <c r="W58" s="64"/>
      <c r="X58" s="64"/>
      <c r="Y58" s="64"/>
      <c r="Z58" s="64"/>
      <c r="AA58" s="64"/>
      <c r="AB58" s="64"/>
      <c r="AC58" s="64"/>
      <c r="AD58" s="64"/>
      <c r="AE58" s="64"/>
      <c r="AF58" s="64"/>
      <c r="AG58" s="64"/>
      <c r="AH58" s="64"/>
      <c r="AI58" s="64"/>
      <c r="AJ58" s="64"/>
      <c r="AK58" s="64"/>
    </row>
    <row r="59" spans="1:37" s="1262" customFormat="1" ht="15.75" hidden="1" thickBot="1" x14ac:dyDescent="0.3">
      <c r="A59" s="2641" t="s">
        <v>133</v>
      </c>
      <c r="B59" s="2642"/>
      <c r="C59" s="2642"/>
      <c r="D59" s="2642"/>
      <c r="E59" s="2642"/>
      <c r="F59" s="2642"/>
      <c r="G59" s="2642"/>
      <c r="H59" s="2642"/>
      <c r="I59" s="2642"/>
      <c r="J59" s="2642"/>
      <c r="K59" s="2642"/>
      <c r="L59" s="2642"/>
      <c r="M59" s="2642"/>
      <c r="N59" s="2642"/>
      <c r="O59" s="2642"/>
      <c r="P59" s="2642"/>
      <c r="Q59" s="2642"/>
      <c r="R59" s="2643"/>
      <c r="T59" s="64"/>
      <c r="U59" s="64"/>
      <c r="V59" s="64"/>
      <c r="W59" s="64"/>
      <c r="X59" s="64"/>
      <c r="Y59" s="64"/>
      <c r="Z59" s="64"/>
      <c r="AA59" s="64"/>
      <c r="AB59" s="64"/>
      <c r="AC59" s="64"/>
      <c r="AD59" s="64"/>
      <c r="AE59" s="64"/>
      <c r="AF59" s="64"/>
      <c r="AG59" s="64"/>
      <c r="AH59" s="64"/>
      <c r="AI59" s="64"/>
      <c r="AJ59" s="64"/>
      <c r="AK59" s="64"/>
    </row>
    <row r="60" spans="1:37" s="32" customFormat="1" ht="54.75" hidden="1" thickBot="1" x14ac:dyDescent="0.3">
      <c r="A60" s="664"/>
      <c r="B60" s="666" t="s">
        <v>143</v>
      </c>
      <c r="C60" s="667" t="s">
        <v>144</v>
      </c>
      <c r="D60" s="667" t="s">
        <v>145</v>
      </c>
      <c r="E60" s="667" t="s">
        <v>146</v>
      </c>
      <c r="F60" s="667" t="s">
        <v>147</v>
      </c>
      <c r="G60" s="667" t="s">
        <v>148</v>
      </c>
      <c r="H60" s="667" t="s">
        <v>149</v>
      </c>
      <c r="I60" s="667" t="s">
        <v>150</v>
      </c>
      <c r="J60" s="667" t="s">
        <v>151</v>
      </c>
      <c r="K60" s="667" t="s">
        <v>152</v>
      </c>
      <c r="L60" s="667" t="s">
        <v>153</v>
      </c>
      <c r="M60" s="667" t="s">
        <v>154</v>
      </c>
      <c r="N60" s="667" t="s">
        <v>155</v>
      </c>
      <c r="O60" s="667" t="s">
        <v>156</v>
      </c>
      <c r="P60" s="669" t="s">
        <v>157</v>
      </c>
      <c r="Q60" s="54" t="s">
        <v>158</v>
      </c>
      <c r="R60" s="676" t="s">
        <v>159</v>
      </c>
      <c r="T60" s="1171"/>
      <c r="U60" s="1171"/>
      <c r="V60" s="1171"/>
      <c r="W60" s="1171"/>
      <c r="X60" s="1171"/>
      <c r="Y60" s="1171"/>
      <c r="Z60" s="1171"/>
      <c r="AA60" s="1171"/>
      <c r="AB60" s="1171"/>
      <c r="AC60" s="1171"/>
      <c r="AD60" s="1171"/>
      <c r="AE60" s="1171"/>
      <c r="AF60" s="1171"/>
      <c r="AG60" s="1171"/>
      <c r="AH60" s="1171"/>
      <c r="AI60" s="1171"/>
      <c r="AJ60" s="1171"/>
      <c r="AK60" s="1171"/>
    </row>
    <row r="61" spans="1:37" s="1262" customFormat="1" ht="25.35" hidden="1" customHeight="1" x14ac:dyDescent="0.25">
      <c r="A61" s="148" t="s">
        <v>542</v>
      </c>
      <c r="B61" s="316">
        <v>1</v>
      </c>
      <c r="C61" s="317">
        <v>44</v>
      </c>
      <c r="D61" s="317">
        <v>39</v>
      </c>
      <c r="E61" s="317">
        <v>52</v>
      </c>
      <c r="F61" s="317">
        <v>10</v>
      </c>
      <c r="G61" s="317">
        <v>0</v>
      </c>
      <c r="H61" s="317">
        <v>0</v>
      </c>
      <c r="I61" s="318">
        <v>922</v>
      </c>
      <c r="J61" s="317">
        <v>149</v>
      </c>
      <c r="K61" s="317">
        <v>23</v>
      </c>
      <c r="L61" s="317">
        <v>379</v>
      </c>
      <c r="M61" s="317">
        <v>168</v>
      </c>
      <c r="N61" s="317">
        <v>13</v>
      </c>
      <c r="O61" s="317">
        <v>82</v>
      </c>
      <c r="P61" s="670">
        <v>1</v>
      </c>
      <c r="Q61" s="681">
        <f t="shared" ref="Q61:Q66" si="9">SUM(B61:P61)</f>
        <v>1883</v>
      </c>
      <c r="R61" s="677">
        <f>SUM(Q61/Q65)</f>
        <v>0.98845144356955383</v>
      </c>
      <c r="T61" s="64"/>
      <c r="U61" s="64"/>
      <c r="V61" s="64"/>
      <c r="W61" s="64"/>
      <c r="X61" s="64"/>
      <c r="Y61" s="64"/>
      <c r="Z61" s="64"/>
      <c r="AA61" s="64"/>
      <c r="AB61" s="64"/>
      <c r="AC61" s="64"/>
      <c r="AD61" s="64"/>
      <c r="AE61" s="64"/>
      <c r="AF61" s="64"/>
      <c r="AG61" s="64"/>
      <c r="AH61" s="64"/>
      <c r="AI61" s="64"/>
      <c r="AJ61" s="64"/>
      <c r="AK61" s="64"/>
    </row>
    <row r="62" spans="1:37" s="1262" customFormat="1" ht="25.35" hidden="1" customHeight="1" x14ac:dyDescent="0.25">
      <c r="A62" s="149" t="s">
        <v>543</v>
      </c>
      <c r="B62" s="320">
        <v>0</v>
      </c>
      <c r="C62" s="321">
        <v>0</v>
      </c>
      <c r="D62" s="321">
        <v>0</v>
      </c>
      <c r="E62" s="321">
        <v>0</v>
      </c>
      <c r="F62" s="321">
        <v>0</v>
      </c>
      <c r="G62" s="321">
        <v>0</v>
      </c>
      <c r="H62" s="321">
        <v>0</v>
      </c>
      <c r="I62" s="322">
        <v>2</v>
      </c>
      <c r="J62" s="321">
        <v>2</v>
      </c>
      <c r="K62" s="321">
        <v>0</v>
      </c>
      <c r="L62" s="321">
        <v>4</v>
      </c>
      <c r="M62" s="321">
        <v>3</v>
      </c>
      <c r="N62" s="321">
        <v>0</v>
      </c>
      <c r="O62" s="321">
        <v>0</v>
      </c>
      <c r="P62" s="671">
        <v>0</v>
      </c>
      <c r="Q62" s="682">
        <f t="shared" si="9"/>
        <v>11</v>
      </c>
      <c r="R62" s="678">
        <f>SUM(Q62/Q65)</f>
        <v>5.774278215223097E-3</v>
      </c>
      <c r="T62" s="64"/>
      <c r="U62" s="64"/>
      <c r="V62" s="64"/>
      <c r="W62" s="64"/>
      <c r="X62" s="64"/>
      <c r="Y62" s="64"/>
      <c r="Z62" s="64"/>
      <c r="AA62" s="64"/>
      <c r="AB62" s="64"/>
      <c r="AC62" s="64"/>
      <c r="AD62" s="64"/>
      <c r="AE62" s="64"/>
      <c r="AF62" s="64"/>
      <c r="AG62" s="64"/>
      <c r="AH62" s="64"/>
      <c r="AI62" s="64"/>
      <c r="AJ62" s="64"/>
      <c r="AK62" s="64"/>
    </row>
    <row r="63" spans="1:37" s="1262" customFormat="1" ht="25.35" hidden="1" customHeight="1" x14ac:dyDescent="0.25">
      <c r="A63" s="149" t="s">
        <v>544</v>
      </c>
      <c r="B63" s="454">
        <v>0</v>
      </c>
      <c r="C63" s="455">
        <v>0</v>
      </c>
      <c r="D63" s="455">
        <v>0</v>
      </c>
      <c r="E63" s="455">
        <v>0</v>
      </c>
      <c r="F63" s="455">
        <v>0</v>
      </c>
      <c r="G63" s="455">
        <v>0</v>
      </c>
      <c r="H63" s="455">
        <v>0</v>
      </c>
      <c r="I63" s="455">
        <v>0</v>
      </c>
      <c r="J63" s="455">
        <v>0</v>
      </c>
      <c r="K63" s="455">
        <v>0</v>
      </c>
      <c r="L63" s="455">
        <v>0</v>
      </c>
      <c r="M63" s="455">
        <v>0</v>
      </c>
      <c r="N63" s="455">
        <v>0</v>
      </c>
      <c r="O63" s="455">
        <v>0</v>
      </c>
      <c r="P63" s="672">
        <v>0</v>
      </c>
      <c r="Q63" s="682">
        <f t="shared" si="9"/>
        <v>0</v>
      </c>
      <c r="R63" s="678">
        <f>SUM(Q63/Q65)</f>
        <v>0</v>
      </c>
      <c r="T63" s="64"/>
      <c r="U63" s="64"/>
      <c r="V63" s="64"/>
      <c r="W63" s="64"/>
      <c r="X63" s="64"/>
      <c r="Y63" s="64"/>
      <c r="Z63" s="64"/>
      <c r="AA63" s="64"/>
      <c r="AB63" s="64"/>
      <c r="AC63" s="64"/>
      <c r="AD63" s="64"/>
      <c r="AE63" s="64"/>
      <c r="AF63" s="64"/>
      <c r="AG63" s="64"/>
      <c r="AH63" s="64"/>
      <c r="AI63" s="64"/>
      <c r="AJ63" s="64"/>
      <c r="AK63" s="64"/>
    </row>
    <row r="64" spans="1:37" s="1262" customFormat="1" ht="25.35" hidden="1" customHeight="1" thickBot="1" x14ac:dyDescent="0.3">
      <c r="A64" s="150" t="s">
        <v>545</v>
      </c>
      <c r="B64" s="456">
        <v>0</v>
      </c>
      <c r="C64" s="457">
        <v>0</v>
      </c>
      <c r="D64" s="457">
        <v>0</v>
      </c>
      <c r="E64" s="457">
        <v>0</v>
      </c>
      <c r="F64" s="457">
        <v>0</v>
      </c>
      <c r="G64" s="457">
        <v>0</v>
      </c>
      <c r="H64" s="457">
        <v>0</v>
      </c>
      <c r="I64" s="383">
        <v>4</v>
      </c>
      <c r="J64" s="457">
        <v>0</v>
      </c>
      <c r="K64" s="457">
        <v>0</v>
      </c>
      <c r="L64" s="457">
        <v>4</v>
      </c>
      <c r="M64" s="457">
        <v>3</v>
      </c>
      <c r="N64" s="457">
        <v>0</v>
      </c>
      <c r="O64" s="457">
        <v>0</v>
      </c>
      <c r="P64" s="673">
        <v>0</v>
      </c>
      <c r="Q64" s="683">
        <f t="shared" si="9"/>
        <v>11</v>
      </c>
      <c r="R64" s="679">
        <f>SUM(Q64/Q65)</f>
        <v>5.774278215223097E-3</v>
      </c>
      <c r="T64" s="64"/>
      <c r="U64" s="64"/>
      <c r="V64" s="64"/>
      <c r="W64" s="64"/>
      <c r="X64" s="64"/>
      <c r="Y64" s="64"/>
      <c r="Z64" s="64"/>
      <c r="AA64" s="64"/>
      <c r="AB64" s="64"/>
      <c r="AC64" s="64"/>
      <c r="AD64" s="64"/>
      <c r="AE64" s="64"/>
      <c r="AF64" s="64"/>
      <c r="AG64" s="64"/>
      <c r="AH64" s="64"/>
      <c r="AI64" s="64"/>
      <c r="AJ64" s="64"/>
      <c r="AK64" s="64"/>
    </row>
    <row r="65" spans="1:37" s="1262" customFormat="1" ht="25.35" hidden="1" customHeight="1" thickTop="1" thickBot="1" x14ac:dyDescent="0.3">
      <c r="A65" s="151" t="s">
        <v>130</v>
      </c>
      <c r="B65" s="188">
        <f t="shared" ref="B65:P65" si="10">SUM(B61:B64)</f>
        <v>1</v>
      </c>
      <c r="C65" s="208">
        <f t="shared" si="10"/>
        <v>44</v>
      </c>
      <c r="D65" s="208">
        <f t="shared" si="10"/>
        <v>39</v>
      </c>
      <c r="E65" s="208">
        <f t="shared" si="10"/>
        <v>52</v>
      </c>
      <c r="F65" s="208">
        <f t="shared" si="10"/>
        <v>10</v>
      </c>
      <c r="G65" s="208">
        <f t="shared" si="10"/>
        <v>0</v>
      </c>
      <c r="H65" s="208">
        <f t="shared" si="10"/>
        <v>0</v>
      </c>
      <c r="I65" s="208">
        <f t="shared" si="10"/>
        <v>928</v>
      </c>
      <c r="J65" s="208">
        <f t="shared" si="10"/>
        <v>151</v>
      </c>
      <c r="K65" s="208">
        <f t="shared" si="10"/>
        <v>23</v>
      </c>
      <c r="L65" s="208">
        <f t="shared" si="10"/>
        <v>387</v>
      </c>
      <c r="M65" s="208">
        <f t="shared" si="10"/>
        <v>174</v>
      </c>
      <c r="N65" s="208">
        <f t="shared" si="10"/>
        <v>13</v>
      </c>
      <c r="O65" s="208">
        <f t="shared" si="10"/>
        <v>82</v>
      </c>
      <c r="P65" s="674">
        <f t="shared" si="10"/>
        <v>1</v>
      </c>
      <c r="Q65" s="684">
        <f t="shared" si="9"/>
        <v>1905</v>
      </c>
      <c r="R65" s="295">
        <f>SUM(R61:R64)</f>
        <v>1</v>
      </c>
      <c r="T65" s="64"/>
      <c r="U65" s="64"/>
      <c r="V65" s="64"/>
      <c r="W65" s="64"/>
      <c r="X65" s="64"/>
      <c r="Y65" s="64"/>
      <c r="Z65" s="64"/>
      <c r="AA65" s="64"/>
      <c r="AB65" s="64"/>
      <c r="AC65" s="64"/>
      <c r="AD65" s="64"/>
      <c r="AE65" s="64"/>
      <c r="AF65" s="64"/>
      <c r="AG65" s="64"/>
      <c r="AH65" s="64"/>
      <c r="AI65" s="64"/>
      <c r="AJ65" s="64"/>
      <c r="AK65" s="64"/>
    </row>
    <row r="66" spans="1:37" s="1262" customFormat="1" ht="25.35" hidden="1" customHeight="1" thickBot="1" x14ac:dyDescent="0.3">
      <c r="A66" s="71" t="s">
        <v>131</v>
      </c>
      <c r="B66" s="226">
        <f>SUM(B65/Q65)</f>
        <v>5.2493438320209973E-4</v>
      </c>
      <c r="C66" s="227">
        <f>SUM(C65/Q65)</f>
        <v>2.3097112860892388E-2</v>
      </c>
      <c r="D66" s="227">
        <f>SUM(D65/Q65)</f>
        <v>2.0472440944881889E-2</v>
      </c>
      <c r="E66" s="227">
        <f>SUM(E65/Q65)</f>
        <v>2.7296587926509186E-2</v>
      </c>
      <c r="F66" s="227">
        <f>SUM(F65/Q65)</f>
        <v>5.2493438320209973E-3</v>
      </c>
      <c r="G66" s="227">
        <f>SUM(G65/Q65)</f>
        <v>0</v>
      </c>
      <c r="H66" s="227">
        <f>SUM(H65/Q65)</f>
        <v>0</v>
      </c>
      <c r="I66" s="227">
        <f>SUM(I65/Q65)</f>
        <v>0.48713910761154855</v>
      </c>
      <c r="J66" s="227">
        <f>SUM(J65/Q65)</f>
        <v>7.9265091863517059E-2</v>
      </c>
      <c r="K66" s="227">
        <f>SUM(K65/Q65)</f>
        <v>1.2073490813648294E-2</v>
      </c>
      <c r="L66" s="227">
        <f>SUM(L65/Q65)</f>
        <v>0.20314960629921261</v>
      </c>
      <c r="M66" s="227">
        <f>SUM(M65/Q65)</f>
        <v>9.1338582677165353E-2</v>
      </c>
      <c r="N66" s="227">
        <f>SUM(N65/Q65)</f>
        <v>6.8241469816272965E-3</v>
      </c>
      <c r="O66" s="227">
        <f>SUM(O65/Q65)</f>
        <v>4.3044619422572178E-2</v>
      </c>
      <c r="P66" s="675">
        <f>SUM(P65/Q65)</f>
        <v>5.2493438320209973E-4</v>
      </c>
      <c r="Q66" s="685">
        <f t="shared" si="9"/>
        <v>1</v>
      </c>
      <c r="R66" s="680"/>
      <c r="T66" s="64"/>
      <c r="U66" s="64"/>
      <c r="V66" s="64"/>
      <c r="W66" s="64"/>
      <c r="X66" s="64"/>
      <c r="Y66" s="64"/>
      <c r="Z66" s="64"/>
      <c r="AA66" s="64"/>
      <c r="AB66" s="64"/>
      <c r="AC66" s="64"/>
      <c r="AD66" s="64"/>
      <c r="AE66" s="64"/>
      <c r="AF66" s="64"/>
      <c r="AG66" s="64"/>
      <c r="AH66" s="64"/>
      <c r="AI66" s="64"/>
      <c r="AJ66" s="64"/>
      <c r="AK66" s="64"/>
    </row>
    <row r="67" spans="1:37" s="1262" customFormat="1" ht="15.75" hidden="1" thickBot="1" x14ac:dyDescent="0.3">
      <c r="A67" s="2641" t="s">
        <v>203</v>
      </c>
      <c r="B67" s="2642"/>
      <c r="C67" s="2642"/>
      <c r="D67" s="2642"/>
      <c r="E67" s="2642"/>
      <c r="F67" s="2642"/>
      <c r="G67" s="2642"/>
      <c r="H67" s="2642"/>
      <c r="I67" s="2642"/>
      <c r="J67" s="2642"/>
      <c r="K67" s="2642"/>
      <c r="L67" s="2642"/>
      <c r="M67" s="2642"/>
      <c r="N67" s="2642"/>
      <c r="O67" s="2642"/>
      <c r="P67" s="2642"/>
      <c r="Q67" s="2642"/>
      <c r="R67" s="2643"/>
      <c r="T67" s="64"/>
      <c r="U67" s="64"/>
      <c r="V67" s="64"/>
      <c r="W67" s="64"/>
      <c r="X67" s="64"/>
      <c r="Y67" s="64"/>
      <c r="Z67" s="64"/>
      <c r="AA67" s="64"/>
      <c r="AB67" s="64"/>
      <c r="AC67" s="64"/>
      <c r="AD67" s="64"/>
      <c r="AE67" s="64"/>
      <c r="AF67" s="64"/>
      <c r="AG67" s="64"/>
      <c r="AH67" s="64"/>
      <c r="AI67" s="64"/>
      <c r="AJ67" s="64"/>
      <c r="AK67" s="64"/>
    </row>
    <row r="68" spans="1:37" s="32" customFormat="1" ht="54.75" hidden="1" thickBot="1" x14ac:dyDescent="0.3">
      <c r="A68" s="664"/>
      <c r="B68" s="666" t="s">
        <v>143</v>
      </c>
      <c r="C68" s="667" t="s">
        <v>144</v>
      </c>
      <c r="D68" s="667" t="s">
        <v>145</v>
      </c>
      <c r="E68" s="667" t="s">
        <v>146</v>
      </c>
      <c r="F68" s="667" t="s">
        <v>147</v>
      </c>
      <c r="G68" s="667" t="s">
        <v>148</v>
      </c>
      <c r="H68" s="667" t="s">
        <v>149</v>
      </c>
      <c r="I68" s="667" t="s">
        <v>150</v>
      </c>
      <c r="J68" s="667" t="s">
        <v>151</v>
      </c>
      <c r="K68" s="667" t="s">
        <v>152</v>
      </c>
      <c r="L68" s="667" t="s">
        <v>153</v>
      </c>
      <c r="M68" s="667" t="s">
        <v>154</v>
      </c>
      <c r="N68" s="667" t="s">
        <v>155</v>
      </c>
      <c r="O68" s="667" t="s">
        <v>156</v>
      </c>
      <c r="P68" s="669" t="s">
        <v>157</v>
      </c>
      <c r="Q68" s="54" t="s">
        <v>158</v>
      </c>
      <c r="R68" s="676" t="s">
        <v>159</v>
      </c>
      <c r="T68" s="1171"/>
      <c r="U68" s="1171"/>
      <c r="V68" s="1171"/>
      <c r="W68" s="1171"/>
      <c r="X68" s="1171"/>
      <c r="Y68" s="1171"/>
      <c r="Z68" s="1171"/>
      <c r="AA68" s="1171"/>
      <c r="AB68" s="1171"/>
      <c r="AC68" s="1171"/>
      <c r="AD68" s="1171"/>
      <c r="AE68" s="1171"/>
      <c r="AF68" s="1171"/>
      <c r="AG68" s="1171"/>
      <c r="AH68" s="1171"/>
      <c r="AI68" s="1171"/>
      <c r="AJ68" s="1171"/>
      <c r="AK68" s="1171"/>
    </row>
    <row r="69" spans="1:37" s="1262" customFormat="1" hidden="1" x14ac:dyDescent="0.25">
      <c r="A69" s="148" t="s">
        <v>542</v>
      </c>
      <c r="B69" s="316">
        <v>14</v>
      </c>
      <c r="C69" s="317">
        <v>43</v>
      </c>
      <c r="D69" s="317">
        <v>37</v>
      </c>
      <c r="E69" s="317">
        <v>41</v>
      </c>
      <c r="F69" s="317">
        <v>3</v>
      </c>
      <c r="G69" s="317">
        <v>0</v>
      </c>
      <c r="H69" s="317">
        <v>0</v>
      </c>
      <c r="I69" s="318">
        <v>797</v>
      </c>
      <c r="J69" s="317">
        <v>133</v>
      </c>
      <c r="K69" s="317">
        <v>24</v>
      </c>
      <c r="L69" s="317">
        <v>381</v>
      </c>
      <c r="M69" s="317">
        <v>159</v>
      </c>
      <c r="N69" s="317">
        <v>11</v>
      </c>
      <c r="O69" s="317">
        <v>49</v>
      </c>
      <c r="P69" s="670">
        <v>0</v>
      </c>
      <c r="Q69" s="1528">
        <v>1692</v>
      </c>
      <c r="R69" s="677">
        <f>SUM(Q69/Q73)</f>
        <v>0.98372093023255813</v>
      </c>
      <c r="T69" s="64"/>
      <c r="U69" s="64"/>
      <c r="V69" s="64"/>
      <c r="W69" s="64"/>
      <c r="X69" s="64"/>
      <c r="Y69" s="64"/>
      <c r="Z69" s="64"/>
      <c r="AA69" s="64"/>
      <c r="AB69" s="64"/>
      <c r="AC69" s="64"/>
      <c r="AD69" s="64"/>
      <c r="AE69" s="64"/>
      <c r="AF69" s="64"/>
      <c r="AG69" s="64"/>
      <c r="AH69" s="64"/>
      <c r="AI69" s="64"/>
      <c r="AJ69" s="64"/>
      <c r="AK69" s="64"/>
    </row>
    <row r="70" spans="1:37" s="1262" customFormat="1" hidden="1" x14ac:dyDescent="0.25">
      <c r="A70" s="149" t="s">
        <v>543</v>
      </c>
      <c r="B70" s="320">
        <v>0</v>
      </c>
      <c r="C70" s="321">
        <v>0</v>
      </c>
      <c r="D70" s="321">
        <v>1</v>
      </c>
      <c r="E70" s="321">
        <v>0</v>
      </c>
      <c r="F70" s="321">
        <v>0</v>
      </c>
      <c r="G70" s="321">
        <v>0</v>
      </c>
      <c r="H70" s="321">
        <v>0</v>
      </c>
      <c r="I70" s="322">
        <v>10</v>
      </c>
      <c r="J70" s="321">
        <v>1</v>
      </c>
      <c r="K70" s="321">
        <v>0</v>
      </c>
      <c r="L70" s="321">
        <v>3</v>
      </c>
      <c r="M70" s="321">
        <v>0</v>
      </c>
      <c r="N70" s="321">
        <v>1</v>
      </c>
      <c r="O70" s="321">
        <v>0</v>
      </c>
      <c r="P70" s="671">
        <v>0</v>
      </c>
      <c r="Q70" s="1529">
        <v>16</v>
      </c>
      <c r="R70" s="678">
        <f>SUM(Q70/Q73)</f>
        <v>9.3023255813953487E-3</v>
      </c>
      <c r="T70" s="64"/>
      <c r="U70" s="64"/>
      <c r="V70" s="64"/>
      <c r="W70" s="64"/>
      <c r="X70" s="64"/>
      <c r="Y70" s="64"/>
      <c r="Z70" s="64"/>
      <c r="AA70" s="64"/>
      <c r="AB70" s="64"/>
      <c r="AC70" s="64"/>
      <c r="AD70" s="64"/>
      <c r="AE70" s="64"/>
      <c r="AF70" s="64"/>
      <c r="AG70" s="64"/>
      <c r="AH70" s="64"/>
      <c r="AI70" s="64"/>
      <c r="AJ70" s="64"/>
      <c r="AK70" s="64"/>
    </row>
    <row r="71" spans="1:37" s="1262" customFormat="1" ht="25.5" hidden="1" x14ac:dyDescent="0.25">
      <c r="A71" s="149" t="s">
        <v>544</v>
      </c>
      <c r="B71" s="454">
        <v>0</v>
      </c>
      <c r="C71" s="455">
        <v>0</v>
      </c>
      <c r="D71" s="455">
        <v>0</v>
      </c>
      <c r="E71" s="455">
        <v>0</v>
      </c>
      <c r="F71" s="455">
        <v>0</v>
      </c>
      <c r="G71" s="455">
        <v>0</v>
      </c>
      <c r="H71" s="455">
        <v>0</v>
      </c>
      <c r="I71" s="455">
        <v>0</v>
      </c>
      <c r="J71" s="455">
        <v>0</v>
      </c>
      <c r="K71" s="455">
        <v>0</v>
      </c>
      <c r="L71" s="455">
        <v>0</v>
      </c>
      <c r="M71" s="455">
        <v>0</v>
      </c>
      <c r="N71" s="455">
        <v>0</v>
      </c>
      <c r="O71" s="455">
        <v>0</v>
      </c>
      <c r="P71" s="672">
        <v>0</v>
      </c>
      <c r="Q71" s="1529">
        <v>0</v>
      </c>
      <c r="R71" s="678">
        <f>SUM(Q71/Q73)</f>
        <v>0</v>
      </c>
      <c r="T71" s="64"/>
      <c r="U71" s="64"/>
      <c r="V71" s="64"/>
      <c r="W71" s="64"/>
      <c r="X71" s="64"/>
      <c r="Y71" s="64"/>
      <c r="Z71" s="64"/>
      <c r="AA71" s="64"/>
      <c r="AB71" s="64"/>
      <c r="AC71" s="64"/>
      <c r="AD71" s="64"/>
      <c r="AE71" s="64"/>
      <c r="AF71" s="64"/>
      <c r="AG71" s="64"/>
      <c r="AH71" s="64"/>
      <c r="AI71" s="64"/>
      <c r="AJ71" s="64"/>
      <c r="AK71" s="64"/>
    </row>
    <row r="72" spans="1:37" s="1262" customFormat="1" ht="15.75" hidden="1" thickBot="1" x14ac:dyDescent="0.3">
      <c r="A72" s="150" t="s">
        <v>545</v>
      </c>
      <c r="B72" s="456">
        <v>0</v>
      </c>
      <c r="C72" s="457">
        <v>0</v>
      </c>
      <c r="D72" s="457">
        <v>0</v>
      </c>
      <c r="E72" s="457">
        <v>0</v>
      </c>
      <c r="F72" s="457">
        <v>0</v>
      </c>
      <c r="G72" s="457">
        <v>0</v>
      </c>
      <c r="H72" s="457">
        <v>0</v>
      </c>
      <c r="I72" s="383">
        <v>0</v>
      </c>
      <c r="J72" s="457">
        <v>0</v>
      </c>
      <c r="K72" s="457">
        <v>0</v>
      </c>
      <c r="L72" s="457">
        <v>11</v>
      </c>
      <c r="M72" s="457">
        <v>1</v>
      </c>
      <c r="N72" s="457">
        <v>0</v>
      </c>
      <c r="O72" s="457">
        <v>0</v>
      </c>
      <c r="P72" s="673">
        <v>0</v>
      </c>
      <c r="Q72" s="1530">
        <v>12</v>
      </c>
      <c r="R72" s="679">
        <f>SUM(Q72/Q73)</f>
        <v>6.9767441860465115E-3</v>
      </c>
      <c r="T72" s="64"/>
      <c r="U72" s="64"/>
      <c r="V72" s="64"/>
      <c r="W72" s="64"/>
      <c r="X72" s="64"/>
      <c r="Y72" s="64"/>
      <c r="Z72" s="64"/>
      <c r="AA72" s="64"/>
      <c r="AB72" s="64"/>
      <c r="AC72" s="64"/>
      <c r="AD72" s="64"/>
      <c r="AE72" s="64"/>
      <c r="AF72" s="64"/>
      <c r="AG72" s="64"/>
      <c r="AH72" s="64"/>
      <c r="AI72" s="64"/>
      <c r="AJ72" s="64"/>
      <c r="AK72" s="64"/>
    </row>
    <row r="73" spans="1:37" s="1262" customFormat="1" ht="16.5" hidden="1" thickTop="1" thickBot="1" x14ac:dyDescent="0.3">
      <c r="A73" s="151" t="s">
        <v>130</v>
      </c>
      <c r="B73" s="188">
        <f t="shared" ref="B73:P73" si="11">SUM(B69:B72)</f>
        <v>14</v>
      </c>
      <c r="C73" s="208">
        <f t="shared" si="11"/>
        <v>43</v>
      </c>
      <c r="D73" s="208">
        <f t="shared" si="11"/>
        <v>38</v>
      </c>
      <c r="E73" s="208">
        <f t="shared" si="11"/>
        <v>41</v>
      </c>
      <c r="F73" s="208">
        <f t="shared" si="11"/>
        <v>3</v>
      </c>
      <c r="G73" s="208">
        <f t="shared" si="11"/>
        <v>0</v>
      </c>
      <c r="H73" s="208">
        <f t="shared" si="11"/>
        <v>0</v>
      </c>
      <c r="I73" s="208">
        <f t="shared" si="11"/>
        <v>807</v>
      </c>
      <c r="J73" s="208">
        <f t="shared" si="11"/>
        <v>134</v>
      </c>
      <c r="K73" s="208">
        <f t="shared" si="11"/>
        <v>24</v>
      </c>
      <c r="L73" s="208">
        <f t="shared" si="11"/>
        <v>395</v>
      </c>
      <c r="M73" s="208">
        <f t="shared" si="11"/>
        <v>160</v>
      </c>
      <c r="N73" s="208">
        <f t="shared" si="11"/>
        <v>12</v>
      </c>
      <c r="O73" s="208">
        <f t="shared" si="11"/>
        <v>49</v>
      </c>
      <c r="P73" s="674">
        <f t="shared" si="11"/>
        <v>0</v>
      </c>
      <c r="Q73" s="684">
        <f>SUM(B73:P73)</f>
        <v>1720</v>
      </c>
      <c r="R73" s="295">
        <f>SUM(R69:R72)</f>
        <v>1</v>
      </c>
      <c r="T73" s="64"/>
      <c r="U73" s="64"/>
      <c r="V73" s="64"/>
      <c r="W73" s="64"/>
      <c r="X73" s="64"/>
      <c r="Y73" s="64"/>
      <c r="Z73" s="64"/>
      <c r="AA73" s="64"/>
      <c r="AB73" s="64"/>
      <c r="AC73" s="64"/>
      <c r="AD73" s="64"/>
      <c r="AE73" s="64"/>
      <c r="AF73" s="64"/>
      <c r="AG73" s="64"/>
      <c r="AH73" s="64"/>
      <c r="AI73" s="64"/>
      <c r="AJ73" s="64"/>
      <c r="AK73" s="64"/>
    </row>
    <row r="74" spans="1:37" s="1262" customFormat="1" ht="15.75" hidden="1" thickBot="1" x14ac:dyDescent="0.3">
      <c r="A74" s="71" t="s">
        <v>131</v>
      </c>
      <c r="B74" s="226">
        <f>SUM(B73/Q73)</f>
        <v>8.1395348837209301E-3</v>
      </c>
      <c r="C74" s="227">
        <f>SUM(C73/Q73)</f>
        <v>2.5000000000000001E-2</v>
      </c>
      <c r="D74" s="227">
        <f>SUM(D73/Q73)</f>
        <v>2.2093023255813953E-2</v>
      </c>
      <c r="E74" s="227">
        <f>SUM(E73/Q73)</f>
        <v>2.3837209302325583E-2</v>
      </c>
      <c r="F74" s="227">
        <f>SUM(F73/Q73)</f>
        <v>1.7441860465116279E-3</v>
      </c>
      <c r="G74" s="227">
        <f>SUM(G73/Q73)</f>
        <v>0</v>
      </c>
      <c r="H74" s="227">
        <f>SUM(H73/Q73)</f>
        <v>0</v>
      </c>
      <c r="I74" s="227">
        <f>SUM(I73/Q73)</f>
        <v>0.46918604651162793</v>
      </c>
      <c r="J74" s="227">
        <f>SUM(J73/Q73)</f>
        <v>7.7906976744186049E-2</v>
      </c>
      <c r="K74" s="227">
        <f>SUM(K73/Q73)</f>
        <v>1.3953488372093023E-2</v>
      </c>
      <c r="L74" s="227">
        <f>SUM(L73/Q73)</f>
        <v>0.22965116279069767</v>
      </c>
      <c r="M74" s="227">
        <f>SUM(M73/Q73)</f>
        <v>9.3023255813953487E-2</v>
      </c>
      <c r="N74" s="227">
        <f>SUM(N73/Q73)</f>
        <v>6.9767441860465115E-3</v>
      </c>
      <c r="O74" s="227">
        <f>SUM(O73/Q73)</f>
        <v>2.8488372093023257E-2</v>
      </c>
      <c r="P74" s="675">
        <f>SUM(P73/Q73)</f>
        <v>0</v>
      </c>
      <c r="Q74" s="685">
        <f>SUM(B74:P74)</f>
        <v>1</v>
      </c>
      <c r="R74" s="680"/>
      <c r="T74" s="64"/>
      <c r="U74" s="64"/>
      <c r="V74" s="64"/>
      <c r="W74" s="64"/>
      <c r="X74" s="64"/>
      <c r="Y74" s="64"/>
      <c r="Z74" s="64"/>
      <c r="AA74" s="64"/>
      <c r="AB74" s="64"/>
      <c r="AC74" s="64"/>
      <c r="AD74" s="64"/>
      <c r="AE74" s="64"/>
      <c r="AF74" s="64"/>
      <c r="AG74" s="64"/>
      <c r="AH74" s="64"/>
      <c r="AI74" s="64"/>
      <c r="AJ74" s="64"/>
      <c r="AK74" s="64"/>
    </row>
    <row r="75" spans="1:37" ht="15.75" hidden="1" thickBot="1" x14ac:dyDescent="0.3">
      <c r="A75" s="1262"/>
      <c r="B75" s="1262"/>
      <c r="C75" s="1262"/>
      <c r="D75" s="1262"/>
      <c r="E75" s="1262"/>
      <c r="F75" s="1262"/>
      <c r="G75" s="1262"/>
      <c r="H75" s="1262"/>
      <c r="I75" s="1262"/>
      <c r="J75" s="1262"/>
      <c r="K75" s="1262"/>
      <c r="L75" s="1262"/>
      <c r="M75" s="1262"/>
      <c r="N75" s="1262"/>
      <c r="O75" s="1262"/>
      <c r="P75" s="1262"/>
      <c r="Q75" s="1262"/>
      <c r="R75" s="1262"/>
      <c r="S75" s="1262"/>
    </row>
    <row r="76" spans="1:37" s="1262" customFormat="1" ht="15.75" hidden="1" thickBot="1" x14ac:dyDescent="0.3">
      <c r="A76" s="2641" t="s">
        <v>135</v>
      </c>
      <c r="B76" s="2642"/>
      <c r="C76" s="2642"/>
      <c r="D76" s="2642"/>
      <c r="E76" s="2642"/>
      <c r="F76" s="2642"/>
      <c r="G76" s="2642"/>
      <c r="H76" s="2642"/>
      <c r="I76" s="2642"/>
      <c r="J76" s="2642"/>
      <c r="K76" s="2642"/>
      <c r="L76" s="2642"/>
      <c r="M76" s="2642"/>
      <c r="N76" s="2642"/>
      <c r="O76" s="2642"/>
      <c r="P76" s="2642"/>
      <c r="Q76" s="2642"/>
      <c r="R76" s="2643"/>
      <c r="T76" s="64"/>
      <c r="U76" s="64"/>
      <c r="V76" s="64"/>
      <c r="W76" s="64"/>
      <c r="X76" s="64"/>
      <c r="Y76" s="64"/>
      <c r="Z76" s="64"/>
      <c r="AA76" s="64"/>
      <c r="AB76" s="64"/>
      <c r="AC76" s="64"/>
      <c r="AD76" s="64"/>
      <c r="AE76" s="64"/>
      <c r="AF76" s="64"/>
      <c r="AG76" s="64"/>
      <c r="AH76" s="64"/>
      <c r="AI76" s="64"/>
      <c r="AJ76" s="64"/>
      <c r="AK76" s="64"/>
    </row>
    <row r="77" spans="1:37" s="32" customFormat="1" ht="54.75" hidden="1" thickBot="1" x14ac:dyDescent="0.3">
      <c r="A77" s="664"/>
      <c r="B77" s="666" t="s">
        <v>143</v>
      </c>
      <c r="C77" s="667" t="s">
        <v>144</v>
      </c>
      <c r="D77" s="667" t="s">
        <v>145</v>
      </c>
      <c r="E77" s="667" t="s">
        <v>146</v>
      </c>
      <c r="F77" s="667" t="s">
        <v>147</v>
      </c>
      <c r="G77" s="667" t="s">
        <v>148</v>
      </c>
      <c r="H77" s="667" t="s">
        <v>149</v>
      </c>
      <c r="I77" s="667" t="s">
        <v>150</v>
      </c>
      <c r="J77" s="667" t="s">
        <v>151</v>
      </c>
      <c r="K77" s="667" t="s">
        <v>152</v>
      </c>
      <c r="L77" s="667" t="s">
        <v>153</v>
      </c>
      <c r="M77" s="667" t="s">
        <v>154</v>
      </c>
      <c r="N77" s="667" t="s">
        <v>155</v>
      </c>
      <c r="O77" s="667" t="s">
        <v>156</v>
      </c>
      <c r="P77" s="669" t="s">
        <v>157</v>
      </c>
      <c r="Q77" s="54" t="s">
        <v>158</v>
      </c>
      <c r="R77" s="676" t="s">
        <v>159</v>
      </c>
      <c r="T77" s="1171"/>
      <c r="U77" s="1171"/>
      <c r="V77" s="1171"/>
      <c r="W77" s="1171"/>
      <c r="X77" s="1171"/>
      <c r="Y77" s="1171"/>
      <c r="Z77" s="1171"/>
      <c r="AA77" s="1171"/>
      <c r="AB77" s="1171"/>
      <c r="AC77" s="1171"/>
      <c r="AD77" s="1171"/>
      <c r="AE77" s="1171"/>
      <c r="AF77" s="1171"/>
      <c r="AG77" s="1171"/>
      <c r="AH77" s="1171"/>
      <c r="AI77" s="1171"/>
      <c r="AJ77" s="1171"/>
      <c r="AK77" s="1171"/>
    </row>
    <row r="78" spans="1:37" s="1262" customFormat="1" hidden="1" x14ac:dyDescent="0.25">
      <c r="A78" s="148" t="s">
        <v>542</v>
      </c>
      <c r="B78" s="316">
        <v>2</v>
      </c>
      <c r="C78" s="317">
        <v>47</v>
      </c>
      <c r="D78" s="317">
        <v>62</v>
      </c>
      <c r="E78" s="317">
        <v>18</v>
      </c>
      <c r="F78" s="317">
        <v>3</v>
      </c>
      <c r="G78" s="317">
        <v>0</v>
      </c>
      <c r="H78" s="317">
        <v>8</v>
      </c>
      <c r="I78" s="318">
        <v>799</v>
      </c>
      <c r="J78" s="317">
        <v>165</v>
      </c>
      <c r="K78" s="317">
        <v>24</v>
      </c>
      <c r="L78" s="317">
        <v>320</v>
      </c>
      <c r="M78" s="317">
        <v>122</v>
      </c>
      <c r="N78" s="317">
        <v>0</v>
      </c>
      <c r="O78" s="317">
        <v>91</v>
      </c>
      <c r="P78" s="670">
        <v>7</v>
      </c>
      <c r="Q78" s="681">
        <f t="shared" ref="Q78:Q83" si="12">SUM(B78:P78)</f>
        <v>1668</v>
      </c>
      <c r="R78" s="677">
        <f>SUM(Q78/Q82)</f>
        <v>0.99760765550239239</v>
      </c>
      <c r="T78" s="64"/>
      <c r="U78" s="64"/>
      <c r="V78" s="64"/>
      <c r="W78" s="64"/>
      <c r="X78" s="64"/>
      <c r="Y78" s="64"/>
      <c r="Z78" s="64"/>
      <c r="AA78" s="64"/>
      <c r="AB78" s="64"/>
      <c r="AC78" s="64"/>
      <c r="AD78" s="64"/>
      <c r="AE78" s="64"/>
      <c r="AF78" s="64"/>
      <c r="AG78" s="64"/>
      <c r="AH78" s="64"/>
      <c r="AI78" s="64"/>
      <c r="AJ78" s="64"/>
      <c r="AK78" s="64"/>
    </row>
    <row r="79" spans="1:37" s="1262" customFormat="1" hidden="1" x14ac:dyDescent="0.25">
      <c r="A79" s="149" t="s">
        <v>543</v>
      </c>
      <c r="B79" s="320">
        <v>0</v>
      </c>
      <c r="C79" s="321">
        <v>0</v>
      </c>
      <c r="D79" s="321">
        <v>0</v>
      </c>
      <c r="E79" s="321">
        <v>0</v>
      </c>
      <c r="F79" s="321">
        <v>0</v>
      </c>
      <c r="G79" s="321">
        <v>0</v>
      </c>
      <c r="H79" s="321">
        <v>0</v>
      </c>
      <c r="I79" s="322">
        <v>0</v>
      </c>
      <c r="J79" s="321">
        <v>0</v>
      </c>
      <c r="K79" s="321">
        <v>0</v>
      </c>
      <c r="L79" s="321">
        <v>1</v>
      </c>
      <c r="M79" s="321">
        <v>2</v>
      </c>
      <c r="N79" s="321">
        <v>0</v>
      </c>
      <c r="O79" s="321">
        <v>0</v>
      </c>
      <c r="P79" s="671">
        <v>0</v>
      </c>
      <c r="Q79" s="682">
        <f t="shared" si="12"/>
        <v>3</v>
      </c>
      <c r="R79" s="678">
        <f>SUM(Q79/Q82)</f>
        <v>1.7942583732057417E-3</v>
      </c>
      <c r="T79" s="64"/>
      <c r="U79" s="64"/>
      <c r="V79" s="64"/>
      <c r="W79" s="64"/>
      <c r="X79" s="64"/>
      <c r="Y79" s="64"/>
      <c r="Z79" s="64"/>
      <c r="AA79" s="64"/>
      <c r="AB79" s="64"/>
      <c r="AC79" s="64"/>
      <c r="AD79" s="64"/>
      <c r="AE79" s="64"/>
      <c r="AF79" s="64"/>
      <c r="AG79" s="64"/>
      <c r="AH79" s="64"/>
      <c r="AI79" s="64"/>
      <c r="AJ79" s="64"/>
      <c r="AK79" s="64"/>
    </row>
    <row r="80" spans="1:37" s="1262" customFormat="1" ht="25.5" hidden="1" x14ac:dyDescent="0.25">
      <c r="A80" s="149" t="s">
        <v>544</v>
      </c>
      <c r="B80" s="320">
        <v>0</v>
      </c>
      <c r="C80" s="321">
        <v>0</v>
      </c>
      <c r="D80" s="321">
        <v>0</v>
      </c>
      <c r="E80" s="321">
        <v>0</v>
      </c>
      <c r="F80" s="321">
        <v>0</v>
      </c>
      <c r="G80" s="321">
        <v>0</v>
      </c>
      <c r="H80" s="321">
        <v>0</v>
      </c>
      <c r="I80" s="322">
        <v>0</v>
      </c>
      <c r="J80" s="321">
        <v>0</v>
      </c>
      <c r="K80" s="321">
        <v>0</v>
      </c>
      <c r="L80" s="321">
        <v>0</v>
      </c>
      <c r="M80" s="321">
        <v>0</v>
      </c>
      <c r="N80" s="321">
        <v>0</v>
      </c>
      <c r="O80" s="321">
        <v>0</v>
      </c>
      <c r="P80" s="672">
        <v>0</v>
      </c>
      <c r="Q80" s="682">
        <f t="shared" si="12"/>
        <v>0</v>
      </c>
      <c r="R80" s="678">
        <f>SUM(Q80/Q82)</f>
        <v>0</v>
      </c>
      <c r="T80" s="64"/>
      <c r="U80" s="64"/>
      <c r="V80" s="64"/>
      <c r="W80" s="64"/>
      <c r="X80" s="64"/>
      <c r="Y80" s="64"/>
      <c r="Z80" s="64"/>
      <c r="AA80" s="64"/>
      <c r="AB80" s="64"/>
      <c r="AC80" s="64"/>
      <c r="AD80" s="64"/>
      <c r="AE80" s="64"/>
      <c r="AF80" s="64"/>
      <c r="AG80" s="64"/>
      <c r="AH80" s="64"/>
      <c r="AI80" s="64"/>
      <c r="AJ80" s="64"/>
      <c r="AK80" s="64"/>
    </row>
    <row r="81" spans="1:38" s="1262" customFormat="1" ht="15.75" hidden="1" thickBot="1" x14ac:dyDescent="0.3">
      <c r="A81" s="150" t="s">
        <v>545</v>
      </c>
      <c r="B81" s="456">
        <v>0</v>
      </c>
      <c r="C81" s="457">
        <v>0</v>
      </c>
      <c r="D81" s="457">
        <v>0</v>
      </c>
      <c r="E81" s="457">
        <v>0</v>
      </c>
      <c r="F81" s="457">
        <v>0</v>
      </c>
      <c r="G81" s="457">
        <v>0</v>
      </c>
      <c r="H81" s="457">
        <v>0</v>
      </c>
      <c r="I81" s="383">
        <v>1</v>
      </c>
      <c r="J81" s="457">
        <v>0</v>
      </c>
      <c r="K81" s="457">
        <v>0</v>
      </c>
      <c r="L81" s="457">
        <v>0</v>
      </c>
      <c r="M81" s="457">
        <v>0</v>
      </c>
      <c r="N81" s="457">
        <v>0</v>
      </c>
      <c r="O81" s="457">
        <v>0</v>
      </c>
      <c r="P81" s="673">
        <v>0</v>
      </c>
      <c r="Q81" s="683">
        <f t="shared" si="12"/>
        <v>1</v>
      </c>
      <c r="R81" s="679">
        <f>SUM(Q81/Q82)</f>
        <v>5.9808612440191385E-4</v>
      </c>
      <c r="T81" s="64"/>
      <c r="U81" s="64"/>
      <c r="V81" s="64"/>
      <c r="W81" s="64"/>
      <c r="X81" s="64"/>
      <c r="Y81" s="64"/>
      <c r="Z81" s="64"/>
      <c r="AA81" s="64"/>
      <c r="AB81" s="64"/>
      <c r="AC81" s="64"/>
      <c r="AD81" s="64"/>
      <c r="AE81" s="64"/>
      <c r="AF81" s="64"/>
      <c r="AG81" s="64"/>
      <c r="AH81" s="64"/>
      <c r="AI81" s="64"/>
      <c r="AJ81" s="64"/>
      <c r="AK81" s="64"/>
    </row>
    <row r="82" spans="1:38" s="1262" customFormat="1" ht="16.5" hidden="1" thickTop="1" thickBot="1" x14ac:dyDescent="0.3">
      <c r="A82" s="151" t="s">
        <v>130</v>
      </c>
      <c r="B82" s="188">
        <f t="shared" ref="B82:P82" si="13">SUM(B78:B81)</f>
        <v>2</v>
      </c>
      <c r="C82" s="208">
        <f t="shared" si="13"/>
        <v>47</v>
      </c>
      <c r="D82" s="208">
        <f t="shared" si="13"/>
        <v>62</v>
      </c>
      <c r="E82" s="208">
        <f t="shared" si="13"/>
        <v>18</v>
      </c>
      <c r="F82" s="208">
        <f t="shared" si="13"/>
        <v>3</v>
      </c>
      <c r="G82" s="208">
        <f t="shared" si="13"/>
        <v>0</v>
      </c>
      <c r="H82" s="208">
        <f t="shared" si="13"/>
        <v>8</v>
      </c>
      <c r="I82" s="208">
        <f t="shared" si="13"/>
        <v>800</v>
      </c>
      <c r="J82" s="208">
        <f t="shared" si="13"/>
        <v>165</v>
      </c>
      <c r="K82" s="208">
        <f t="shared" si="13"/>
        <v>24</v>
      </c>
      <c r="L82" s="208">
        <f t="shared" si="13"/>
        <v>321</v>
      </c>
      <c r="M82" s="208">
        <f t="shared" si="13"/>
        <v>124</v>
      </c>
      <c r="N82" s="208">
        <f t="shared" si="13"/>
        <v>0</v>
      </c>
      <c r="O82" s="208">
        <f t="shared" si="13"/>
        <v>91</v>
      </c>
      <c r="P82" s="674">
        <f t="shared" si="13"/>
        <v>7</v>
      </c>
      <c r="Q82" s="684">
        <f t="shared" si="12"/>
        <v>1672</v>
      </c>
      <c r="R82" s="295">
        <f>SUM(R78:R81)</f>
        <v>1</v>
      </c>
      <c r="T82" s="64"/>
      <c r="U82" s="64"/>
      <c r="V82" s="64"/>
      <c r="W82" s="64"/>
      <c r="X82" s="64"/>
      <c r="Y82" s="64"/>
      <c r="Z82" s="64"/>
      <c r="AA82" s="64"/>
      <c r="AB82" s="64"/>
      <c r="AC82" s="64"/>
      <c r="AD82" s="64"/>
      <c r="AE82" s="64"/>
      <c r="AF82" s="64"/>
      <c r="AG82" s="64"/>
      <c r="AH82" s="64"/>
      <c r="AI82" s="64"/>
      <c r="AJ82" s="64"/>
      <c r="AK82" s="64"/>
    </row>
    <row r="83" spans="1:38" s="1262" customFormat="1" ht="15.75" hidden="1" thickBot="1" x14ac:dyDescent="0.3">
      <c r="A83" s="71" t="s">
        <v>131</v>
      </c>
      <c r="B83" s="226">
        <f>SUM(B82/Q82)</f>
        <v>1.1961722488038277E-3</v>
      </c>
      <c r="C83" s="227">
        <f>SUM(C82/Q82)</f>
        <v>2.8110047846889953E-2</v>
      </c>
      <c r="D83" s="227">
        <f>SUM(D82/Q82)</f>
        <v>3.7081339712918659E-2</v>
      </c>
      <c r="E83" s="227">
        <f>SUM(E82/Q82)</f>
        <v>1.076555023923445E-2</v>
      </c>
      <c r="F83" s="227">
        <f>SUM(F82/Q82)</f>
        <v>1.7942583732057417E-3</v>
      </c>
      <c r="G83" s="227">
        <f>SUM(G82/Q82)</f>
        <v>0</v>
      </c>
      <c r="H83" s="227">
        <f>SUM(H82/Q82)</f>
        <v>4.7846889952153108E-3</v>
      </c>
      <c r="I83" s="227">
        <f>SUM(I82/Q82)</f>
        <v>0.4784688995215311</v>
      </c>
      <c r="J83" s="227">
        <f>SUM(J82/Q82)</f>
        <v>9.8684210526315791E-2</v>
      </c>
      <c r="K83" s="227">
        <f>SUM(K82/Q82)</f>
        <v>1.4354066985645933E-2</v>
      </c>
      <c r="L83" s="227">
        <f>SUM(L82/Q82)</f>
        <v>0.19198564593301434</v>
      </c>
      <c r="M83" s="227">
        <f>SUM(M82/Q82)</f>
        <v>7.4162679425837319E-2</v>
      </c>
      <c r="N83" s="227">
        <f>SUM(N82/Q82)</f>
        <v>0</v>
      </c>
      <c r="O83" s="227">
        <f>SUM(O82/Q82)</f>
        <v>5.4425837320574162E-2</v>
      </c>
      <c r="P83" s="675">
        <f>SUM(P82/Q82)</f>
        <v>4.1866028708133973E-3</v>
      </c>
      <c r="Q83" s="685">
        <f t="shared" si="12"/>
        <v>1</v>
      </c>
      <c r="R83" s="680"/>
      <c r="T83" s="64"/>
      <c r="U83" s="64"/>
      <c r="V83" s="64"/>
      <c r="W83" s="64"/>
      <c r="X83" s="64"/>
      <c r="Y83" s="64"/>
      <c r="Z83" s="64"/>
      <c r="AA83" s="64"/>
      <c r="AB83" s="64"/>
      <c r="AC83" s="64"/>
      <c r="AD83" s="64"/>
      <c r="AE83" s="64"/>
      <c r="AF83" s="64"/>
      <c r="AG83" s="64"/>
      <c r="AH83" s="64"/>
      <c r="AI83" s="64"/>
      <c r="AJ83" s="64"/>
      <c r="AK83" s="64"/>
    </row>
    <row r="84" spans="1:38" s="1262" customFormat="1" ht="15.75" hidden="1" thickBot="1" x14ac:dyDescent="0.3">
      <c r="T84" s="64"/>
      <c r="U84" s="64"/>
      <c r="V84" s="64"/>
      <c r="W84" s="64"/>
      <c r="X84" s="64"/>
      <c r="Y84" s="64"/>
      <c r="Z84" s="64"/>
      <c r="AA84" s="64"/>
      <c r="AB84" s="64"/>
      <c r="AC84" s="64"/>
      <c r="AD84" s="64"/>
      <c r="AE84" s="64"/>
      <c r="AF84" s="64"/>
      <c r="AG84" s="64"/>
      <c r="AH84" s="64"/>
      <c r="AI84" s="64"/>
      <c r="AJ84" s="64"/>
      <c r="AK84" s="64"/>
    </row>
    <row r="85" spans="1:38" s="172" customFormat="1" ht="15.75" hidden="1" thickBot="1" x14ac:dyDescent="0.3">
      <c r="A85" s="2641" t="s">
        <v>137</v>
      </c>
      <c r="B85" s="2642"/>
      <c r="C85" s="2642"/>
      <c r="D85" s="2642"/>
      <c r="E85" s="2642"/>
      <c r="F85" s="2642"/>
      <c r="G85" s="2642"/>
      <c r="H85" s="2642"/>
      <c r="I85" s="2642"/>
      <c r="J85" s="2642"/>
      <c r="K85" s="2642"/>
      <c r="L85" s="2642"/>
      <c r="M85" s="2642"/>
      <c r="N85" s="2642"/>
      <c r="O85" s="2642"/>
      <c r="P85" s="2642"/>
      <c r="Q85" s="2642"/>
      <c r="R85" s="2643"/>
      <c r="S85" s="1262"/>
      <c r="T85" s="64"/>
      <c r="U85" s="64"/>
      <c r="V85" s="64"/>
      <c r="W85" s="64"/>
      <c r="X85" s="64"/>
      <c r="Y85" s="64"/>
      <c r="Z85" s="64"/>
      <c r="AA85" s="64"/>
      <c r="AB85" s="64"/>
      <c r="AC85" s="64"/>
      <c r="AD85" s="64"/>
      <c r="AE85" s="64"/>
      <c r="AF85" s="64"/>
      <c r="AG85" s="64"/>
      <c r="AH85" s="64"/>
      <c r="AI85" s="64"/>
      <c r="AJ85" s="64"/>
      <c r="AK85" s="64"/>
      <c r="AL85" s="1262"/>
    </row>
    <row r="86" spans="1:38" s="32" customFormat="1" ht="54.75" hidden="1" thickBot="1" x14ac:dyDescent="0.3">
      <c r="A86" s="664"/>
      <c r="B86" s="1270" t="s">
        <v>143</v>
      </c>
      <c r="C86" s="1271" t="s">
        <v>144</v>
      </c>
      <c r="D86" s="1271" t="s">
        <v>145</v>
      </c>
      <c r="E86" s="1271" t="s">
        <v>146</v>
      </c>
      <c r="F86" s="1271" t="s">
        <v>147</v>
      </c>
      <c r="G86" s="1271" t="s">
        <v>148</v>
      </c>
      <c r="H86" s="1271" t="s">
        <v>149</v>
      </c>
      <c r="I86" s="1271" t="s">
        <v>150</v>
      </c>
      <c r="J86" s="1271" t="s">
        <v>151</v>
      </c>
      <c r="K86" s="1271" t="s">
        <v>152</v>
      </c>
      <c r="L86" s="1271" t="s">
        <v>153</v>
      </c>
      <c r="M86" s="1271" t="s">
        <v>154</v>
      </c>
      <c r="N86" s="1271" t="s">
        <v>155</v>
      </c>
      <c r="O86" s="1271" t="s">
        <v>156</v>
      </c>
      <c r="P86" s="1272" t="s">
        <v>157</v>
      </c>
      <c r="Q86" s="54" t="s">
        <v>158</v>
      </c>
      <c r="R86" s="676" t="s">
        <v>159</v>
      </c>
      <c r="T86" s="1171"/>
      <c r="U86" s="1171"/>
      <c r="V86" s="1171"/>
      <c r="W86" s="1171"/>
      <c r="X86" s="1171"/>
      <c r="Y86" s="1171"/>
      <c r="Z86" s="1171"/>
      <c r="AA86" s="1171"/>
      <c r="AB86" s="1171"/>
      <c r="AC86" s="1171"/>
      <c r="AD86" s="1171"/>
      <c r="AE86" s="1171"/>
      <c r="AF86" s="1171"/>
      <c r="AG86" s="1171"/>
      <c r="AH86" s="1171"/>
      <c r="AI86" s="1171"/>
      <c r="AJ86" s="1171"/>
      <c r="AK86" s="1171"/>
    </row>
    <row r="87" spans="1:38" s="172" customFormat="1" hidden="1" x14ac:dyDescent="0.25">
      <c r="A87" s="148" t="s">
        <v>542</v>
      </c>
      <c r="B87" s="1324">
        <v>8</v>
      </c>
      <c r="C87" s="1325">
        <v>56</v>
      </c>
      <c r="D87" s="1325">
        <v>39</v>
      </c>
      <c r="E87" s="1325">
        <v>20</v>
      </c>
      <c r="F87" s="1325">
        <v>7</v>
      </c>
      <c r="G87" s="1325">
        <v>0</v>
      </c>
      <c r="H87" s="1325">
        <v>4</v>
      </c>
      <c r="I87" s="1325">
        <v>815</v>
      </c>
      <c r="J87" s="1325">
        <v>142</v>
      </c>
      <c r="K87" s="1325">
        <v>18</v>
      </c>
      <c r="L87" s="1325">
        <v>308</v>
      </c>
      <c r="M87" s="1325">
        <v>136</v>
      </c>
      <c r="N87" s="1325">
        <v>5</v>
      </c>
      <c r="O87" s="1325">
        <v>78</v>
      </c>
      <c r="P87" s="1326">
        <v>8</v>
      </c>
      <c r="Q87" s="1327">
        <f t="shared" ref="Q87:Q92" si="14">SUM(B87:P87)</f>
        <v>1644</v>
      </c>
      <c r="R87" s="1328">
        <f>SUM(Q87/Q91)</f>
        <v>0.99576014536644453</v>
      </c>
      <c r="S87" s="1262"/>
      <c r="T87" s="64"/>
      <c r="U87" s="64"/>
      <c r="V87" s="64"/>
      <c r="W87" s="64"/>
      <c r="X87" s="64"/>
      <c r="Y87" s="64"/>
      <c r="Z87" s="64"/>
      <c r="AA87" s="64"/>
      <c r="AB87" s="64"/>
      <c r="AC87" s="64"/>
      <c r="AD87" s="64"/>
      <c r="AE87" s="64"/>
      <c r="AF87" s="64"/>
      <c r="AG87" s="64"/>
      <c r="AH87" s="64"/>
      <c r="AI87" s="64"/>
      <c r="AJ87" s="64"/>
      <c r="AK87" s="64"/>
      <c r="AL87" s="1262"/>
    </row>
    <row r="88" spans="1:38" s="172" customFormat="1" hidden="1" x14ac:dyDescent="0.25">
      <c r="A88" s="149" t="s">
        <v>543</v>
      </c>
      <c r="B88" s="1329">
        <v>0</v>
      </c>
      <c r="C88" s="1722">
        <v>0</v>
      </c>
      <c r="D88" s="1722">
        <v>0</v>
      </c>
      <c r="E88" s="1722">
        <v>0</v>
      </c>
      <c r="F88" s="1722">
        <v>0</v>
      </c>
      <c r="G88" s="1722">
        <v>0</v>
      </c>
      <c r="H88" s="1722">
        <v>0</v>
      </c>
      <c r="I88" s="341">
        <v>3</v>
      </c>
      <c r="J88" s="1722">
        <v>0</v>
      </c>
      <c r="K88" s="1722">
        <v>0</v>
      </c>
      <c r="L88" s="1722">
        <v>4</v>
      </c>
      <c r="M88" s="1722">
        <v>0</v>
      </c>
      <c r="N88" s="1722">
        <v>0</v>
      </c>
      <c r="O88" s="1722">
        <v>0</v>
      </c>
      <c r="P88" s="1723">
        <v>0</v>
      </c>
      <c r="Q88" s="1330">
        <f t="shared" si="14"/>
        <v>7</v>
      </c>
      <c r="R88" s="1331">
        <f>SUM(Q88/Q91)</f>
        <v>4.2398546335554212E-3</v>
      </c>
      <c r="S88" s="1262"/>
      <c r="T88" s="64"/>
      <c r="U88" s="64"/>
      <c r="V88" s="64"/>
      <c r="W88" s="64"/>
      <c r="X88" s="64"/>
      <c r="Y88" s="64"/>
      <c r="Z88" s="64"/>
      <c r="AA88" s="64"/>
      <c r="AB88" s="64"/>
      <c r="AC88" s="64"/>
      <c r="AD88" s="64"/>
      <c r="AE88" s="64"/>
      <c r="AF88" s="64"/>
      <c r="AG88" s="64"/>
      <c r="AH88" s="64"/>
      <c r="AI88" s="64"/>
      <c r="AJ88" s="64"/>
      <c r="AK88" s="64"/>
      <c r="AL88" s="1262"/>
    </row>
    <row r="89" spans="1:38" s="172" customFormat="1" ht="25.5" hidden="1" x14ac:dyDescent="0.25">
      <c r="A89" s="149" t="s">
        <v>544</v>
      </c>
      <c r="B89" s="1332">
        <v>0</v>
      </c>
      <c r="C89" s="1333">
        <v>0</v>
      </c>
      <c r="D89" s="1333">
        <v>0</v>
      </c>
      <c r="E89" s="1333">
        <v>0</v>
      </c>
      <c r="F89" s="1333">
        <v>0</v>
      </c>
      <c r="G89" s="1333">
        <v>0</v>
      </c>
      <c r="H89" s="1333">
        <v>0</v>
      </c>
      <c r="I89" s="1333">
        <v>0</v>
      </c>
      <c r="J89" s="1333">
        <v>0</v>
      </c>
      <c r="K89" s="1333">
        <v>0</v>
      </c>
      <c r="L89" s="1333">
        <v>0</v>
      </c>
      <c r="M89" s="1333">
        <v>0</v>
      </c>
      <c r="N89" s="1333">
        <v>0</v>
      </c>
      <c r="O89" s="1333">
        <v>0</v>
      </c>
      <c r="P89" s="1334">
        <v>0</v>
      </c>
      <c r="Q89" s="1330">
        <f t="shared" si="14"/>
        <v>0</v>
      </c>
      <c r="R89" s="1331">
        <f>SUM(Q89/Q91)</f>
        <v>0</v>
      </c>
      <c r="S89" s="1262"/>
      <c r="T89" s="64"/>
      <c r="U89" s="64"/>
      <c r="V89" s="1173"/>
      <c r="W89" s="1173"/>
      <c r="X89" s="1173"/>
      <c r="Y89" s="1173"/>
      <c r="Z89" s="1173"/>
      <c r="AA89" s="1173"/>
      <c r="AB89" s="1173"/>
      <c r="AC89" s="1173"/>
      <c r="AD89" s="1173"/>
      <c r="AE89" s="1173"/>
      <c r="AF89" s="1173"/>
      <c r="AG89" s="1173"/>
      <c r="AH89" s="1173"/>
      <c r="AI89" s="1173"/>
      <c r="AJ89" s="1173"/>
      <c r="AK89" s="1173"/>
      <c r="AL89" s="64"/>
    </row>
    <row r="90" spans="1:38" s="172" customFormat="1" ht="15.75" hidden="1" thickBot="1" x14ac:dyDescent="0.3">
      <c r="A90" s="150" t="s">
        <v>545</v>
      </c>
      <c r="B90" s="1335">
        <v>0</v>
      </c>
      <c r="C90" s="1336">
        <v>0</v>
      </c>
      <c r="D90" s="1336">
        <v>0</v>
      </c>
      <c r="E90" s="1336">
        <v>0</v>
      </c>
      <c r="F90" s="1336">
        <v>0</v>
      </c>
      <c r="G90" s="1336">
        <v>0</v>
      </c>
      <c r="H90" s="1336">
        <v>0</v>
      </c>
      <c r="I90" s="1337">
        <v>0</v>
      </c>
      <c r="J90" s="1336">
        <v>0</v>
      </c>
      <c r="K90" s="1336">
        <v>0</v>
      </c>
      <c r="L90" s="1336">
        <v>0</v>
      </c>
      <c r="M90" s="1336">
        <v>0</v>
      </c>
      <c r="N90" s="1336">
        <v>0</v>
      </c>
      <c r="O90" s="1336">
        <v>0</v>
      </c>
      <c r="P90" s="1338">
        <v>0</v>
      </c>
      <c r="Q90" s="1339">
        <f t="shared" si="14"/>
        <v>0</v>
      </c>
      <c r="R90" s="1340">
        <f>SUM(Q90/Q91)</f>
        <v>0</v>
      </c>
      <c r="S90" s="1262"/>
      <c r="T90" s="64"/>
      <c r="U90" s="64"/>
      <c r="V90" s="1173"/>
      <c r="W90" s="64"/>
      <c r="X90" s="64"/>
      <c r="Y90" s="64"/>
      <c r="Z90" s="64"/>
      <c r="AA90" s="64"/>
      <c r="AB90" s="64"/>
      <c r="AC90" s="64"/>
      <c r="AD90" s="64"/>
      <c r="AE90" s="64"/>
      <c r="AF90" s="64"/>
      <c r="AG90" s="64"/>
      <c r="AH90" s="64"/>
      <c r="AI90" s="64"/>
      <c r="AJ90" s="64"/>
      <c r="AK90" s="64"/>
      <c r="AL90" s="64"/>
    </row>
    <row r="91" spans="1:38" s="172" customFormat="1" ht="16.5" hidden="1" thickTop="1" thickBot="1" x14ac:dyDescent="0.3">
      <c r="A91" s="151" t="s">
        <v>130</v>
      </c>
      <c r="B91" s="1296">
        <f t="shared" ref="B91:P91" si="15">SUM(B87:B90)</f>
        <v>8</v>
      </c>
      <c r="C91" s="1341">
        <f t="shared" si="15"/>
        <v>56</v>
      </c>
      <c r="D91" s="1341">
        <f t="shared" si="15"/>
        <v>39</v>
      </c>
      <c r="E91" s="1341">
        <f t="shared" si="15"/>
        <v>20</v>
      </c>
      <c r="F91" s="1341">
        <f t="shared" si="15"/>
        <v>7</v>
      </c>
      <c r="G91" s="1341">
        <f t="shared" si="15"/>
        <v>0</v>
      </c>
      <c r="H91" s="1341">
        <f t="shared" si="15"/>
        <v>4</v>
      </c>
      <c r="I91" s="1341">
        <f t="shared" si="15"/>
        <v>818</v>
      </c>
      <c r="J91" s="1341">
        <f t="shared" si="15"/>
        <v>142</v>
      </c>
      <c r="K91" s="1341">
        <f t="shared" si="15"/>
        <v>18</v>
      </c>
      <c r="L91" s="1341">
        <f t="shared" si="15"/>
        <v>312</v>
      </c>
      <c r="M91" s="1341">
        <f t="shared" si="15"/>
        <v>136</v>
      </c>
      <c r="N91" s="1341">
        <f t="shared" si="15"/>
        <v>5</v>
      </c>
      <c r="O91" s="1341">
        <f t="shared" si="15"/>
        <v>78</v>
      </c>
      <c r="P91" s="1342">
        <f t="shared" si="15"/>
        <v>8</v>
      </c>
      <c r="Q91" s="1343">
        <f t="shared" si="14"/>
        <v>1651</v>
      </c>
      <c r="R91" s="1344">
        <f>SUM(R87:R90)</f>
        <v>1</v>
      </c>
      <c r="S91" s="1262"/>
      <c r="T91" s="64"/>
      <c r="U91" s="64"/>
      <c r="V91" s="1173"/>
      <c r="W91" s="64"/>
      <c r="X91" s="64"/>
      <c r="Y91" s="64"/>
      <c r="Z91" s="64"/>
      <c r="AA91" s="64"/>
      <c r="AB91" s="64"/>
      <c r="AC91" s="64"/>
      <c r="AD91" s="64"/>
      <c r="AE91" s="64"/>
      <c r="AF91" s="64"/>
      <c r="AG91" s="64"/>
      <c r="AH91" s="64"/>
      <c r="AI91" s="64"/>
      <c r="AJ91" s="64"/>
      <c r="AK91" s="64"/>
      <c r="AL91" s="64"/>
    </row>
    <row r="92" spans="1:38" s="172" customFormat="1" ht="15.75" hidden="1" thickBot="1" x14ac:dyDescent="0.3">
      <c r="A92" s="71" t="s">
        <v>131</v>
      </c>
      <c r="B92" s="587">
        <f>SUM(B91/Q91)</f>
        <v>4.8455481526347667E-3</v>
      </c>
      <c r="C92" s="588">
        <f>SUM(C91/Q91)</f>
        <v>3.3918837068443369E-2</v>
      </c>
      <c r="D92" s="588">
        <f>SUM(D91/Q91)</f>
        <v>2.3622047244094488E-2</v>
      </c>
      <c r="E92" s="588">
        <f>SUM(E91/Q91)</f>
        <v>1.2113870381586917E-2</v>
      </c>
      <c r="F92" s="588">
        <f>SUM(F91/Q91)</f>
        <v>4.2398546335554212E-3</v>
      </c>
      <c r="G92" s="588">
        <f>SUM(G91/Q91)</f>
        <v>0</v>
      </c>
      <c r="H92" s="588">
        <f>SUM(H91/Q91)</f>
        <v>2.4227740763173833E-3</v>
      </c>
      <c r="I92" s="588">
        <f>SUM(I91/Q91)</f>
        <v>0.49545729860690491</v>
      </c>
      <c r="J92" s="588">
        <f>SUM(J91/Q91)</f>
        <v>8.6008479709267116E-2</v>
      </c>
      <c r="K92" s="588">
        <f>SUM(K91/Q91)</f>
        <v>1.0902483343428226E-2</v>
      </c>
      <c r="L92" s="588">
        <f>SUM(L91/Q91)</f>
        <v>0.1889763779527559</v>
      </c>
      <c r="M92" s="588">
        <f>SUM(M91/Q91)</f>
        <v>8.2374318594791038E-2</v>
      </c>
      <c r="N92" s="588">
        <f>SUM(N91/Q91)</f>
        <v>3.0284675953967293E-3</v>
      </c>
      <c r="O92" s="588">
        <f>SUM(O91/Q91)</f>
        <v>4.7244094488188976E-2</v>
      </c>
      <c r="P92" s="1345">
        <f>SUM(P91/Q91)</f>
        <v>4.8455481526347667E-3</v>
      </c>
      <c r="Q92" s="1346">
        <f t="shared" si="14"/>
        <v>1</v>
      </c>
      <c r="R92" s="680"/>
      <c r="S92" s="1262"/>
      <c r="T92" s="64"/>
      <c r="U92" s="64"/>
      <c r="V92" s="1173"/>
      <c r="W92" s="64"/>
      <c r="X92" s="64"/>
      <c r="Y92" s="64"/>
      <c r="Z92" s="64"/>
      <c r="AA92" s="64"/>
      <c r="AB92" s="64"/>
      <c r="AC92" s="64"/>
      <c r="AD92" s="64"/>
      <c r="AE92" s="64"/>
      <c r="AF92" s="64"/>
      <c r="AG92" s="64"/>
      <c r="AH92" s="64"/>
      <c r="AI92" s="64"/>
      <c r="AJ92" s="64"/>
      <c r="AK92" s="64"/>
      <c r="AL92" s="64"/>
    </row>
    <row r="93" spans="1:38" s="172" customFormat="1" ht="15.75" hidden="1" thickBot="1" x14ac:dyDescent="0.3">
      <c r="A93" s="1262"/>
      <c r="B93" s="1262"/>
      <c r="C93" s="1262"/>
      <c r="D93" s="1262"/>
      <c r="E93" s="1262"/>
      <c r="F93" s="1262"/>
      <c r="G93" s="1262"/>
      <c r="H93" s="1262"/>
      <c r="I93" s="1262"/>
      <c r="J93" s="1262"/>
      <c r="K93" s="1262"/>
      <c r="L93" s="1262"/>
      <c r="M93" s="1262"/>
      <c r="N93" s="1262"/>
      <c r="O93" s="1262"/>
      <c r="P93" s="1262"/>
      <c r="Q93" s="1262"/>
      <c r="R93" s="1262"/>
      <c r="S93" s="1262"/>
      <c r="T93" s="64"/>
      <c r="U93" s="64"/>
      <c r="V93" s="1173"/>
      <c r="W93" s="64"/>
      <c r="X93" s="64"/>
      <c r="Y93" s="64"/>
      <c r="Z93" s="64"/>
      <c r="AA93" s="64"/>
      <c r="AB93" s="64"/>
      <c r="AC93" s="64"/>
      <c r="AD93" s="64"/>
      <c r="AE93" s="64"/>
      <c r="AF93" s="64"/>
      <c r="AG93" s="64"/>
      <c r="AH93" s="64"/>
      <c r="AI93" s="64"/>
      <c r="AJ93" s="64"/>
      <c r="AK93" s="64"/>
      <c r="AL93" s="64"/>
    </row>
    <row r="94" spans="1:38" s="172" customFormat="1" ht="15.75" hidden="1" thickBot="1" x14ac:dyDescent="0.3">
      <c r="A94" s="2641" t="s">
        <v>138</v>
      </c>
      <c r="B94" s="2642"/>
      <c r="C94" s="2642"/>
      <c r="D94" s="2642"/>
      <c r="E94" s="2642"/>
      <c r="F94" s="2642"/>
      <c r="G94" s="2642"/>
      <c r="H94" s="2642"/>
      <c r="I94" s="2642"/>
      <c r="J94" s="2642"/>
      <c r="K94" s="2642"/>
      <c r="L94" s="2642"/>
      <c r="M94" s="2642"/>
      <c r="N94" s="2642"/>
      <c r="O94" s="2642"/>
      <c r="P94" s="2642"/>
      <c r="Q94" s="2642"/>
      <c r="R94" s="2643"/>
      <c r="S94" s="1262"/>
      <c r="T94" s="64"/>
      <c r="U94" s="64"/>
      <c r="V94" s="1173"/>
      <c r="W94" s="64"/>
      <c r="X94" s="64"/>
      <c r="Y94" s="64"/>
      <c r="Z94" s="64"/>
      <c r="AA94" s="64"/>
      <c r="AB94" s="64"/>
      <c r="AC94" s="64"/>
      <c r="AD94" s="64"/>
      <c r="AE94" s="64"/>
      <c r="AF94" s="64"/>
      <c r="AG94" s="64"/>
      <c r="AH94" s="64"/>
      <c r="AI94" s="64"/>
      <c r="AJ94" s="64"/>
      <c r="AK94" s="64"/>
      <c r="AL94" s="64"/>
    </row>
    <row r="95" spans="1:38" s="32" customFormat="1" ht="54.75" hidden="1" thickBot="1" x14ac:dyDescent="0.3">
      <c r="A95" s="664"/>
      <c r="B95" s="666" t="s">
        <v>143</v>
      </c>
      <c r="C95" s="667" t="s">
        <v>144</v>
      </c>
      <c r="D95" s="667" t="s">
        <v>145</v>
      </c>
      <c r="E95" s="667" t="s">
        <v>146</v>
      </c>
      <c r="F95" s="667" t="s">
        <v>147</v>
      </c>
      <c r="G95" s="667" t="s">
        <v>148</v>
      </c>
      <c r="H95" s="667" t="s">
        <v>149</v>
      </c>
      <c r="I95" s="667" t="s">
        <v>150</v>
      </c>
      <c r="J95" s="667" t="s">
        <v>151</v>
      </c>
      <c r="K95" s="667" t="s">
        <v>152</v>
      </c>
      <c r="L95" s="667" t="s">
        <v>153</v>
      </c>
      <c r="M95" s="667" t="s">
        <v>154</v>
      </c>
      <c r="N95" s="667" t="s">
        <v>155</v>
      </c>
      <c r="O95" s="667" t="s">
        <v>156</v>
      </c>
      <c r="P95" s="669" t="s">
        <v>157</v>
      </c>
      <c r="Q95" s="54" t="s">
        <v>158</v>
      </c>
      <c r="R95" s="676" t="s">
        <v>159</v>
      </c>
      <c r="T95" s="1172"/>
      <c r="U95" s="1173"/>
      <c r="V95" s="1173"/>
      <c r="W95" s="1172"/>
      <c r="X95" s="1172"/>
      <c r="Y95" s="1172"/>
      <c r="Z95" s="1172"/>
      <c r="AA95" s="1172"/>
      <c r="AB95" s="1172"/>
      <c r="AC95" s="1172"/>
      <c r="AD95" s="1172"/>
      <c r="AE95" s="1172"/>
      <c r="AF95" s="1172"/>
      <c r="AG95" s="1172"/>
      <c r="AH95" s="1172"/>
      <c r="AI95" s="1172"/>
      <c r="AJ95" s="1172"/>
      <c r="AK95" s="1172"/>
      <c r="AL95" s="1171"/>
    </row>
    <row r="96" spans="1:38" s="172" customFormat="1" hidden="1" x14ac:dyDescent="0.25">
      <c r="A96" s="148" t="s">
        <v>542</v>
      </c>
      <c r="B96" s="1729">
        <v>15</v>
      </c>
      <c r="C96" s="1730">
        <v>44</v>
      </c>
      <c r="D96" s="1730">
        <v>50</v>
      </c>
      <c r="E96" s="1730">
        <v>38</v>
      </c>
      <c r="F96" s="1730">
        <v>11</v>
      </c>
      <c r="G96" s="1730">
        <v>1</v>
      </c>
      <c r="H96" s="1730">
        <v>8</v>
      </c>
      <c r="I96" s="1017">
        <v>1279</v>
      </c>
      <c r="J96" s="1730">
        <v>205</v>
      </c>
      <c r="K96" s="1730">
        <v>10</v>
      </c>
      <c r="L96" s="1730">
        <v>426</v>
      </c>
      <c r="M96" s="1730">
        <v>107</v>
      </c>
      <c r="N96" s="1730">
        <v>8</v>
      </c>
      <c r="O96" s="1730">
        <v>62</v>
      </c>
      <c r="P96" s="1078">
        <v>36</v>
      </c>
      <c r="Q96" s="113">
        <f t="shared" ref="Q96:Q101" si="16">SUM(B96:P96)</f>
        <v>2300</v>
      </c>
      <c r="R96" s="787">
        <f>SUM(Q96/Q100)</f>
        <v>0.989247311827957</v>
      </c>
      <c r="S96" s="1262"/>
      <c r="T96" s="1172"/>
      <c r="U96" s="1173"/>
      <c r="V96" s="1173"/>
      <c r="W96" s="1173"/>
      <c r="X96" s="1173"/>
      <c r="Y96" s="1173"/>
      <c r="Z96" s="1173"/>
      <c r="AA96" s="1173"/>
      <c r="AB96" s="1173"/>
      <c r="AC96" s="1173"/>
      <c r="AD96" s="1173"/>
      <c r="AE96" s="1173"/>
      <c r="AF96" s="1173"/>
      <c r="AG96" s="1173"/>
      <c r="AH96" s="1173"/>
      <c r="AI96" s="1173"/>
      <c r="AJ96" s="1173"/>
      <c r="AK96" s="1173"/>
      <c r="AL96" s="64"/>
    </row>
    <row r="97" spans="1:38" s="172" customFormat="1" hidden="1" x14ac:dyDescent="0.25">
      <c r="A97" s="149" t="s">
        <v>543</v>
      </c>
      <c r="B97" s="1731">
        <v>0</v>
      </c>
      <c r="C97" s="1720">
        <v>0</v>
      </c>
      <c r="D97" s="1720">
        <v>0</v>
      </c>
      <c r="E97" s="1720">
        <v>0</v>
      </c>
      <c r="F97" s="1720">
        <v>0</v>
      </c>
      <c r="G97" s="1720">
        <v>0</v>
      </c>
      <c r="H97" s="1720">
        <v>0</v>
      </c>
      <c r="I97" s="1020">
        <v>3</v>
      </c>
      <c r="J97" s="1720">
        <v>0</v>
      </c>
      <c r="K97" s="1720">
        <v>0</v>
      </c>
      <c r="L97" s="1720">
        <v>12</v>
      </c>
      <c r="M97" s="1720">
        <v>0</v>
      </c>
      <c r="N97" s="1720">
        <v>0</v>
      </c>
      <c r="O97" s="1720">
        <v>1</v>
      </c>
      <c r="P97" s="1079">
        <v>0</v>
      </c>
      <c r="Q97" s="114">
        <f t="shared" si="16"/>
        <v>16</v>
      </c>
      <c r="R97" s="788">
        <f>SUM(Q97/Q100)</f>
        <v>6.8817204301075269E-3</v>
      </c>
      <c r="S97" s="1262"/>
      <c r="T97" s="1172"/>
      <c r="U97" s="1173"/>
      <c r="V97" s="1173"/>
      <c r="W97" s="64"/>
      <c r="X97" s="64"/>
      <c r="Y97" s="64"/>
      <c r="Z97" s="64"/>
      <c r="AA97" s="64"/>
      <c r="AB97" s="64"/>
      <c r="AC97" s="64"/>
      <c r="AD97" s="64"/>
      <c r="AE97" s="64"/>
      <c r="AF97" s="64"/>
      <c r="AG97" s="64"/>
      <c r="AH97" s="64"/>
      <c r="AI97" s="64"/>
      <c r="AJ97" s="64"/>
      <c r="AK97" s="64"/>
      <c r="AL97" s="64"/>
    </row>
    <row r="98" spans="1:38" s="172" customFormat="1" ht="25.5" hidden="1" x14ac:dyDescent="0.25">
      <c r="A98" s="149" t="s">
        <v>544</v>
      </c>
      <c r="B98" s="1080">
        <v>0</v>
      </c>
      <c r="C98" s="1081">
        <v>0</v>
      </c>
      <c r="D98" s="1081">
        <v>0</v>
      </c>
      <c r="E98" s="1081">
        <v>0</v>
      </c>
      <c r="F98" s="1081">
        <v>0</v>
      </c>
      <c r="G98" s="1081">
        <v>0</v>
      </c>
      <c r="H98" s="1081">
        <v>0</v>
      </c>
      <c r="I98" s="1081">
        <v>3</v>
      </c>
      <c r="J98" s="1081">
        <v>0</v>
      </c>
      <c r="K98" s="1081">
        <v>0</v>
      </c>
      <c r="L98" s="1081">
        <v>6</v>
      </c>
      <c r="M98" s="1081">
        <v>0</v>
      </c>
      <c r="N98" s="1081">
        <v>0</v>
      </c>
      <c r="O98" s="1081">
        <v>0</v>
      </c>
      <c r="P98" s="1082">
        <v>0</v>
      </c>
      <c r="Q98" s="114">
        <f t="shared" si="16"/>
        <v>9</v>
      </c>
      <c r="R98" s="788">
        <f>SUM(Q98/Q100)</f>
        <v>3.8709677419354839E-3</v>
      </c>
      <c r="S98" s="1262"/>
      <c r="T98" s="1172"/>
      <c r="U98" s="1173"/>
      <c r="V98" s="1173"/>
      <c r="W98" s="64"/>
      <c r="X98" s="64"/>
      <c r="Y98" s="64"/>
      <c r="Z98" s="64"/>
      <c r="AA98" s="64"/>
      <c r="AB98" s="64"/>
      <c r="AC98" s="64"/>
      <c r="AD98" s="64"/>
      <c r="AE98" s="64"/>
      <c r="AF98" s="64"/>
      <c r="AG98" s="64"/>
      <c r="AH98" s="64"/>
      <c r="AI98" s="64"/>
      <c r="AJ98" s="64"/>
      <c r="AK98" s="64"/>
      <c r="AL98" s="64"/>
    </row>
    <row r="99" spans="1:38" s="172" customFormat="1" ht="15.75" hidden="1" thickBot="1" x14ac:dyDescent="0.3">
      <c r="A99" s="150" t="s">
        <v>545</v>
      </c>
      <c r="B99" s="1083">
        <v>0</v>
      </c>
      <c r="C99" s="1084">
        <v>0</v>
      </c>
      <c r="D99" s="1084">
        <v>0</v>
      </c>
      <c r="E99" s="1084">
        <v>0</v>
      </c>
      <c r="F99" s="1084">
        <v>0</v>
      </c>
      <c r="G99" s="1084">
        <v>0</v>
      </c>
      <c r="H99" s="1084">
        <v>0</v>
      </c>
      <c r="I99" s="1023">
        <v>0</v>
      </c>
      <c r="J99" s="1084">
        <v>0</v>
      </c>
      <c r="K99" s="1084">
        <v>0</v>
      </c>
      <c r="L99" s="1084">
        <v>0</v>
      </c>
      <c r="M99" s="1084">
        <v>0</v>
      </c>
      <c r="N99" s="1084">
        <v>0</v>
      </c>
      <c r="O99" s="1084">
        <v>0</v>
      </c>
      <c r="P99" s="1085">
        <v>0</v>
      </c>
      <c r="Q99" s="115">
        <f t="shared" si="16"/>
        <v>0</v>
      </c>
      <c r="R99" s="789">
        <f>SUM(Q99/Q100)</f>
        <v>0</v>
      </c>
      <c r="S99" s="1262"/>
      <c r="T99" s="1172"/>
      <c r="U99" s="1173"/>
      <c r="V99" s="1173"/>
      <c r="W99" s="64"/>
      <c r="X99" s="64"/>
      <c r="Y99" s="64"/>
      <c r="Z99" s="64"/>
      <c r="AA99" s="64"/>
      <c r="AB99" s="64"/>
      <c r="AC99" s="64"/>
      <c r="AD99" s="64"/>
      <c r="AE99" s="64"/>
      <c r="AF99" s="64"/>
      <c r="AG99" s="64"/>
      <c r="AH99" s="64"/>
      <c r="AI99" s="64"/>
      <c r="AJ99" s="64"/>
      <c r="AK99" s="64"/>
      <c r="AL99" s="64"/>
    </row>
    <row r="100" spans="1:38" s="172" customFormat="1" ht="16.5" hidden="1" thickTop="1" thickBot="1" x14ac:dyDescent="0.3">
      <c r="A100" s="151" t="s">
        <v>130</v>
      </c>
      <c r="B100" s="972">
        <f t="shared" ref="B100:P100" si="17">SUM(B96:B99)</f>
        <v>15</v>
      </c>
      <c r="C100" s="973">
        <f t="shared" si="17"/>
        <v>44</v>
      </c>
      <c r="D100" s="973">
        <f t="shared" si="17"/>
        <v>50</v>
      </c>
      <c r="E100" s="973">
        <f t="shared" si="17"/>
        <v>38</v>
      </c>
      <c r="F100" s="973">
        <f t="shared" si="17"/>
        <v>11</v>
      </c>
      <c r="G100" s="973">
        <f t="shared" si="17"/>
        <v>1</v>
      </c>
      <c r="H100" s="973">
        <f t="shared" si="17"/>
        <v>8</v>
      </c>
      <c r="I100" s="973">
        <f t="shared" si="17"/>
        <v>1285</v>
      </c>
      <c r="J100" s="973">
        <f t="shared" si="17"/>
        <v>205</v>
      </c>
      <c r="K100" s="973">
        <f t="shared" si="17"/>
        <v>10</v>
      </c>
      <c r="L100" s="973">
        <f t="shared" si="17"/>
        <v>444</v>
      </c>
      <c r="M100" s="973">
        <f t="shared" si="17"/>
        <v>107</v>
      </c>
      <c r="N100" s="973">
        <f t="shared" si="17"/>
        <v>8</v>
      </c>
      <c r="O100" s="973">
        <f t="shared" si="17"/>
        <v>63</v>
      </c>
      <c r="P100" s="974">
        <f t="shared" si="17"/>
        <v>36</v>
      </c>
      <c r="Q100" s="790">
        <f t="shared" si="16"/>
        <v>2325</v>
      </c>
      <c r="R100" s="791">
        <f>SUM(R96:R99)</f>
        <v>1</v>
      </c>
      <c r="S100" s="1262"/>
      <c r="T100" s="1172"/>
      <c r="U100" s="1173"/>
      <c r="V100" s="1173"/>
      <c r="W100" s="64"/>
      <c r="X100" s="64"/>
      <c r="Y100" s="64"/>
      <c r="Z100" s="64"/>
      <c r="AA100" s="64"/>
      <c r="AB100" s="64"/>
      <c r="AC100" s="64"/>
      <c r="AD100" s="64"/>
      <c r="AE100" s="64"/>
      <c r="AF100" s="64"/>
      <c r="AG100" s="64"/>
      <c r="AH100" s="64"/>
      <c r="AI100" s="64"/>
      <c r="AJ100" s="64"/>
      <c r="AK100" s="64"/>
      <c r="AL100" s="64"/>
    </row>
    <row r="101" spans="1:38" s="172" customFormat="1" ht="15.75" hidden="1" thickBot="1" x14ac:dyDescent="0.3">
      <c r="A101" s="71" t="s">
        <v>131</v>
      </c>
      <c r="B101" s="792">
        <f>SUM(B100/Q100)</f>
        <v>6.4516129032258064E-3</v>
      </c>
      <c r="C101" s="793">
        <f>SUM(C100/Q100)</f>
        <v>1.8924731182795699E-2</v>
      </c>
      <c r="D101" s="793">
        <f>SUM(D100/Q100)</f>
        <v>2.1505376344086023E-2</v>
      </c>
      <c r="E101" s="793">
        <f>SUM(E100/Q100)</f>
        <v>1.6344086021505378E-2</v>
      </c>
      <c r="F101" s="793">
        <f>SUM(F100/Q100)</f>
        <v>4.7311827956989247E-3</v>
      </c>
      <c r="G101" s="793">
        <f>SUM(G100/Q100)</f>
        <v>4.3010752688172043E-4</v>
      </c>
      <c r="H101" s="793">
        <f>SUM(H100/Q100)</f>
        <v>3.4408602150537634E-3</v>
      </c>
      <c r="I101" s="793">
        <f>SUM(I100/Q100)</f>
        <v>0.55268817204301079</v>
      </c>
      <c r="J101" s="793">
        <f>SUM(J100/Q100)</f>
        <v>8.8172043010752682E-2</v>
      </c>
      <c r="K101" s="793">
        <f>SUM(K100/Q100)</f>
        <v>4.3010752688172043E-3</v>
      </c>
      <c r="L101" s="793">
        <f>SUM(L100/Q100)</f>
        <v>0.19096774193548388</v>
      </c>
      <c r="M101" s="793">
        <f>SUM(M100/Q100)</f>
        <v>4.6021505376344085E-2</v>
      </c>
      <c r="N101" s="793">
        <f>SUM(N100/Q100)</f>
        <v>3.4408602150537634E-3</v>
      </c>
      <c r="O101" s="793">
        <f>SUM(O100/Q100)</f>
        <v>2.7096774193548386E-2</v>
      </c>
      <c r="P101" s="794">
        <f>SUM(P100/Q100)</f>
        <v>1.5483870967741935E-2</v>
      </c>
      <c r="Q101" s="795">
        <f t="shared" si="16"/>
        <v>1</v>
      </c>
      <c r="R101" s="680"/>
      <c r="S101" s="1262"/>
      <c r="T101" s="1172"/>
      <c r="U101" s="1173"/>
      <c r="V101" s="1173"/>
      <c r="W101" s="64"/>
      <c r="X101" s="64"/>
      <c r="Y101" s="64"/>
      <c r="Z101" s="64"/>
      <c r="AA101" s="64"/>
      <c r="AB101" s="64"/>
      <c r="AC101" s="64"/>
      <c r="AD101" s="64"/>
      <c r="AE101" s="64"/>
      <c r="AF101" s="64"/>
      <c r="AG101" s="64"/>
      <c r="AH101" s="64"/>
      <c r="AI101" s="64"/>
      <c r="AJ101" s="64"/>
      <c r="AK101" s="64"/>
      <c r="AL101" s="64"/>
    </row>
    <row r="102" spans="1:38" s="172" customFormat="1" ht="15.75" hidden="1" customHeight="1" thickBot="1" x14ac:dyDescent="0.3">
      <c r="A102" s="1262"/>
      <c r="B102" s="1262"/>
      <c r="C102" s="1262"/>
      <c r="D102" s="1262"/>
      <c r="E102" s="1262"/>
      <c r="F102" s="1262"/>
      <c r="G102" s="1262"/>
      <c r="H102" s="1262"/>
      <c r="I102" s="1262"/>
      <c r="J102" s="1262"/>
      <c r="K102" s="1262"/>
      <c r="L102" s="1262"/>
      <c r="M102" s="1262"/>
      <c r="N102" s="1262"/>
      <c r="O102" s="1262"/>
      <c r="P102" s="1262"/>
      <c r="Q102" s="1262"/>
      <c r="R102" s="1262"/>
      <c r="S102" s="1262"/>
      <c r="T102" s="1172"/>
      <c r="U102" s="1173"/>
      <c r="V102" s="1173"/>
      <c r="W102" s="64"/>
      <c r="X102" s="64"/>
      <c r="Y102" s="64"/>
      <c r="Z102" s="64"/>
      <c r="AA102" s="64"/>
      <c r="AB102" s="64"/>
      <c r="AC102" s="64"/>
      <c r="AD102" s="64"/>
      <c r="AE102" s="64"/>
      <c r="AF102" s="64"/>
      <c r="AG102" s="64"/>
      <c r="AH102" s="64"/>
      <c r="AI102" s="64"/>
      <c r="AJ102" s="64"/>
      <c r="AK102" s="64"/>
      <c r="AL102" s="64"/>
    </row>
    <row r="103" spans="1:38" s="172" customFormat="1" ht="15.75" hidden="1" customHeight="1" thickBot="1" x14ac:dyDescent="0.3">
      <c r="A103" s="2641" t="s">
        <v>139</v>
      </c>
      <c r="B103" s="2642"/>
      <c r="C103" s="2642"/>
      <c r="D103" s="2642"/>
      <c r="E103" s="2642"/>
      <c r="F103" s="2642"/>
      <c r="G103" s="2642"/>
      <c r="H103" s="2642"/>
      <c r="I103" s="2642"/>
      <c r="J103" s="2642"/>
      <c r="K103" s="2642"/>
      <c r="L103" s="2642"/>
      <c r="M103" s="2642"/>
      <c r="N103" s="2642"/>
      <c r="O103" s="2642"/>
      <c r="P103" s="2642"/>
      <c r="Q103" s="2642"/>
      <c r="R103" s="2643"/>
      <c r="S103" s="1262"/>
      <c r="T103" s="1172"/>
      <c r="U103" s="1173"/>
      <c r="V103" s="1173"/>
      <c r="W103" s="64"/>
      <c r="X103" s="64"/>
      <c r="Y103" s="64"/>
      <c r="Z103" s="64"/>
      <c r="AA103" s="64"/>
      <c r="AB103" s="64"/>
      <c r="AC103" s="64"/>
      <c r="AD103" s="64"/>
      <c r="AE103" s="64"/>
      <c r="AF103" s="64"/>
      <c r="AG103" s="64"/>
      <c r="AH103" s="64"/>
      <c r="AI103" s="64"/>
      <c r="AJ103" s="64"/>
      <c r="AK103" s="64"/>
      <c r="AL103" s="64"/>
    </row>
    <row r="104" spans="1:38" s="32" customFormat="1" ht="69.75" hidden="1" customHeight="1" thickBot="1" x14ac:dyDescent="0.3">
      <c r="A104" s="664"/>
      <c r="B104" s="666" t="s">
        <v>143</v>
      </c>
      <c r="C104" s="667" t="s">
        <v>144</v>
      </c>
      <c r="D104" s="667" t="s">
        <v>145</v>
      </c>
      <c r="E104" s="667" t="s">
        <v>146</v>
      </c>
      <c r="F104" s="667" t="s">
        <v>147</v>
      </c>
      <c r="G104" s="667" t="s">
        <v>148</v>
      </c>
      <c r="H104" s="667" t="s">
        <v>149</v>
      </c>
      <c r="I104" s="667" t="s">
        <v>150</v>
      </c>
      <c r="J104" s="667" t="s">
        <v>151</v>
      </c>
      <c r="K104" s="667" t="s">
        <v>152</v>
      </c>
      <c r="L104" s="667" t="s">
        <v>153</v>
      </c>
      <c r="M104" s="667" t="s">
        <v>154</v>
      </c>
      <c r="N104" s="667" t="s">
        <v>155</v>
      </c>
      <c r="O104" s="667" t="s">
        <v>156</v>
      </c>
      <c r="P104" s="669" t="s">
        <v>157</v>
      </c>
      <c r="Q104" s="54" t="s">
        <v>158</v>
      </c>
      <c r="R104" s="676" t="s">
        <v>159</v>
      </c>
      <c r="T104" s="1172"/>
      <c r="U104" s="1173"/>
      <c r="V104" s="1171"/>
      <c r="W104" s="1171"/>
      <c r="X104" s="1171"/>
      <c r="Y104" s="1171"/>
      <c r="Z104" s="1171"/>
      <c r="AA104" s="1171"/>
      <c r="AB104" s="1171"/>
      <c r="AC104" s="1171"/>
      <c r="AD104" s="1171"/>
      <c r="AE104" s="1171"/>
      <c r="AF104" s="1171"/>
      <c r="AG104" s="1171"/>
      <c r="AH104" s="1171"/>
      <c r="AI104" s="1171"/>
      <c r="AJ104" s="1171"/>
      <c r="AK104" s="1171"/>
      <c r="AL104" s="1171"/>
    </row>
    <row r="105" spans="1:38" s="172" customFormat="1" hidden="1" x14ac:dyDescent="0.25">
      <c r="A105" s="148" t="s">
        <v>542</v>
      </c>
      <c r="B105" s="1729">
        <v>9</v>
      </c>
      <c r="C105" s="1730">
        <v>41</v>
      </c>
      <c r="D105" s="1730">
        <v>14</v>
      </c>
      <c r="E105" s="1730">
        <v>36</v>
      </c>
      <c r="F105" s="1730">
        <v>9</v>
      </c>
      <c r="G105" s="1730">
        <v>9</v>
      </c>
      <c r="H105" s="1730">
        <v>1</v>
      </c>
      <c r="I105" s="1017">
        <v>1519</v>
      </c>
      <c r="J105" s="1730">
        <v>192</v>
      </c>
      <c r="K105" s="1730">
        <v>21</v>
      </c>
      <c r="L105" s="1730">
        <v>532</v>
      </c>
      <c r="M105" s="1730">
        <v>181</v>
      </c>
      <c r="N105" s="1730">
        <v>10</v>
      </c>
      <c r="O105" s="1730">
        <v>105</v>
      </c>
      <c r="P105" s="1078">
        <v>10</v>
      </c>
      <c r="Q105" s="113">
        <v>2689</v>
      </c>
      <c r="R105" s="787">
        <f>SUM(Q105/Q109)</f>
        <v>0.99408502772643248</v>
      </c>
      <c r="S105" s="1262"/>
      <c r="T105" s="1172"/>
      <c r="U105" s="1173"/>
      <c r="V105" s="64"/>
      <c r="W105" s="64"/>
      <c r="X105" s="64"/>
      <c r="Y105" s="64"/>
      <c r="Z105" s="64"/>
      <c r="AA105" s="64"/>
      <c r="AB105" s="64"/>
      <c r="AC105" s="64"/>
      <c r="AD105" s="64"/>
      <c r="AE105" s="64"/>
      <c r="AF105" s="64"/>
      <c r="AG105" s="64"/>
      <c r="AH105" s="64"/>
      <c r="AI105" s="64"/>
      <c r="AJ105" s="64"/>
      <c r="AK105" s="64"/>
      <c r="AL105" s="64"/>
    </row>
    <row r="106" spans="1:38" s="172" customFormat="1" hidden="1" x14ac:dyDescent="0.25">
      <c r="A106" s="149" t="s">
        <v>543</v>
      </c>
      <c r="B106" s="1731">
        <v>0</v>
      </c>
      <c r="C106" s="1720">
        <v>0</v>
      </c>
      <c r="D106" s="1720">
        <v>0</v>
      </c>
      <c r="E106" s="1720">
        <v>0</v>
      </c>
      <c r="F106" s="1720">
        <v>0</v>
      </c>
      <c r="G106" s="1720">
        <v>0</v>
      </c>
      <c r="H106" s="1720">
        <v>0</v>
      </c>
      <c r="I106" s="1020">
        <v>10</v>
      </c>
      <c r="J106" s="1720">
        <v>0</v>
      </c>
      <c r="K106" s="1720">
        <v>0</v>
      </c>
      <c r="L106" s="1720">
        <v>4</v>
      </c>
      <c r="M106" s="1720">
        <v>0</v>
      </c>
      <c r="N106" s="1720">
        <v>0</v>
      </c>
      <c r="O106" s="1720">
        <v>0</v>
      </c>
      <c r="P106" s="1079">
        <v>0</v>
      </c>
      <c r="Q106" s="114">
        <v>14</v>
      </c>
      <c r="R106" s="788">
        <f>SUM(Q106/Q109)</f>
        <v>5.1756007393715343E-3</v>
      </c>
      <c r="S106" s="1262"/>
      <c r="T106" s="1172"/>
      <c r="U106" s="1173"/>
      <c r="V106" s="64"/>
      <c r="W106" s="64"/>
      <c r="X106" s="64"/>
      <c r="Y106" s="64"/>
      <c r="Z106" s="64"/>
      <c r="AA106" s="64"/>
      <c r="AB106" s="64"/>
      <c r="AC106" s="64"/>
      <c r="AD106" s="64"/>
      <c r="AE106" s="64"/>
      <c r="AF106" s="64"/>
      <c r="AG106" s="64"/>
      <c r="AH106" s="64"/>
      <c r="AI106" s="64"/>
      <c r="AJ106" s="64"/>
      <c r="AK106" s="64"/>
      <c r="AL106" s="64"/>
    </row>
    <row r="107" spans="1:38" s="172" customFormat="1" ht="25.5" hidden="1" x14ac:dyDescent="0.25">
      <c r="A107" s="149" t="s">
        <v>544</v>
      </c>
      <c r="B107" s="1080">
        <v>0</v>
      </c>
      <c r="C107" s="1081">
        <v>0</v>
      </c>
      <c r="D107" s="1081">
        <v>0</v>
      </c>
      <c r="E107" s="1081">
        <v>0</v>
      </c>
      <c r="F107" s="1081">
        <v>0</v>
      </c>
      <c r="G107" s="1081">
        <v>0</v>
      </c>
      <c r="H107" s="1081">
        <v>0</v>
      </c>
      <c r="I107" s="1081">
        <v>0</v>
      </c>
      <c r="J107" s="1081">
        <v>0</v>
      </c>
      <c r="K107" s="1081">
        <v>0</v>
      </c>
      <c r="L107" s="1081">
        <v>0</v>
      </c>
      <c r="M107" s="1081">
        <v>0</v>
      </c>
      <c r="N107" s="1081">
        <v>0</v>
      </c>
      <c r="O107" s="1081">
        <v>0</v>
      </c>
      <c r="P107" s="1082">
        <v>0</v>
      </c>
      <c r="Q107" s="114">
        <v>0</v>
      </c>
      <c r="R107" s="788">
        <f>SUM(Q107/Q109)</f>
        <v>0</v>
      </c>
      <c r="S107" s="1262"/>
      <c r="T107" s="1172"/>
      <c r="U107" s="1173"/>
      <c r="V107" s="64"/>
      <c r="W107" s="64"/>
      <c r="X107" s="64"/>
      <c r="Y107" s="64"/>
      <c r="Z107" s="64"/>
      <c r="AA107" s="64"/>
      <c r="AB107" s="64"/>
      <c r="AC107" s="64"/>
      <c r="AD107" s="64"/>
      <c r="AE107" s="64"/>
      <c r="AF107" s="64"/>
      <c r="AG107" s="64"/>
      <c r="AH107" s="64"/>
      <c r="AI107" s="64"/>
      <c r="AJ107" s="64"/>
      <c r="AK107" s="64"/>
      <c r="AL107" s="64"/>
    </row>
    <row r="108" spans="1:38" s="172" customFormat="1" ht="15.75" hidden="1" thickBot="1" x14ac:dyDescent="0.3">
      <c r="A108" s="150" t="s">
        <v>545</v>
      </c>
      <c r="B108" s="1083">
        <v>0</v>
      </c>
      <c r="C108" s="1084">
        <v>1</v>
      </c>
      <c r="D108" s="1084">
        <v>0</v>
      </c>
      <c r="E108" s="1084">
        <v>0</v>
      </c>
      <c r="F108" s="1084">
        <v>0</v>
      </c>
      <c r="G108" s="1084">
        <v>0</v>
      </c>
      <c r="H108" s="1084">
        <v>0</v>
      </c>
      <c r="I108" s="1023">
        <v>0</v>
      </c>
      <c r="J108" s="1084">
        <v>1</v>
      </c>
      <c r="K108" s="1084">
        <v>0</v>
      </c>
      <c r="L108" s="1084">
        <v>0</v>
      </c>
      <c r="M108" s="1084">
        <v>0</v>
      </c>
      <c r="N108" s="1084">
        <v>0</v>
      </c>
      <c r="O108" s="1084">
        <v>0</v>
      </c>
      <c r="P108" s="1085">
        <v>0</v>
      </c>
      <c r="Q108" s="115">
        <v>2</v>
      </c>
      <c r="R108" s="789">
        <f>SUM(Q108/Q109)</f>
        <v>7.3937153419593343E-4</v>
      </c>
      <c r="S108" s="1262"/>
      <c r="T108" s="1172"/>
      <c r="U108" s="1173"/>
      <c r="V108" s="64"/>
      <c r="W108" s="64"/>
      <c r="X108" s="64"/>
      <c r="Y108" s="64"/>
      <c r="Z108" s="64"/>
      <c r="AA108" s="64"/>
      <c r="AB108" s="64"/>
      <c r="AC108" s="64"/>
      <c r="AD108" s="64"/>
      <c r="AE108" s="64"/>
      <c r="AF108" s="64"/>
      <c r="AG108" s="64"/>
      <c r="AH108" s="64"/>
      <c r="AI108" s="64"/>
      <c r="AJ108" s="64"/>
      <c r="AK108" s="64"/>
      <c r="AL108" s="64"/>
    </row>
    <row r="109" spans="1:38" s="172" customFormat="1" ht="16.5" hidden="1" thickTop="1" thickBot="1" x14ac:dyDescent="0.3">
      <c r="A109" s="151" t="s">
        <v>130</v>
      </c>
      <c r="B109" s="972">
        <f t="shared" ref="B109:P109" si="18">SUM(B105:B108)</f>
        <v>9</v>
      </c>
      <c r="C109" s="973">
        <f t="shared" si="18"/>
        <v>42</v>
      </c>
      <c r="D109" s="973">
        <f t="shared" si="18"/>
        <v>14</v>
      </c>
      <c r="E109" s="973">
        <f t="shared" si="18"/>
        <v>36</v>
      </c>
      <c r="F109" s="973">
        <f t="shared" si="18"/>
        <v>9</v>
      </c>
      <c r="G109" s="973">
        <f t="shared" si="18"/>
        <v>9</v>
      </c>
      <c r="H109" s="973">
        <f t="shared" si="18"/>
        <v>1</v>
      </c>
      <c r="I109" s="973">
        <f t="shared" si="18"/>
        <v>1529</v>
      </c>
      <c r="J109" s="973">
        <f t="shared" si="18"/>
        <v>193</v>
      </c>
      <c r="K109" s="973">
        <f t="shared" si="18"/>
        <v>21</v>
      </c>
      <c r="L109" s="973">
        <f t="shared" si="18"/>
        <v>536</v>
      </c>
      <c r="M109" s="973">
        <f t="shared" si="18"/>
        <v>181</v>
      </c>
      <c r="N109" s="973">
        <f t="shared" si="18"/>
        <v>10</v>
      </c>
      <c r="O109" s="973">
        <f t="shared" si="18"/>
        <v>105</v>
      </c>
      <c r="P109" s="974">
        <f t="shared" si="18"/>
        <v>10</v>
      </c>
      <c r="Q109" s="790">
        <f>SUM(B109:P109)</f>
        <v>2705</v>
      </c>
      <c r="R109" s="791">
        <f>SUM(R105:R108)</f>
        <v>0.99999999999999989</v>
      </c>
      <c r="S109" s="1262"/>
      <c r="T109" s="1172"/>
      <c r="U109" s="1173"/>
      <c r="V109" s="64"/>
      <c r="W109" s="64"/>
      <c r="X109" s="64"/>
      <c r="Y109" s="64"/>
      <c r="Z109" s="64"/>
      <c r="AA109" s="64"/>
      <c r="AB109" s="64"/>
      <c r="AC109" s="64"/>
      <c r="AD109" s="64"/>
      <c r="AE109" s="64"/>
      <c r="AF109" s="64"/>
      <c r="AG109" s="64"/>
      <c r="AH109" s="64"/>
      <c r="AI109" s="64"/>
      <c r="AJ109" s="64"/>
      <c r="AK109" s="64"/>
      <c r="AL109" s="64"/>
    </row>
    <row r="110" spans="1:38" s="172" customFormat="1" ht="15.75" hidden="1" thickBot="1" x14ac:dyDescent="0.3">
      <c r="A110" s="71" t="s">
        <v>131</v>
      </c>
      <c r="B110" s="792">
        <f>SUM(B109/Q109)</f>
        <v>3.3271719038817007E-3</v>
      </c>
      <c r="C110" s="793">
        <f>SUM(C109/Q109)</f>
        <v>1.5526802218114602E-2</v>
      </c>
      <c r="D110" s="793">
        <f>SUM(D109/Q109)</f>
        <v>5.1756007393715343E-3</v>
      </c>
      <c r="E110" s="793">
        <f>SUM(E109/Q109)</f>
        <v>1.3308687615526803E-2</v>
      </c>
      <c r="F110" s="793">
        <f>SUM(F109/Q109)</f>
        <v>3.3271719038817007E-3</v>
      </c>
      <c r="G110" s="793">
        <f>SUM(G109/Q109)</f>
        <v>3.3271719038817007E-3</v>
      </c>
      <c r="H110" s="793">
        <f>SUM(H109/Q109)</f>
        <v>3.6968576709796671E-4</v>
      </c>
      <c r="I110" s="793">
        <v>0.56599999999999995</v>
      </c>
      <c r="J110" s="793">
        <f>SUM(J109/Q109)</f>
        <v>7.1349353049907582E-2</v>
      </c>
      <c r="K110" s="793">
        <f>SUM(K109/Q109)</f>
        <v>7.763401109057301E-3</v>
      </c>
      <c r="L110" s="793">
        <f>SUM(L109/Q109)</f>
        <v>0.19815157116451015</v>
      </c>
      <c r="M110" s="793">
        <f>SUM(M109/Q109)</f>
        <v>6.6913123844731984E-2</v>
      </c>
      <c r="N110" s="793">
        <f>SUM(N109/Q109)</f>
        <v>3.6968576709796672E-3</v>
      </c>
      <c r="O110" s="793">
        <f>SUM(O109/Q109)</f>
        <v>3.8817005545286505E-2</v>
      </c>
      <c r="P110" s="794">
        <f>SUM(P109/Q109)</f>
        <v>3.6968576709796672E-3</v>
      </c>
      <c r="Q110" s="795">
        <f>SUM(B110:P110)</f>
        <v>1.000750462107209</v>
      </c>
      <c r="R110" s="680"/>
      <c r="S110" s="1262"/>
      <c r="T110" s="1172"/>
      <c r="U110" s="1173"/>
      <c r="V110" s="64"/>
      <c r="W110" s="64"/>
      <c r="X110" s="64"/>
      <c r="Y110" s="64"/>
      <c r="Z110" s="64"/>
      <c r="AA110" s="64"/>
      <c r="AB110" s="64"/>
      <c r="AC110" s="64"/>
      <c r="AD110" s="64"/>
      <c r="AE110" s="64"/>
      <c r="AF110" s="64"/>
      <c r="AG110" s="64"/>
      <c r="AH110" s="64"/>
      <c r="AI110" s="64"/>
      <c r="AJ110" s="64"/>
      <c r="AK110" s="64"/>
      <c r="AL110" s="64"/>
    </row>
    <row r="111" spans="1:38" s="172" customFormat="1" ht="15.75" hidden="1" thickBot="1" x14ac:dyDescent="0.3">
      <c r="A111" s="1262"/>
      <c r="B111" s="1262"/>
      <c r="C111" s="1262"/>
      <c r="D111" s="1262"/>
      <c r="E111" s="1262"/>
      <c r="F111" s="1262"/>
      <c r="G111" s="1262"/>
      <c r="H111" s="1262"/>
      <c r="I111" s="1262"/>
      <c r="J111" s="1262"/>
      <c r="K111" s="1262"/>
      <c r="L111" s="1262"/>
      <c r="M111" s="1262"/>
      <c r="N111" s="1262"/>
      <c r="O111" s="1262"/>
      <c r="P111" s="1262"/>
      <c r="Q111" s="1262"/>
      <c r="R111" s="1262"/>
      <c r="S111" s="1262"/>
      <c r="T111" s="64"/>
      <c r="U111" s="64"/>
      <c r="V111" s="64"/>
      <c r="W111" s="64"/>
      <c r="X111" s="64"/>
      <c r="Y111" s="64"/>
      <c r="Z111" s="64"/>
      <c r="AA111" s="64"/>
      <c r="AB111" s="64"/>
      <c r="AC111" s="64"/>
      <c r="AD111" s="64"/>
      <c r="AE111" s="64"/>
      <c r="AF111" s="64"/>
      <c r="AG111" s="64"/>
      <c r="AH111" s="64"/>
      <c r="AI111" s="64"/>
      <c r="AJ111" s="64"/>
      <c r="AK111" s="64"/>
      <c r="AL111" s="64"/>
    </row>
    <row r="112" spans="1:38" ht="15.75" hidden="1" thickBot="1" x14ac:dyDescent="0.3">
      <c r="A112" s="2641" t="s">
        <v>248</v>
      </c>
      <c r="B112" s="2642"/>
      <c r="C112" s="2642"/>
      <c r="D112" s="2642"/>
      <c r="E112" s="2642"/>
      <c r="F112" s="2642"/>
      <c r="G112" s="2642"/>
      <c r="H112" s="2642"/>
      <c r="I112" s="2642"/>
      <c r="J112" s="2642"/>
      <c r="K112" s="2642"/>
      <c r="L112" s="2642"/>
      <c r="M112" s="2642"/>
      <c r="N112" s="2642"/>
      <c r="O112" s="2642"/>
      <c r="P112" s="2642"/>
      <c r="Q112" s="2642"/>
      <c r="R112" s="2643"/>
      <c r="S112" s="1262"/>
      <c r="AL112" s="64"/>
    </row>
    <row r="113" spans="1:38" s="32" customFormat="1" ht="70.5" hidden="1" customHeight="1" thickBot="1" x14ac:dyDescent="0.3">
      <c r="A113" s="664"/>
      <c r="B113" s="666" t="s">
        <v>143</v>
      </c>
      <c r="C113" s="667" t="s">
        <v>144</v>
      </c>
      <c r="D113" s="667" t="s">
        <v>145</v>
      </c>
      <c r="E113" s="667" t="s">
        <v>146</v>
      </c>
      <c r="F113" s="667" t="s">
        <v>147</v>
      </c>
      <c r="G113" s="667" t="s">
        <v>148</v>
      </c>
      <c r="H113" s="667" t="s">
        <v>149</v>
      </c>
      <c r="I113" s="667" t="s">
        <v>150</v>
      </c>
      <c r="J113" s="667" t="s">
        <v>151</v>
      </c>
      <c r="K113" s="667" t="s">
        <v>152</v>
      </c>
      <c r="L113" s="667" t="s">
        <v>153</v>
      </c>
      <c r="M113" s="667" t="s">
        <v>154</v>
      </c>
      <c r="N113" s="667" t="s">
        <v>155</v>
      </c>
      <c r="O113" s="667" t="s">
        <v>156</v>
      </c>
      <c r="P113" s="669" t="s">
        <v>157</v>
      </c>
      <c r="Q113" s="54" t="s">
        <v>158</v>
      </c>
      <c r="R113" s="676" t="s">
        <v>159</v>
      </c>
      <c r="T113" s="1171"/>
      <c r="U113" s="1171"/>
      <c r="V113" s="1171"/>
      <c r="W113" s="1171"/>
      <c r="X113" s="1171"/>
      <c r="Y113" s="1171"/>
      <c r="Z113" s="1171"/>
      <c r="AA113" s="1171"/>
      <c r="AB113" s="1171"/>
      <c r="AC113" s="1171"/>
      <c r="AD113" s="1171"/>
      <c r="AE113" s="1171"/>
      <c r="AF113" s="1171"/>
      <c r="AG113" s="1171"/>
      <c r="AH113" s="1171"/>
      <c r="AI113" s="1171"/>
      <c r="AJ113" s="1171"/>
      <c r="AK113" s="1171"/>
      <c r="AL113" s="1171"/>
    </row>
    <row r="114" spans="1:38" hidden="1" x14ac:dyDescent="0.25">
      <c r="A114" s="148" t="s">
        <v>542</v>
      </c>
      <c r="B114" s="786">
        <v>7</v>
      </c>
      <c r="C114" s="786">
        <v>78</v>
      </c>
      <c r="D114" s="786">
        <v>9</v>
      </c>
      <c r="E114" s="786">
        <v>13</v>
      </c>
      <c r="F114" s="786">
        <v>16</v>
      </c>
      <c r="G114" s="786">
        <v>0</v>
      </c>
      <c r="H114" s="786">
        <v>1</v>
      </c>
      <c r="I114" s="786">
        <v>1429</v>
      </c>
      <c r="J114" s="786">
        <v>124</v>
      </c>
      <c r="K114" s="786">
        <v>18</v>
      </c>
      <c r="L114" s="786">
        <v>546</v>
      </c>
      <c r="M114" s="786">
        <v>158</v>
      </c>
      <c r="N114" s="786">
        <v>18</v>
      </c>
      <c r="O114" s="786">
        <v>88</v>
      </c>
      <c r="P114" s="786">
        <v>21</v>
      </c>
      <c r="Q114" s="113">
        <f t="shared" ref="Q114:Q119" si="19">SUM(B114:P114)</f>
        <v>2526</v>
      </c>
      <c r="R114" s="787">
        <f>SUM(Q114/Q118)</f>
        <v>0.99175500588928156</v>
      </c>
      <c r="S114" s="1262"/>
      <c r="AL114" s="64"/>
    </row>
    <row r="115" spans="1:38" hidden="1" x14ac:dyDescent="0.25">
      <c r="A115" s="149" t="s">
        <v>543</v>
      </c>
      <c r="B115" s="786">
        <v>0</v>
      </c>
      <c r="C115" s="786">
        <v>0</v>
      </c>
      <c r="D115" s="786">
        <v>0</v>
      </c>
      <c r="E115" s="786">
        <v>0</v>
      </c>
      <c r="F115" s="786">
        <v>0</v>
      </c>
      <c r="G115" s="786">
        <v>0</v>
      </c>
      <c r="H115" s="786">
        <v>0</v>
      </c>
      <c r="I115" s="786">
        <v>5</v>
      </c>
      <c r="J115" s="786">
        <v>0</v>
      </c>
      <c r="K115" s="786">
        <v>0</v>
      </c>
      <c r="L115" s="786">
        <v>11</v>
      </c>
      <c r="M115" s="786">
        <v>2</v>
      </c>
      <c r="N115" s="786">
        <v>0</v>
      </c>
      <c r="O115" s="786">
        <v>0</v>
      </c>
      <c r="P115" s="786">
        <v>1</v>
      </c>
      <c r="Q115" s="114">
        <f t="shared" si="19"/>
        <v>19</v>
      </c>
      <c r="R115" s="788">
        <f>SUM(Q115/Q118)</f>
        <v>7.45975657636435E-3</v>
      </c>
      <c r="S115" s="1262"/>
      <c r="AL115" s="64"/>
    </row>
    <row r="116" spans="1:38" ht="25.5" hidden="1" x14ac:dyDescent="0.25">
      <c r="A116" s="149" t="s">
        <v>544</v>
      </c>
      <c r="B116" s="786">
        <v>0</v>
      </c>
      <c r="C116" s="786">
        <v>0</v>
      </c>
      <c r="D116" s="786">
        <v>0</v>
      </c>
      <c r="E116" s="786">
        <v>0</v>
      </c>
      <c r="F116" s="786">
        <v>0</v>
      </c>
      <c r="G116" s="786">
        <v>0</v>
      </c>
      <c r="H116" s="786">
        <v>0</v>
      </c>
      <c r="I116" s="786">
        <v>0</v>
      </c>
      <c r="J116" s="786">
        <v>0</v>
      </c>
      <c r="K116" s="786">
        <v>0</v>
      </c>
      <c r="L116" s="786">
        <v>0</v>
      </c>
      <c r="M116" s="786">
        <v>0</v>
      </c>
      <c r="N116" s="786">
        <v>0</v>
      </c>
      <c r="O116" s="786">
        <v>0</v>
      </c>
      <c r="P116" s="786">
        <v>0</v>
      </c>
      <c r="Q116" s="114">
        <f t="shared" si="19"/>
        <v>0</v>
      </c>
      <c r="R116" s="788">
        <f>SUM(Q116/Q118)</f>
        <v>0</v>
      </c>
      <c r="S116" s="1262"/>
      <c r="AL116" s="64"/>
    </row>
    <row r="117" spans="1:38" ht="15.75" hidden="1" thickBot="1" x14ac:dyDescent="0.3">
      <c r="A117" s="150" t="s">
        <v>545</v>
      </c>
      <c r="B117" s="796">
        <v>0</v>
      </c>
      <c r="C117" s="796">
        <v>0</v>
      </c>
      <c r="D117" s="796">
        <v>0</v>
      </c>
      <c r="E117" s="796">
        <v>0</v>
      </c>
      <c r="F117" s="796">
        <v>0</v>
      </c>
      <c r="G117" s="796">
        <v>0</v>
      </c>
      <c r="H117" s="796">
        <v>0</v>
      </c>
      <c r="I117" s="796">
        <v>0</v>
      </c>
      <c r="J117" s="796">
        <v>0</v>
      </c>
      <c r="K117" s="796">
        <v>0</v>
      </c>
      <c r="L117" s="796">
        <v>2</v>
      </c>
      <c r="M117" s="796">
        <v>0</v>
      </c>
      <c r="N117" s="796">
        <v>0</v>
      </c>
      <c r="O117" s="796">
        <v>0</v>
      </c>
      <c r="P117" s="796">
        <v>0</v>
      </c>
      <c r="Q117" s="115">
        <f t="shared" si="19"/>
        <v>2</v>
      </c>
      <c r="R117" s="789">
        <f>SUM(Q117/Q118)</f>
        <v>7.8523753435414214E-4</v>
      </c>
      <c r="S117" s="1262"/>
      <c r="AL117" s="64"/>
    </row>
    <row r="118" spans="1:38" ht="16.5" hidden="1" thickTop="1" thickBot="1" x14ac:dyDescent="0.3">
      <c r="A118" s="151" t="s">
        <v>130</v>
      </c>
      <c r="B118" s="100">
        <f t="shared" ref="B118:P118" si="20">SUM(B114:B117)</f>
        <v>7</v>
      </c>
      <c r="C118" s="101">
        <f t="shared" si="20"/>
        <v>78</v>
      </c>
      <c r="D118" s="101">
        <f t="shared" si="20"/>
        <v>9</v>
      </c>
      <c r="E118" s="101">
        <f t="shared" si="20"/>
        <v>13</v>
      </c>
      <c r="F118" s="101">
        <f t="shared" si="20"/>
        <v>16</v>
      </c>
      <c r="G118" s="101">
        <f t="shared" si="20"/>
        <v>0</v>
      </c>
      <c r="H118" s="101">
        <f t="shared" si="20"/>
        <v>1</v>
      </c>
      <c r="I118" s="101">
        <f t="shared" si="20"/>
        <v>1434</v>
      </c>
      <c r="J118" s="101">
        <f t="shared" si="20"/>
        <v>124</v>
      </c>
      <c r="K118" s="101">
        <f t="shared" si="20"/>
        <v>18</v>
      </c>
      <c r="L118" s="101">
        <f t="shared" si="20"/>
        <v>559</v>
      </c>
      <c r="M118" s="101">
        <f t="shared" si="20"/>
        <v>160</v>
      </c>
      <c r="N118" s="101">
        <f t="shared" si="20"/>
        <v>18</v>
      </c>
      <c r="O118" s="101">
        <f t="shared" si="20"/>
        <v>88</v>
      </c>
      <c r="P118" s="797">
        <f t="shared" si="20"/>
        <v>22</v>
      </c>
      <c r="Q118" s="790">
        <f>SUM(Q114:Q117)</f>
        <v>2547</v>
      </c>
      <c r="R118" s="791">
        <f>SUM(R114:R117)</f>
        <v>1</v>
      </c>
      <c r="S118" s="1262"/>
      <c r="AL118" s="64"/>
    </row>
    <row r="119" spans="1:38" ht="15.75" hidden="1" thickBot="1" x14ac:dyDescent="0.3">
      <c r="A119" s="71" t="s">
        <v>131</v>
      </c>
      <c r="B119" s="792">
        <f>SUM(B118/Q118)</f>
        <v>2.7483313702394976E-3</v>
      </c>
      <c r="C119" s="793">
        <f>SUM(C118/Q118)</f>
        <v>3.0624263839811542E-2</v>
      </c>
      <c r="D119" s="793">
        <f>SUM(D118/Q118)</f>
        <v>3.5335689045936395E-3</v>
      </c>
      <c r="E119" s="793">
        <f>SUM(E118/Q118)</f>
        <v>5.1040439733019242E-3</v>
      </c>
      <c r="F119" s="793">
        <f>SUM(F118/Q118)</f>
        <v>6.2819002748331371E-3</v>
      </c>
      <c r="G119" s="793">
        <f>SUM(G118/Q118)</f>
        <v>0</v>
      </c>
      <c r="H119" s="793">
        <f>SUM(H118/Q118)</f>
        <v>3.9261876717707107E-4</v>
      </c>
      <c r="I119" s="793">
        <v>0.56200000000000006</v>
      </c>
      <c r="J119" s="793">
        <f>SUM(J118/Q118)</f>
        <v>4.8684727129956813E-2</v>
      </c>
      <c r="K119" s="793">
        <f>SUM(K118/Q118)</f>
        <v>7.0671378091872791E-3</v>
      </c>
      <c r="L119" s="793">
        <f>SUM(L118/Q118)</f>
        <v>0.21947389085198271</v>
      </c>
      <c r="M119" s="793">
        <f>SUM(M118/Q118)</f>
        <v>6.2819002748331368E-2</v>
      </c>
      <c r="N119" s="793">
        <f>SUM(N118/Q118)</f>
        <v>7.0671378091872791E-3</v>
      </c>
      <c r="O119" s="793">
        <f>SUM(O118/Q118)</f>
        <v>3.4550451511582252E-2</v>
      </c>
      <c r="P119" s="794">
        <f>SUM(P118/Q118)</f>
        <v>8.6376128778955629E-3</v>
      </c>
      <c r="Q119" s="795">
        <f t="shared" si="19"/>
        <v>0.99898468786808026</v>
      </c>
      <c r="R119" s="680"/>
      <c r="S119" s="1262"/>
      <c r="AL119" s="64"/>
    </row>
    <row r="120" spans="1:38" ht="15.75" hidden="1" thickBot="1" x14ac:dyDescent="0.3">
      <c r="A120" s="1262"/>
      <c r="B120" s="1262"/>
      <c r="C120" s="1262"/>
      <c r="D120" s="1262"/>
      <c r="E120" s="1262"/>
      <c r="F120" s="1262"/>
      <c r="G120" s="1262"/>
      <c r="H120" s="1262"/>
      <c r="I120" s="1262"/>
      <c r="J120" s="1262"/>
      <c r="K120" s="1262"/>
      <c r="L120" s="1262"/>
      <c r="M120" s="1262"/>
      <c r="N120" s="1262"/>
      <c r="O120" s="1262"/>
      <c r="P120" s="1262"/>
      <c r="Q120" s="1262"/>
      <c r="R120" s="1262"/>
      <c r="S120" s="1262"/>
      <c r="AL120" s="64"/>
    </row>
    <row r="121" spans="1:38" s="172" customFormat="1" ht="15.75" hidden="1" thickBot="1" x14ac:dyDescent="0.3">
      <c r="A121" s="2641" t="s">
        <v>251</v>
      </c>
      <c r="B121" s="2642"/>
      <c r="C121" s="2642"/>
      <c r="D121" s="2642"/>
      <c r="E121" s="2642"/>
      <c r="F121" s="2642"/>
      <c r="G121" s="2642"/>
      <c r="H121" s="2642"/>
      <c r="I121" s="2642"/>
      <c r="J121" s="2642"/>
      <c r="K121" s="2642"/>
      <c r="L121" s="2642"/>
      <c r="M121" s="2642"/>
      <c r="N121" s="2642"/>
      <c r="O121" s="2642"/>
      <c r="P121" s="2642"/>
      <c r="Q121" s="2642"/>
      <c r="R121" s="2643"/>
      <c r="S121" s="1262"/>
      <c r="T121" s="64"/>
      <c r="U121" s="64"/>
      <c r="V121" s="64"/>
      <c r="W121" s="64"/>
      <c r="X121" s="64"/>
      <c r="Y121" s="64"/>
      <c r="Z121" s="64"/>
      <c r="AA121" s="64"/>
      <c r="AB121" s="64"/>
      <c r="AC121" s="64"/>
      <c r="AD121" s="64"/>
      <c r="AE121" s="64"/>
      <c r="AF121" s="64"/>
      <c r="AG121" s="64"/>
      <c r="AH121" s="64"/>
      <c r="AI121" s="64"/>
      <c r="AJ121" s="64"/>
      <c r="AK121" s="64"/>
      <c r="AL121" s="64"/>
    </row>
    <row r="122" spans="1:38" s="32" customFormat="1" ht="70.5" hidden="1" customHeight="1" thickBot="1" x14ac:dyDescent="0.3">
      <c r="A122" s="664"/>
      <c r="B122" s="666" t="s">
        <v>143</v>
      </c>
      <c r="C122" s="667" t="s">
        <v>144</v>
      </c>
      <c r="D122" s="667" t="s">
        <v>145</v>
      </c>
      <c r="E122" s="667" t="s">
        <v>146</v>
      </c>
      <c r="F122" s="667" t="s">
        <v>147</v>
      </c>
      <c r="G122" s="667" t="s">
        <v>148</v>
      </c>
      <c r="H122" s="667" t="s">
        <v>149</v>
      </c>
      <c r="I122" s="667" t="s">
        <v>150</v>
      </c>
      <c r="J122" s="667" t="s">
        <v>151</v>
      </c>
      <c r="K122" s="667" t="s">
        <v>152</v>
      </c>
      <c r="L122" s="667" t="s">
        <v>153</v>
      </c>
      <c r="M122" s="667" t="s">
        <v>154</v>
      </c>
      <c r="N122" s="667" t="s">
        <v>155</v>
      </c>
      <c r="O122" s="667" t="s">
        <v>156</v>
      </c>
      <c r="P122" s="669" t="s">
        <v>157</v>
      </c>
      <c r="Q122" s="54" t="s">
        <v>158</v>
      </c>
      <c r="R122" s="676" t="s">
        <v>159</v>
      </c>
      <c r="T122" s="1171"/>
      <c r="U122" s="1171"/>
      <c r="V122" s="1171"/>
      <c r="W122" s="1171"/>
      <c r="X122" s="1171"/>
      <c r="Y122" s="1171"/>
      <c r="Z122" s="1171"/>
      <c r="AA122" s="1171"/>
      <c r="AB122" s="1171"/>
      <c r="AC122" s="1171"/>
      <c r="AD122" s="1171"/>
      <c r="AE122" s="1171"/>
      <c r="AF122" s="1171"/>
      <c r="AG122" s="1171"/>
      <c r="AH122" s="1171"/>
      <c r="AI122" s="1171"/>
      <c r="AJ122" s="1171"/>
      <c r="AK122" s="1171"/>
      <c r="AL122" s="1171"/>
    </row>
    <row r="123" spans="1:38" s="172" customFormat="1" hidden="1" x14ac:dyDescent="0.25">
      <c r="A123" s="148" t="s">
        <v>542</v>
      </c>
      <c r="B123" s="316">
        <v>12</v>
      </c>
      <c r="C123" s="317">
        <v>79</v>
      </c>
      <c r="D123" s="317">
        <v>48</v>
      </c>
      <c r="E123" s="317">
        <v>20</v>
      </c>
      <c r="F123" s="317">
        <v>15</v>
      </c>
      <c r="G123" s="317">
        <v>0</v>
      </c>
      <c r="H123" s="317">
        <v>5</v>
      </c>
      <c r="I123" s="318">
        <v>1577</v>
      </c>
      <c r="J123" s="317">
        <v>162</v>
      </c>
      <c r="K123" s="317">
        <v>5</v>
      </c>
      <c r="L123" s="317">
        <v>603</v>
      </c>
      <c r="M123" s="317">
        <v>306</v>
      </c>
      <c r="N123" s="317">
        <v>4</v>
      </c>
      <c r="O123" s="317">
        <v>55</v>
      </c>
      <c r="P123" s="670">
        <v>37</v>
      </c>
      <c r="Q123" s="681">
        <v>2928</v>
      </c>
      <c r="R123" s="677">
        <f>SUM(Q123/Q127)</f>
        <v>0.99557973478408701</v>
      </c>
      <c r="S123" s="1262"/>
      <c r="T123" s="64"/>
      <c r="U123" s="64"/>
      <c r="V123" s="64"/>
      <c r="W123" s="64"/>
      <c r="X123" s="64"/>
      <c r="Y123" s="64"/>
      <c r="Z123" s="64"/>
      <c r="AA123" s="64"/>
      <c r="AB123" s="64"/>
      <c r="AC123" s="64"/>
      <c r="AD123" s="64"/>
      <c r="AE123" s="64"/>
      <c r="AF123" s="64"/>
      <c r="AG123" s="64"/>
      <c r="AH123" s="64"/>
      <c r="AI123" s="64"/>
      <c r="AJ123" s="64"/>
      <c r="AK123" s="64"/>
      <c r="AL123" s="64"/>
    </row>
    <row r="124" spans="1:38" s="172" customFormat="1" hidden="1" x14ac:dyDescent="0.25">
      <c r="A124" s="149" t="s">
        <v>543</v>
      </c>
      <c r="B124" s="320">
        <v>0</v>
      </c>
      <c r="C124" s="321">
        <v>0</v>
      </c>
      <c r="D124" s="321">
        <v>0</v>
      </c>
      <c r="E124" s="321">
        <v>0</v>
      </c>
      <c r="F124" s="321">
        <v>0</v>
      </c>
      <c r="G124" s="321">
        <v>0</v>
      </c>
      <c r="H124" s="321">
        <v>0</v>
      </c>
      <c r="I124" s="322">
        <v>3</v>
      </c>
      <c r="J124" s="321">
        <v>0</v>
      </c>
      <c r="K124" s="321">
        <v>0</v>
      </c>
      <c r="L124" s="321">
        <v>8</v>
      </c>
      <c r="M124" s="321">
        <v>0</v>
      </c>
      <c r="N124" s="321">
        <v>0</v>
      </c>
      <c r="O124" s="321">
        <v>0</v>
      </c>
      <c r="P124" s="671">
        <v>0</v>
      </c>
      <c r="Q124" s="682">
        <v>11</v>
      </c>
      <c r="R124" s="678">
        <f>SUM(Q124/Q127)</f>
        <v>3.7402244134648079E-3</v>
      </c>
      <c r="S124" s="1262"/>
      <c r="T124" s="64"/>
      <c r="U124" s="64"/>
      <c r="V124" s="64"/>
      <c r="W124" s="64"/>
      <c r="X124" s="64"/>
      <c r="Y124" s="64"/>
      <c r="Z124" s="64"/>
      <c r="AA124" s="64"/>
      <c r="AB124" s="64"/>
      <c r="AC124" s="64"/>
      <c r="AD124" s="64"/>
      <c r="AE124" s="64"/>
      <c r="AF124" s="64"/>
      <c r="AG124" s="64"/>
      <c r="AH124" s="64"/>
      <c r="AI124" s="64"/>
      <c r="AJ124" s="64"/>
      <c r="AK124" s="64"/>
      <c r="AL124" s="64"/>
    </row>
    <row r="125" spans="1:38" s="172" customFormat="1" ht="25.5" hidden="1" x14ac:dyDescent="0.25">
      <c r="A125" s="149" t="s">
        <v>544</v>
      </c>
      <c r="B125" s="454">
        <v>0</v>
      </c>
      <c r="C125" s="455">
        <v>0</v>
      </c>
      <c r="D125" s="455">
        <v>0</v>
      </c>
      <c r="E125" s="455">
        <v>0</v>
      </c>
      <c r="F125" s="455">
        <v>0</v>
      </c>
      <c r="G125" s="455">
        <v>0</v>
      </c>
      <c r="H125" s="455">
        <v>0</v>
      </c>
      <c r="I125" s="455">
        <v>0</v>
      </c>
      <c r="J125" s="455">
        <v>0</v>
      </c>
      <c r="K125" s="455">
        <v>0</v>
      </c>
      <c r="L125" s="455">
        <v>0</v>
      </c>
      <c r="M125" s="455">
        <v>0</v>
      </c>
      <c r="N125" s="455">
        <v>0</v>
      </c>
      <c r="O125" s="455">
        <v>0</v>
      </c>
      <c r="P125" s="672">
        <v>0</v>
      </c>
      <c r="Q125" s="682">
        <v>0</v>
      </c>
      <c r="R125" s="678">
        <f>SUM(Q125/Q127)</f>
        <v>0</v>
      </c>
      <c r="S125" s="1262"/>
      <c r="T125" s="64"/>
      <c r="U125" s="64"/>
      <c r="V125" s="64"/>
      <c r="W125" s="64"/>
      <c r="X125" s="64"/>
      <c r="Y125" s="64"/>
      <c r="Z125" s="64"/>
      <c r="AA125" s="64"/>
      <c r="AB125" s="64"/>
      <c r="AC125" s="64"/>
      <c r="AD125" s="64"/>
      <c r="AE125" s="64"/>
      <c r="AF125" s="64"/>
      <c r="AG125" s="64"/>
      <c r="AH125" s="64"/>
      <c r="AI125" s="64"/>
      <c r="AJ125" s="64"/>
      <c r="AK125" s="64"/>
      <c r="AL125" s="64"/>
    </row>
    <row r="126" spans="1:38" s="172" customFormat="1" ht="15.75" hidden="1" thickBot="1" x14ac:dyDescent="0.3">
      <c r="A126" s="150" t="s">
        <v>545</v>
      </c>
      <c r="B126" s="456">
        <v>0</v>
      </c>
      <c r="C126" s="457">
        <v>0</v>
      </c>
      <c r="D126" s="457">
        <v>0</v>
      </c>
      <c r="E126" s="457">
        <v>0</v>
      </c>
      <c r="F126" s="457">
        <v>0</v>
      </c>
      <c r="G126" s="457">
        <v>0</v>
      </c>
      <c r="H126" s="457">
        <v>0</v>
      </c>
      <c r="I126" s="383">
        <v>2</v>
      </c>
      <c r="J126" s="457">
        <v>0</v>
      </c>
      <c r="K126" s="457">
        <v>0</v>
      </c>
      <c r="L126" s="457">
        <v>0</v>
      </c>
      <c r="M126" s="457">
        <v>0</v>
      </c>
      <c r="N126" s="457">
        <v>0</v>
      </c>
      <c r="O126" s="457">
        <v>0</v>
      </c>
      <c r="P126" s="673">
        <v>0</v>
      </c>
      <c r="Q126" s="683">
        <v>2</v>
      </c>
      <c r="R126" s="679">
        <f>SUM(Q126/Q127)</f>
        <v>6.8004080244814691E-4</v>
      </c>
      <c r="S126" s="1262"/>
      <c r="T126" s="64"/>
      <c r="U126" s="64"/>
      <c r="V126" s="64"/>
      <c r="W126" s="64"/>
      <c r="X126" s="64"/>
      <c r="Y126" s="64"/>
      <c r="Z126" s="64"/>
      <c r="AA126" s="64"/>
      <c r="AB126" s="64"/>
      <c r="AC126" s="64"/>
      <c r="AD126" s="64"/>
      <c r="AE126" s="64"/>
      <c r="AF126" s="64"/>
      <c r="AG126" s="64"/>
      <c r="AH126" s="64"/>
      <c r="AI126" s="64"/>
      <c r="AJ126" s="64"/>
      <c r="AK126" s="64"/>
      <c r="AL126" s="64"/>
    </row>
    <row r="127" spans="1:38" s="172" customFormat="1" ht="16.5" hidden="1" thickTop="1" thickBot="1" x14ac:dyDescent="0.3">
      <c r="A127" s="151" t="s">
        <v>130</v>
      </c>
      <c r="B127" s="188">
        <f t="shared" ref="B127:P127" si="21">SUM(B123:B126)</f>
        <v>12</v>
      </c>
      <c r="C127" s="208">
        <f t="shared" si="21"/>
        <v>79</v>
      </c>
      <c r="D127" s="208">
        <f t="shared" si="21"/>
        <v>48</v>
      </c>
      <c r="E127" s="208">
        <f t="shared" si="21"/>
        <v>20</v>
      </c>
      <c r="F127" s="208">
        <f t="shared" si="21"/>
        <v>15</v>
      </c>
      <c r="G127" s="208">
        <f t="shared" si="21"/>
        <v>0</v>
      </c>
      <c r="H127" s="208">
        <f t="shared" si="21"/>
        <v>5</v>
      </c>
      <c r="I127" s="208">
        <f t="shared" si="21"/>
        <v>1582</v>
      </c>
      <c r="J127" s="208">
        <f t="shared" si="21"/>
        <v>162</v>
      </c>
      <c r="K127" s="208">
        <f t="shared" si="21"/>
        <v>5</v>
      </c>
      <c r="L127" s="208">
        <f t="shared" si="21"/>
        <v>611</v>
      </c>
      <c r="M127" s="208">
        <f t="shared" si="21"/>
        <v>306</v>
      </c>
      <c r="N127" s="208">
        <f t="shared" si="21"/>
        <v>4</v>
      </c>
      <c r="O127" s="208">
        <f t="shared" si="21"/>
        <v>55</v>
      </c>
      <c r="P127" s="674">
        <f t="shared" si="21"/>
        <v>37</v>
      </c>
      <c r="Q127" s="684">
        <f>SUM(B127:P127)</f>
        <v>2941</v>
      </c>
      <c r="R127" s="295">
        <f>SUM(Q127/Q127)</f>
        <v>1</v>
      </c>
      <c r="S127" s="1262"/>
      <c r="T127" s="64"/>
      <c r="U127" s="64"/>
      <c r="V127" s="64"/>
      <c r="W127" s="64"/>
      <c r="X127" s="64"/>
      <c r="Y127" s="64"/>
      <c r="Z127" s="64"/>
      <c r="AA127" s="64"/>
      <c r="AB127" s="64"/>
      <c r="AC127" s="64"/>
      <c r="AD127" s="64"/>
      <c r="AE127" s="64"/>
      <c r="AF127" s="64"/>
      <c r="AG127" s="64"/>
      <c r="AH127" s="64"/>
      <c r="AI127" s="64"/>
      <c r="AJ127" s="64"/>
      <c r="AK127" s="64"/>
      <c r="AL127" s="64"/>
    </row>
    <row r="128" spans="1:38" s="172" customFormat="1" ht="15.75" hidden="1" thickBot="1" x14ac:dyDescent="0.3">
      <c r="A128" s="71" t="s">
        <v>131</v>
      </c>
      <c r="B128" s="226">
        <f>SUM(B127/Q127)</f>
        <v>4.0802448146888817E-3</v>
      </c>
      <c r="C128" s="227">
        <f>SUM(C127/Q127)</f>
        <v>2.6861611696701801E-2</v>
      </c>
      <c r="D128" s="227">
        <f>SUM(D127/Q127)</f>
        <v>1.6320979258755527E-2</v>
      </c>
      <c r="E128" s="227">
        <f>SUM(E127/Q127)</f>
        <v>6.8004080244814689E-3</v>
      </c>
      <c r="F128" s="227">
        <f>SUM(F127/Q127)</f>
        <v>5.1003060183611015E-3</v>
      </c>
      <c r="G128" s="227">
        <f>SUM(G127/Q127)</f>
        <v>0</v>
      </c>
      <c r="H128" s="227">
        <f>SUM(H127/Q127)</f>
        <v>1.7001020061203672E-3</v>
      </c>
      <c r="I128" s="227">
        <f>SUM(I127/Q127)</f>
        <v>0.53791227473648418</v>
      </c>
      <c r="J128" s="227">
        <f>SUM(J127/Q127)</f>
        <v>5.5083304998299901E-2</v>
      </c>
      <c r="K128" s="227">
        <f>SUM(K127/Q127)</f>
        <v>1.7001020061203672E-3</v>
      </c>
      <c r="L128" s="227">
        <f>SUM(L127/Q127)</f>
        <v>0.20775246514790888</v>
      </c>
      <c r="M128" s="227">
        <f>SUM(M127/Q127)</f>
        <v>0.10404624277456648</v>
      </c>
      <c r="N128" s="227">
        <f>SUM(N127/Q127)</f>
        <v>1.3600816048962938E-3</v>
      </c>
      <c r="O128" s="227">
        <f>SUM(O127/Q127)</f>
        <v>1.8701122067324039E-2</v>
      </c>
      <c r="P128" s="675">
        <f>SUM(P127/Q127)</f>
        <v>1.2580754845290717E-2</v>
      </c>
      <c r="Q128" s="685">
        <f>SUM(Q127/Q127)</f>
        <v>1</v>
      </c>
      <c r="R128" s="680"/>
      <c r="S128" s="1262"/>
      <c r="T128" s="64"/>
      <c r="U128" s="64"/>
      <c r="V128" s="64"/>
      <c r="W128" s="64"/>
      <c r="X128" s="64"/>
      <c r="Y128" s="64"/>
      <c r="Z128" s="64"/>
      <c r="AA128" s="64"/>
      <c r="AB128" s="64"/>
      <c r="AC128" s="64"/>
      <c r="AD128" s="64"/>
      <c r="AE128" s="64"/>
      <c r="AF128" s="64"/>
      <c r="AG128" s="64"/>
      <c r="AH128" s="64"/>
      <c r="AI128" s="64"/>
      <c r="AJ128" s="64"/>
      <c r="AK128" s="64"/>
      <c r="AL128" s="64"/>
    </row>
    <row r="129" spans="1:38" hidden="1" x14ac:dyDescent="0.25">
      <c r="A129" s="1262"/>
      <c r="B129" s="1262"/>
      <c r="C129" s="1262"/>
      <c r="D129" s="1262"/>
      <c r="E129" s="1262"/>
      <c r="F129" s="1262"/>
      <c r="G129" s="1262"/>
      <c r="H129" s="1262"/>
      <c r="I129" s="1262"/>
      <c r="J129" s="1262"/>
      <c r="K129" s="1262"/>
      <c r="L129" s="1262"/>
      <c r="M129" s="1262"/>
      <c r="N129" s="1262"/>
      <c r="O129" s="1262"/>
      <c r="P129" s="1262"/>
      <c r="Q129" s="1262"/>
      <c r="R129" s="1262"/>
      <c r="S129" s="1262"/>
      <c r="AL129" s="64"/>
    </row>
    <row r="130" spans="1:38" x14ac:dyDescent="0.25">
      <c r="A130" s="2647" t="s">
        <v>546</v>
      </c>
      <c r="B130" s="2647"/>
      <c r="C130" s="2647"/>
      <c r="D130" s="2647"/>
      <c r="E130" s="2647"/>
      <c r="F130" s="2647"/>
      <c r="G130" s="2647"/>
      <c r="H130" s="2647"/>
      <c r="I130" s="2647"/>
      <c r="J130" s="2647"/>
      <c r="K130" s="2647"/>
      <c r="L130" s="2647"/>
      <c r="M130" s="2647"/>
      <c r="N130" s="2647"/>
      <c r="O130" s="2647"/>
      <c r="P130" s="2647"/>
      <c r="Q130" s="2647"/>
      <c r="R130" s="2647"/>
      <c r="S130" s="1262"/>
      <c r="AL130" s="64"/>
    </row>
    <row r="134" spans="1:38" x14ac:dyDescent="0.25">
      <c r="B134" s="1262"/>
    </row>
    <row r="135" spans="1:38" x14ac:dyDescent="0.25">
      <c r="B135" s="1262"/>
    </row>
    <row r="136" spans="1:38" x14ac:dyDescent="0.25">
      <c r="B136" s="1262"/>
    </row>
    <row r="137" spans="1:38" x14ac:dyDescent="0.25">
      <c r="B137" s="1262"/>
    </row>
    <row r="138" spans="1:38" x14ac:dyDescent="0.25">
      <c r="B138" s="1262"/>
    </row>
    <row r="139" spans="1:38" x14ac:dyDescent="0.25">
      <c r="B139" s="1262"/>
    </row>
    <row r="140" spans="1:38" x14ac:dyDescent="0.25">
      <c r="B140" s="1262"/>
    </row>
    <row r="141" spans="1:38" x14ac:dyDescent="0.25">
      <c r="B141" s="1262"/>
      <c r="C141" s="1273"/>
      <c r="D141" s="1273"/>
      <c r="E141" s="1273"/>
      <c r="F141" s="1273"/>
      <c r="G141" s="1273"/>
      <c r="H141" s="1273"/>
      <c r="I141" s="1273"/>
      <c r="J141" s="1273"/>
      <c r="K141" s="1273"/>
      <c r="L141" s="1273"/>
      <c r="M141" s="1273"/>
      <c r="N141" s="1273"/>
      <c r="O141" s="1273"/>
      <c r="P141" s="1273"/>
      <c r="Q141" s="1273"/>
    </row>
    <row r="142" spans="1:38" x14ac:dyDescent="0.25">
      <c r="B142" s="1262"/>
      <c r="C142" s="1262"/>
      <c r="D142" s="1262"/>
      <c r="E142" s="1262"/>
      <c r="F142" s="1262"/>
      <c r="G142" s="1262"/>
      <c r="H142" s="1262"/>
      <c r="I142" s="1262"/>
      <c r="J142" s="1262"/>
      <c r="K142" s="1262"/>
      <c r="L142" s="1262"/>
      <c r="M142" s="1262"/>
      <c r="N142" s="1262"/>
      <c r="O142" s="1262"/>
      <c r="P142" s="1262"/>
      <c r="Q142" s="1262"/>
    </row>
    <row r="143" spans="1:38" x14ac:dyDescent="0.25">
      <c r="B143" s="1262"/>
      <c r="C143" s="1262"/>
      <c r="D143" s="1262"/>
      <c r="E143" s="1262"/>
      <c r="F143" s="1262"/>
      <c r="G143" s="1262"/>
      <c r="H143" s="1262"/>
      <c r="I143" s="1262"/>
      <c r="J143" s="1262"/>
      <c r="K143" s="1262"/>
      <c r="L143" s="1262"/>
      <c r="M143" s="1262"/>
      <c r="N143" s="1262"/>
      <c r="O143" s="1262"/>
      <c r="P143" s="1262"/>
      <c r="Q143" s="1262"/>
    </row>
    <row r="144" spans="1:38" x14ac:dyDescent="0.25">
      <c r="B144" s="1262"/>
      <c r="C144" s="1262"/>
      <c r="D144" s="1262"/>
      <c r="E144" s="1262"/>
      <c r="F144" s="1262"/>
      <c r="G144" s="1262"/>
      <c r="H144" s="1262"/>
      <c r="I144" s="1262"/>
      <c r="J144" s="1262"/>
      <c r="K144" s="1262"/>
      <c r="L144" s="1262"/>
      <c r="M144" s="1262"/>
      <c r="N144" s="1262"/>
      <c r="O144" s="1262"/>
      <c r="P144" s="1262"/>
      <c r="Q144" s="1262"/>
    </row>
    <row r="145" spans="2:17" x14ac:dyDescent="0.25">
      <c r="B145" s="1262"/>
      <c r="C145" s="1262"/>
      <c r="D145" s="1262"/>
      <c r="E145" s="1262"/>
      <c r="F145" s="1262"/>
      <c r="G145" s="1262"/>
      <c r="H145" s="1262"/>
      <c r="I145" s="1262"/>
      <c r="J145" s="1262"/>
      <c r="K145" s="1262"/>
      <c r="L145" s="1262"/>
      <c r="M145" s="1262"/>
      <c r="N145" s="1262"/>
      <c r="O145" s="1262"/>
      <c r="P145" s="1262"/>
      <c r="Q145" s="1262"/>
    </row>
    <row r="146" spans="2:17" x14ac:dyDescent="0.25">
      <c r="B146" s="1262"/>
      <c r="C146" s="1262"/>
      <c r="D146" s="1262"/>
      <c r="E146" s="1262"/>
      <c r="F146" s="1262"/>
      <c r="G146" s="1262"/>
      <c r="H146" s="1262"/>
      <c r="I146" s="1262"/>
      <c r="J146" s="1262"/>
      <c r="K146" s="1262"/>
      <c r="L146" s="1262"/>
      <c r="M146" s="1262"/>
      <c r="N146" s="1262"/>
      <c r="O146" s="1262"/>
      <c r="P146" s="1262"/>
      <c r="Q146" s="1262"/>
    </row>
    <row r="147" spans="2:17" x14ac:dyDescent="0.25">
      <c r="B147" s="1273"/>
      <c r="C147" s="1273"/>
      <c r="D147" s="1273"/>
      <c r="E147" s="1273"/>
      <c r="F147" s="1273"/>
      <c r="G147" s="1273"/>
      <c r="H147" s="1273"/>
      <c r="I147" s="1273"/>
      <c r="J147" s="1273"/>
      <c r="K147" s="1273"/>
      <c r="L147" s="1273"/>
      <c r="M147" s="1273"/>
      <c r="N147" s="1273"/>
      <c r="O147" s="1273"/>
      <c r="P147" s="1273"/>
      <c r="Q147" s="1273"/>
    </row>
    <row r="253" spans="2:2" x14ac:dyDescent="0.25">
      <c r="B253" s="1273"/>
    </row>
    <row r="254" spans="2:2" x14ac:dyDescent="0.25">
      <c r="B254" s="1262"/>
    </row>
    <row r="255" spans="2:2" x14ac:dyDescent="0.25">
      <c r="B255" s="1273"/>
    </row>
    <row r="256" spans="2:2" x14ac:dyDescent="0.25">
      <c r="B256" s="1273"/>
    </row>
    <row r="257" spans="2:2" x14ac:dyDescent="0.25">
      <c r="B257" s="1273"/>
    </row>
    <row r="258" spans="2:2" x14ac:dyDescent="0.25">
      <c r="B258" s="1273"/>
    </row>
    <row r="259" spans="2:2" x14ac:dyDescent="0.25">
      <c r="B259" s="1273"/>
    </row>
  </sheetData>
  <sheetProtection algorithmName="SHA-512" hashValue="MAJjdjCnUaWaDcvwnFiT8aeRAu+gKJWuIwZUp3kK8W90ylqoIU+rI0jRB6KT6rxGQeEobx7M4GYl8VRK2hYyBg==" saltValue="eV0CGm3W2q2+W/zAzywhoA==" spinCount="100000" sheet="1" objects="1" scenarios="1"/>
  <mergeCells count="17">
    <mergeCell ref="A130:R130"/>
    <mergeCell ref="A121:R121"/>
    <mergeCell ref="A2:R2"/>
    <mergeCell ref="A43:R43"/>
    <mergeCell ref="A112:R112"/>
    <mergeCell ref="A103:R103"/>
    <mergeCell ref="A94:R94"/>
    <mergeCell ref="A85:R85"/>
    <mergeCell ref="A76:R76"/>
    <mergeCell ref="A67:R67"/>
    <mergeCell ref="A59:R59"/>
    <mergeCell ref="A51:R51"/>
    <mergeCell ref="A35:R35"/>
    <mergeCell ref="A19:R19"/>
    <mergeCell ref="A27:R27"/>
    <mergeCell ref="A3:R3"/>
    <mergeCell ref="A11:R11"/>
  </mergeCells>
  <printOptions horizontalCentered="1"/>
  <pageMargins left="0.2" right="0.2" top="0.83229166666666698" bottom="0.75" header="0.3" footer="0.3"/>
  <pageSetup firstPageNumber="22" orientation="landscape" useFirstPageNumber="1" r:id="rId1"/>
  <headerFooter>
    <oddHeader>&amp;L&amp;9
Semi-Annual Child Welfare Report&amp;C&amp;"-,Bold"&amp;14ARIZONA DEPARTMENT of CHILD SAFETY&amp;R&amp;9
July 1, 2021 through December 31, 2021</oddHeader>
    <oddFooter xml:space="preserve">&amp;CPage &amp;P
</oddFooter>
  </headerFooter>
  <ignoredErrors>
    <ignoredError sqref="Q118 Q100 Q109 Q91 Q82 Q73 Q65 Q49 Q33 Q25 Q1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Q801"/>
  <sheetViews>
    <sheetView showGridLines="0" zoomScaleNormal="100" workbookViewId="0">
      <selection activeCell="J61" sqref="J61"/>
    </sheetView>
  </sheetViews>
  <sheetFormatPr defaultColWidth="8.85546875" defaultRowHeight="15" x14ac:dyDescent="0.25"/>
  <cols>
    <col min="1" max="5" width="18.42578125" customWidth="1"/>
  </cols>
  <sheetData>
    <row r="1" spans="1:5" s="172" customFormat="1" ht="19.5" thickBot="1" x14ac:dyDescent="0.35">
      <c r="A1" s="2680" t="s">
        <v>547</v>
      </c>
      <c r="B1" s="2681"/>
      <c r="C1" s="2681"/>
      <c r="D1" s="2681"/>
      <c r="E1" s="2682"/>
    </row>
    <row r="2" spans="1:5" s="1262" customFormat="1" ht="16.5" hidden="1" thickBot="1" x14ac:dyDescent="0.3">
      <c r="A2" s="2655" t="s">
        <v>548</v>
      </c>
      <c r="B2" s="2656"/>
      <c r="C2" s="2656"/>
      <c r="D2" s="2656"/>
      <c r="E2" s="2657"/>
    </row>
    <row r="3" spans="1:5" s="1262" customFormat="1" ht="15.75" hidden="1" thickBot="1" x14ac:dyDescent="0.3">
      <c r="A3" s="257"/>
      <c r="B3" s="2651" t="s">
        <v>549</v>
      </c>
      <c r="C3" s="2652"/>
      <c r="D3" s="2651" t="s">
        <v>550</v>
      </c>
      <c r="E3" s="2652"/>
    </row>
    <row r="4" spans="1:5" s="1262" customFormat="1" ht="15.75" hidden="1" thickBot="1" x14ac:dyDescent="0.3">
      <c r="A4" s="118"/>
      <c r="B4" s="157" t="s">
        <v>551</v>
      </c>
      <c r="C4" s="156" t="s">
        <v>270</v>
      </c>
      <c r="D4" s="157" t="s">
        <v>551</v>
      </c>
      <c r="E4" s="156" t="s">
        <v>270</v>
      </c>
    </row>
    <row r="5" spans="1:5" s="1262" customFormat="1" ht="15.75" hidden="1" thickBot="1" x14ac:dyDescent="0.3">
      <c r="A5" s="2314" t="s">
        <v>552</v>
      </c>
      <c r="B5" s="2315"/>
      <c r="C5" s="2315"/>
      <c r="D5" s="2315"/>
      <c r="E5" s="2316"/>
    </row>
    <row r="6" spans="1:5" s="1262" customFormat="1" hidden="1" x14ac:dyDescent="0.25">
      <c r="A6" s="73" t="s">
        <v>274</v>
      </c>
      <c r="B6" s="1361"/>
      <c r="C6" s="287" t="e">
        <f>SUM(B6/B14)</f>
        <v>#DIV/0!</v>
      </c>
      <c r="D6" s="1361"/>
      <c r="E6" s="287" t="e">
        <f>SUM(D6/D14)</f>
        <v>#DIV/0!</v>
      </c>
    </row>
    <row r="7" spans="1:5" s="1262" customFormat="1" hidden="1" x14ac:dyDescent="0.25">
      <c r="A7" s="74" t="s">
        <v>275</v>
      </c>
      <c r="B7" s="1362"/>
      <c r="C7" s="288" t="e">
        <f>SUM(B7/B14)</f>
        <v>#DIV/0!</v>
      </c>
      <c r="D7" s="1362"/>
      <c r="E7" s="288" t="e">
        <f>SUM(D7/D14)</f>
        <v>#DIV/0!</v>
      </c>
    </row>
    <row r="8" spans="1:5" s="1262" customFormat="1" hidden="1" x14ac:dyDescent="0.25">
      <c r="A8" s="74" t="s">
        <v>276</v>
      </c>
      <c r="B8" s="1362"/>
      <c r="C8" s="288" t="e">
        <f>SUM(B8/B14)</f>
        <v>#DIV/0!</v>
      </c>
      <c r="D8" s="1362"/>
      <c r="E8" s="288" t="e">
        <f>SUM(D8/D14)</f>
        <v>#DIV/0!</v>
      </c>
    </row>
    <row r="9" spans="1:5" s="1262" customFormat="1" hidden="1" x14ac:dyDescent="0.25">
      <c r="A9" s="74" t="s">
        <v>277</v>
      </c>
      <c r="B9" s="1362"/>
      <c r="C9" s="288" t="e">
        <f>SUM(B9/B14)</f>
        <v>#DIV/0!</v>
      </c>
      <c r="D9" s="1362"/>
      <c r="E9" s="288" t="e">
        <f>SUM(D9/D14)</f>
        <v>#DIV/0!</v>
      </c>
    </row>
    <row r="10" spans="1:5" s="1262" customFormat="1" hidden="1" x14ac:dyDescent="0.25">
      <c r="A10" s="74" t="s">
        <v>278</v>
      </c>
      <c r="B10" s="1362"/>
      <c r="C10" s="288" t="e">
        <f>SUM(B10/B14)</f>
        <v>#DIV/0!</v>
      </c>
      <c r="D10" s="1362"/>
      <c r="E10" s="288" t="e">
        <f>SUM(D10/D14)</f>
        <v>#DIV/0!</v>
      </c>
    </row>
    <row r="11" spans="1:5" s="1262" customFormat="1" hidden="1" x14ac:dyDescent="0.25">
      <c r="A11" s="74" t="s">
        <v>279</v>
      </c>
      <c r="B11" s="1362"/>
      <c r="C11" s="288" t="e">
        <f>SUM(B11/B14)</f>
        <v>#DIV/0!</v>
      </c>
      <c r="D11" s="1362"/>
      <c r="E11" s="288" t="e">
        <f>SUM(D11/D14)</f>
        <v>#DIV/0!</v>
      </c>
    </row>
    <row r="12" spans="1:5" s="1262" customFormat="1" hidden="1" x14ac:dyDescent="0.25">
      <c r="A12" s="74" t="s">
        <v>280</v>
      </c>
      <c r="B12" s="1362"/>
      <c r="C12" s="288" t="e">
        <f>SUM(B12/B14)</f>
        <v>#DIV/0!</v>
      </c>
      <c r="D12" s="1362"/>
      <c r="E12" s="288" t="e">
        <f>SUM(D12/D14)</f>
        <v>#DIV/0!</v>
      </c>
    </row>
    <row r="13" spans="1:5" s="1262" customFormat="1" ht="15.75" hidden="1" thickBot="1" x14ac:dyDescent="0.3">
      <c r="A13" s="75" t="s">
        <v>397</v>
      </c>
      <c r="B13" s="1363"/>
      <c r="C13" s="289" t="e">
        <f>SUM(B13/B14)</f>
        <v>#DIV/0!</v>
      </c>
      <c r="D13" s="1363"/>
      <c r="E13" s="289" t="e">
        <f>SUM(D13/D14)</f>
        <v>#DIV/0!</v>
      </c>
    </row>
    <row r="14" spans="1:5" s="1262" customFormat="1" ht="16.5" hidden="1" thickTop="1" thickBot="1" x14ac:dyDescent="0.3">
      <c r="A14" s="34" t="s">
        <v>130</v>
      </c>
      <c r="B14" s="360">
        <f>SUM(B6:B13)</f>
        <v>0</v>
      </c>
      <c r="C14" s="178" t="e">
        <f>SUM(C6:C13)</f>
        <v>#DIV/0!</v>
      </c>
      <c r="D14" s="360">
        <f>SUM(D6:D13)</f>
        <v>0</v>
      </c>
      <c r="E14" s="178" t="e">
        <f>SUM(E6:E13)</f>
        <v>#DIV/0!</v>
      </c>
    </row>
    <row r="15" spans="1:5" s="33" customFormat="1" ht="15.75" hidden="1" thickBot="1" x14ac:dyDescent="0.25">
      <c r="A15" s="2314" t="s">
        <v>553</v>
      </c>
      <c r="B15" s="2315"/>
      <c r="C15" s="2315"/>
      <c r="D15" s="2315"/>
      <c r="E15" s="2316"/>
    </row>
    <row r="16" spans="1:5" s="1262" customFormat="1" hidden="1" x14ac:dyDescent="0.25">
      <c r="A16" s="73" t="s">
        <v>284</v>
      </c>
      <c r="B16" s="1361"/>
      <c r="C16" s="290" t="e">
        <f>SUM(B16/B22)</f>
        <v>#DIV/0!</v>
      </c>
      <c r="D16" s="1361"/>
      <c r="E16" s="290" t="e">
        <f>SUM(D16/D22)</f>
        <v>#DIV/0!</v>
      </c>
    </row>
    <row r="17" spans="1:5" s="1262" customFormat="1" hidden="1" x14ac:dyDescent="0.25">
      <c r="A17" s="74" t="s">
        <v>285</v>
      </c>
      <c r="B17" s="1362"/>
      <c r="C17" s="291" t="e">
        <f>SUM(B17/B22)</f>
        <v>#DIV/0!</v>
      </c>
      <c r="D17" s="1362"/>
      <c r="E17" s="291" t="e">
        <f>SUM(D17/D22)</f>
        <v>#DIV/0!</v>
      </c>
    </row>
    <row r="18" spans="1:5" s="1262" customFormat="1" hidden="1" x14ac:dyDescent="0.25">
      <c r="A18" s="74" t="s">
        <v>286</v>
      </c>
      <c r="B18" s="1362"/>
      <c r="C18" s="291" t="e">
        <f>SUM(B18/B22)</f>
        <v>#DIV/0!</v>
      </c>
      <c r="D18" s="1362"/>
      <c r="E18" s="291" t="e">
        <f>SUM(D18/D22)</f>
        <v>#DIV/0!</v>
      </c>
    </row>
    <row r="19" spans="1:5" s="1262" customFormat="1" hidden="1" x14ac:dyDescent="0.25">
      <c r="A19" s="74" t="s">
        <v>287</v>
      </c>
      <c r="B19" s="1362"/>
      <c r="C19" s="291" t="e">
        <f>SUM(B19/B22)</f>
        <v>#DIV/0!</v>
      </c>
      <c r="D19" s="1362"/>
      <c r="E19" s="291" t="e">
        <f>SUM(D19/D22)</f>
        <v>#DIV/0!</v>
      </c>
    </row>
    <row r="20" spans="1:5" s="1262" customFormat="1" hidden="1" x14ac:dyDescent="0.25">
      <c r="A20" s="74" t="s">
        <v>288</v>
      </c>
      <c r="B20" s="1362"/>
      <c r="C20" s="291" t="e">
        <f>SUM(B20/B22)</f>
        <v>#DIV/0!</v>
      </c>
      <c r="D20" s="1362"/>
      <c r="E20" s="291" t="e">
        <f>SUM(D20/D22)</f>
        <v>#DIV/0!</v>
      </c>
    </row>
    <row r="21" spans="1:5" s="1262" customFormat="1" ht="15.75" hidden="1" thickBot="1" x14ac:dyDescent="0.3">
      <c r="A21" s="91" t="s">
        <v>289</v>
      </c>
      <c r="B21" s="1363"/>
      <c r="C21" s="292" t="e">
        <f>SUM(B21/B22)</f>
        <v>#DIV/0!</v>
      </c>
      <c r="D21" s="1363"/>
      <c r="E21" s="292" t="e">
        <f>SUM(D21/D22)</f>
        <v>#DIV/0!</v>
      </c>
    </row>
    <row r="22" spans="1:5" s="1262" customFormat="1" ht="16.5" hidden="1" thickTop="1" thickBot="1" x14ac:dyDescent="0.3">
      <c r="A22" s="105" t="s">
        <v>554</v>
      </c>
      <c r="B22" s="104">
        <f>SUM(B16:B21)</f>
        <v>0</v>
      </c>
      <c r="C22" s="689" t="e">
        <f>SUM(C16:C21)</f>
        <v>#DIV/0!</v>
      </c>
      <c r="D22" s="104">
        <f>SUM(D16:D21)</f>
        <v>0</v>
      </c>
      <c r="E22" s="689" t="e">
        <f>SUM(E16:E21)</f>
        <v>#DIV/0!</v>
      </c>
    </row>
    <row r="23" spans="1:5" s="33" customFormat="1" ht="15.75" hidden="1" thickBot="1" x14ac:dyDescent="0.25">
      <c r="A23" s="2314" t="s">
        <v>555</v>
      </c>
      <c r="B23" s="2315"/>
      <c r="C23" s="2315"/>
      <c r="D23" s="2315"/>
      <c r="E23" s="2316"/>
    </row>
    <row r="24" spans="1:5" s="1262" customFormat="1" ht="15.75" hidden="1" thickBot="1" x14ac:dyDescent="0.3">
      <c r="A24" s="695" t="s">
        <v>556</v>
      </c>
      <c r="B24" s="2658" t="s">
        <v>557</v>
      </c>
      <c r="C24" s="2659"/>
      <c r="D24" s="2658" t="s">
        <v>557</v>
      </c>
      <c r="E24" s="2659"/>
    </row>
    <row r="25" spans="1:5" s="1262" customFormat="1" ht="15.75" hidden="1" thickBot="1" x14ac:dyDescent="0.3">
      <c r="A25" s="2314" t="s">
        <v>558</v>
      </c>
      <c r="B25" s="2315"/>
      <c r="C25" s="2315"/>
      <c r="D25" s="2315"/>
      <c r="E25" s="2316"/>
    </row>
    <row r="26" spans="1:5" s="1262" customFormat="1" hidden="1" x14ac:dyDescent="0.25">
      <c r="A26" s="1967" t="s">
        <v>559</v>
      </c>
      <c r="B26" s="1411"/>
      <c r="C26" s="294" t="e">
        <f>SUM(B26/B29)</f>
        <v>#DIV/0!</v>
      </c>
      <c r="D26" s="1411"/>
      <c r="E26" s="294" t="e">
        <f>SUM(D26/D29)</f>
        <v>#DIV/0!</v>
      </c>
    </row>
    <row r="27" spans="1:5" s="1262" customFormat="1" hidden="1" x14ac:dyDescent="0.25">
      <c r="A27" s="77" t="s">
        <v>560</v>
      </c>
      <c r="B27" s="1362"/>
      <c r="C27" s="288" t="e">
        <f>SUM(B27/B29)</f>
        <v>#DIV/0!</v>
      </c>
      <c r="D27" s="1362"/>
      <c r="E27" s="288" t="e">
        <f>SUM(D27/D29)</f>
        <v>#DIV/0!</v>
      </c>
    </row>
    <row r="28" spans="1:5" s="1262" customFormat="1" ht="15.75" hidden="1" thickBot="1" x14ac:dyDescent="0.3">
      <c r="A28" s="75" t="s">
        <v>561</v>
      </c>
      <c r="B28" s="1363"/>
      <c r="C28" s="292" t="e">
        <f>SUM(B28/B29)</f>
        <v>#DIV/0!</v>
      </c>
      <c r="D28" s="1363"/>
      <c r="E28" s="292" t="e">
        <f>SUM(D28/D29)</f>
        <v>#DIV/0!</v>
      </c>
    </row>
    <row r="29" spans="1:5" s="1262" customFormat="1" ht="16.5" hidden="1" thickTop="1" thickBot="1" x14ac:dyDescent="0.3">
      <c r="A29" s="103" t="s">
        <v>130</v>
      </c>
      <c r="B29" s="179">
        <f>SUM(B26:B28)</f>
        <v>0</v>
      </c>
      <c r="C29" s="689" t="e">
        <f>SUM(C26:C28)</f>
        <v>#DIV/0!</v>
      </c>
      <c r="D29" s="179">
        <f>SUM(D26:D28)</f>
        <v>0</v>
      </c>
      <c r="E29" s="689" t="e">
        <f>SUM(E26:E28)</f>
        <v>#DIV/0!</v>
      </c>
    </row>
    <row r="30" spans="1:5" s="1262" customFormat="1" ht="15.75" hidden="1" thickBot="1" x14ac:dyDescent="0.3">
      <c r="A30" s="2314" t="s">
        <v>562</v>
      </c>
      <c r="B30" s="2315"/>
      <c r="C30" s="2315"/>
      <c r="D30" s="2315"/>
      <c r="E30" s="2316"/>
    </row>
    <row r="31" spans="1:5" s="1262" customFormat="1" hidden="1" x14ac:dyDescent="0.25">
      <c r="A31" s="1967" t="s">
        <v>563</v>
      </c>
      <c r="B31" s="1411"/>
      <c r="C31" s="290" t="e">
        <f>SUM(B31/B38)</f>
        <v>#DIV/0!</v>
      </c>
      <c r="D31" s="744"/>
      <c r="E31" s="693"/>
    </row>
    <row r="32" spans="1:5" s="1262" customFormat="1" hidden="1" x14ac:dyDescent="0.25">
      <c r="A32" s="74" t="s">
        <v>564</v>
      </c>
      <c r="B32" s="1362"/>
      <c r="C32" s="291" t="e">
        <f>SUM(B32/B38)</f>
        <v>#DIV/0!</v>
      </c>
      <c r="D32" s="745"/>
      <c r="E32" s="377"/>
    </row>
    <row r="33" spans="1:5" s="1262" customFormat="1" hidden="1" x14ac:dyDescent="0.25">
      <c r="A33" s="74" t="s">
        <v>565</v>
      </c>
      <c r="B33" s="1362"/>
      <c r="C33" s="291" t="e">
        <f>SUM(B33/B38)</f>
        <v>#DIV/0!</v>
      </c>
      <c r="D33" s="745"/>
      <c r="E33" s="377"/>
    </row>
    <row r="34" spans="1:5" s="1262" customFormat="1" hidden="1" x14ac:dyDescent="0.25">
      <c r="A34" s="74" t="s">
        <v>566</v>
      </c>
      <c r="B34" s="1362"/>
      <c r="C34" s="291" t="e">
        <f>SUM(B34/B38)</f>
        <v>#DIV/0!</v>
      </c>
      <c r="D34" s="745"/>
      <c r="E34" s="377"/>
    </row>
    <row r="35" spans="1:5" s="1262" customFormat="1" hidden="1" x14ac:dyDescent="0.25">
      <c r="A35" s="74" t="s">
        <v>567</v>
      </c>
      <c r="B35" s="1362"/>
      <c r="C35" s="291" t="e">
        <f>SUM(B35/B38)</f>
        <v>#DIV/0!</v>
      </c>
      <c r="D35" s="745"/>
      <c r="E35" s="377"/>
    </row>
    <row r="36" spans="1:5" s="1262" customFormat="1" hidden="1" x14ac:dyDescent="0.25">
      <c r="A36" s="74" t="s">
        <v>568</v>
      </c>
      <c r="B36" s="1362"/>
      <c r="C36" s="291" t="e">
        <f>SUM(B36/B38)</f>
        <v>#DIV/0!</v>
      </c>
      <c r="D36" s="745"/>
      <c r="E36" s="377"/>
    </row>
    <row r="37" spans="1:5" s="1262" customFormat="1" ht="15.75" hidden="1" thickBot="1" x14ac:dyDescent="0.3">
      <c r="A37" s="91" t="s">
        <v>569</v>
      </c>
      <c r="B37" s="1363"/>
      <c r="C37" s="292" t="e">
        <f>SUM(B37/B38)</f>
        <v>#DIV/0!</v>
      </c>
      <c r="D37" s="745"/>
      <c r="E37" s="377"/>
    </row>
    <row r="38" spans="1:5" s="1262" customFormat="1" ht="16.5" hidden="1" thickTop="1" thickBot="1" x14ac:dyDescent="0.3">
      <c r="A38" s="105" t="s">
        <v>130</v>
      </c>
      <c r="B38" s="179">
        <f>SUM(B31:B37)</f>
        <v>0</v>
      </c>
      <c r="C38" s="747" t="e">
        <f>SUM(C31:C37)</f>
        <v>#DIV/0!</v>
      </c>
      <c r="D38" s="746"/>
      <c r="E38" s="690"/>
    </row>
    <row r="39" spans="1:5" s="1262" customFormat="1" ht="15.75" hidden="1" thickBot="1" x14ac:dyDescent="0.3">
      <c r="A39" s="2314" t="s">
        <v>570</v>
      </c>
      <c r="B39" s="2315"/>
      <c r="C39" s="2315"/>
      <c r="D39" s="2315"/>
      <c r="E39" s="2316"/>
    </row>
    <row r="40" spans="1:5" s="1262" customFormat="1" hidden="1" x14ac:dyDescent="0.25">
      <c r="A40" s="1967" t="s">
        <v>571</v>
      </c>
      <c r="B40" s="1411"/>
      <c r="C40" s="290" t="e">
        <f>SUM(B40/B44)</f>
        <v>#DIV/0!</v>
      </c>
      <c r="D40" s="744"/>
      <c r="E40" s="693"/>
    </row>
    <row r="41" spans="1:5" s="1262" customFormat="1" hidden="1" x14ac:dyDescent="0.25">
      <c r="A41" s="74" t="s">
        <v>572</v>
      </c>
      <c r="B41" s="1362"/>
      <c r="C41" s="291" t="e">
        <f>SUM(B41/B44)</f>
        <v>#DIV/0!</v>
      </c>
      <c r="D41" s="377"/>
      <c r="E41" s="377"/>
    </row>
    <row r="42" spans="1:5" s="1262" customFormat="1" hidden="1" x14ac:dyDescent="0.25">
      <c r="A42" s="74" t="s">
        <v>573</v>
      </c>
      <c r="B42" s="1362"/>
      <c r="C42" s="291" t="e">
        <f>SUM(B42/B44)</f>
        <v>#DIV/0!</v>
      </c>
      <c r="D42" s="377"/>
      <c r="E42" s="377"/>
    </row>
    <row r="43" spans="1:5" s="1262" customFormat="1" ht="15.75" hidden="1" thickBot="1" x14ac:dyDescent="0.3">
      <c r="A43" s="91" t="s">
        <v>574</v>
      </c>
      <c r="B43" s="1363"/>
      <c r="C43" s="292" t="e">
        <f>SUM(B43/B44)</f>
        <v>#DIV/0!</v>
      </c>
      <c r="D43" s="377"/>
      <c r="E43" s="377"/>
    </row>
    <row r="44" spans="1:5" s="1262" customFormat="1" ht="16.5" hidden="1" thickTop="1" thickBot="1" x14ac:dyDescent="0.3">
      <c r="A44" s="105" t="s">
        <v>130</v>
      </c>
      <c r="B44" s="179">
        <f>SUM(B40:B43)</f>
        <v>0</v>
      </c>
      <c r="C44" s="689" t="e">
        <f>SUM(C40:C43)</f>
        <v>#DIV/0!</v>
      </c>
      <c r="D44" s="690"/>
      <c r="E44" s="690"/>
    </row>
    <row r="45" spans="1:5" s="1262" customFormat="1" ht="15.75" hidden="1" thickBot="1" x14ac:dyDescent="0.3">
      <c r="A45" s="2314" t="s">
        <v>575</v>
      </c>
      <c r="B45" s="2315"/>
      <c r="C45" s="2315"/>
      <c r="D45" s="2315"/>
      <c r="E45" s="2316"/>
    </row>
    <row r="46" spans="1:5" s="1262" customFormat="1" hidden="1" x14ac:dyDescent="0.25">
      <c r="A46" s="1967" t="s">
        <v>576</v>
      </c>
      <c r="B46" s="1411"/>
      <c r="C46" s="692" t="e">
        <f>SUM(B46/B49)</f>
        <v>#DIV/0!</v>
      </c>
      <c r="D46" s="693"/>
      <c r="E46" s="693"/>
    </row>
    <row r="47" spans="1:5" s="1262" customFormat="1" hidden="1" x14ac:dyDescent="0.25">
      <c r="A47" s="74" t="s">
        <v>577</v>
      </c>
      <c r="B47" s="1362"/>
      <c r="C47" s="692" t="e">
        <f>SUM(B47/B49)</f>
        <v>#DIV/0!</v>
      </c>
      <c r="D47" s="377"/>
      <c r="E47" s="377"/>
    </row>
    <row r="48" spans="1:5" s="1262" customFormat="1" ht="15.75" hidden="1" thickBot="1" x14ac:dyDescent="0.3">
      <c r="A48" s="91" t="s">
        <v>578</v>
      </c>
      <c r="B48" s="1363"/>
      <c r="C48" s="292" t="e">
        <f>SUM(B48/B49)</f>
        <v>#DIV/0!</v>
      </c>
      <c r="D48" s="377"/>
      <c r="E48" s="377"/>
    </row>
    <row r="49" spans="1:5" s="1262" customFormat="1" ht="16.5" hidden="1" thickTop="1" thickBot="1" x14ac:dyDescent="0.3">
      <c r="A49" s="35" t="s">
        <v>130</v>
      </c>
      <c r="B49" s="89">
        <f>SUM(B46:B48)</f>
        <v>0</v>
      </c>
      <c r="C49" s="293" t="e">
        <f>SUM(C46:C48)</f>
        <v>#DIV/0!</v>
      </c>
      <c r="D49" s="377"/>
      <c r="E49" s="377"/>
    </row>
    <row r="50" spans="1:5" s="1262" customFormat="1" ht="16.5" thickBot="1" x14ac:dyDescent="0.3">
      <c r="A50" s="2648" t="s">
        <v>1096</v>
      </c>
      <c r="B50" s="2649"/>
      <c r="C50" s="2649"/>
      <c r="D50" s="2649"/>
      <c r="E50" s="2650"/>
    </row>
    <row r="51" spans="1:5" s="1262" customFormat="1" ht="15.75" thickBot="1" x14ac:dyDescent="0.3">
      <c r="A51" s="257"/>
      <c r="B51" s="2651" t="s">
        <v>549</v>
      </c>
      <c r="C51" s="2652"/>
      <c r="D51" s="2651" t="s">
        <v>550</v>
      </c>
      <c r="E51" s="2652"/>
    </row>
    <row r="52" spans="1:5" s="1262" customFormat="1" ht="15.75" thickBot="1" x14ac:dyDescent="0.3">
      <c r="A52" s="118"/>
      <c r="B52" s="2177" t="s">
        <v>551</v>
      </c>
      <c r="C52" s="2178" t="s">
        <v>270</v>
      </c>
      <c r="D52" s="2177" t="s">
        <v>551</v>
      </c>
      <c r="E52" s="2178" t="s">
        <v>270</v>
      </c>
    </row>
    <row r="53" spans="1:5" s="1262" customFormat="1" ht="15.75" thickBot="1" x14ac:dyDescent="0.3">
      <c r="A53" s="2311" t="s">
        <v>552</v>
      </c>
      <c r="B53" s="2312"/>
      <c r="C53" s="2312"/>
      <c r="D53" s="2312"/>
      <c r="E53" s="2313"/>
    </row>
    <row r="54" spans="1:5" s="1262" customFormat="1" x14ac:dyDescent="0.25">
      <c r="A54" s="73" t="s">
        <v>274</v>
      </c>
      <c r="B54" s="1048">
        <v>34</v>
      </c>
      <c r="C54" s="1049">
        <f>SUM(B54/B62)</f>
        <v>5.6105610561056105E-2</v>
      </c>
      <c r="D54" s="1048">
        <v>8</v>
      </c>
      <c r="E54" s="287">
        <f>SUM(D54/D62)</f>
        <v>2.0997375328083989E-2</v>
      </c>
    </row>
    <row r="55" spans="1:5" s="1262" customFormat="1" x14ac:dyDescent="0.25">
      <c r="A55" s="74" t="s">
        <v>275</v>
      </c>
      <c r="B55" s="910">
        <v>186</v>
      </c>
      <c r="C55" s="911">
        <f>SUM(B55/B62)</f>
        <v>0.30693069306930693</v>
      </c>
      <c r="D55" s="910">
        <v>45</v>
      </c>
      <c r="E55" s="288">
        <f>SUM(D55/D62)</f>
        <v>0.11811023622047244</v>
      </c>
    </row>
    <row r="56" spans="1:5" s="1262" customFormat="1" x14ac:dyDescent="0.25">
      <c r="A56" s="74" t="s">
        <v>276</v>
      </c>
      <c r="B56" s="910">
        <v>129</v>
      </c>
      <c r="C56" s="911">
        <f>SUM(B56/B62)</f>
        <v>0.21287128712871287</v>
      </c>
      <c r="D56" s="910">
        <v>40</v>
      </c>
      <c r="E56" s="288">
        <f>SUM(D56/D62)</f>
        <v>0.10498687664041995</v>
      </c>
    </row>
    <row r="57" spans="1:5" s="1262" customFormat="1" x14ac:dyDescent="0.25">
      <c r="A57" s="74" t="s">
        <v>277</v>
      </c>
      <c r="B57" s="910">
        <v>108</v>
      </c>
      <c r="C57" s="911">
        <f>SUM(B57/B62)</f>
        <v>0.17821782178217821</v>
      </c>
      <c r="D57" s="910">
        <v>73</v>
      </c>
      <c r="E57" s="288">
        <f>SUM(D57/D62)</f>
        <v>0.19160104986876642</v>
      </c>
    </row>
    <row r="58" spans="1:5" s="1262" customFormat="1" x14ac:dyDescent="0.25">
      <c r="A58" s="74" t="s">
        <v>278</v>
      </c>
      <c r="B58" s="910">
        <v>66</v>
      </c>
      <c r="C58" s="911">
        <f>SUM(B58/B62)</f>
        <v>0.10891089108910891</v>
      </c>
      <c r="D58" s="910">
        <v>72</v>
      </c>
      <c r="E58" s="288">
        <f>SUM(D58/D62)</f>
        <v>0.1889763779527559</v>
      </c>
    </row>
    <row r="59" spans="1:5" s="1262" customFormat="1" x14ac:dyDescent="0.25">
      <c r="A59" s="74" t="s">
        <v>279</v>
      </c>
      <c r="B59" s="910">
        <v>54</v>
      </c>
      <c r="C59" s="911">
        <f>SUM(B59/B62)</f>
        <v>8.9108910891089105E-2</v>
      </c>
      <c r="D59" s="910">
        <v>110</v>
      </c>
      <c r="E59" s="288">
        <f>SUM(D59/D62)</f>
        <v>0.28871391076115488</v>
      </c>
    </row>
    <row r="60" spans="1:5" s="1262" customFormat="1" x14ac:dyDescent="0.25">
      <c r="A60" s="74" t="s">
        <v>280</v>
      </c>
      <c r="B60" s="910">
        <v>29</v>
      </c>
      <c r="C60" s="911">
        <f>SUM(B60/B62)</f>
        <v>4.7854785478547858E-2</v>
      </c>
      <c r="D60" s="910">
        <v>33</v>
      </c>
      <c r="E60" s="288">
        <f>SUM(D60/D62)</f>
        <v>8.6614173228346455E-2</v>
      </c>
    </row>
    <row r="61" spans="1:5" s="1262" customFormat="1" ht="15.75" thickBot="1" x14ac:dyDescent="0.3">
      <c r="A61" s="75" t="s">
        <v>397</v>
      </c>
      <c r="B61" s="912">
        <v>0</v>
      </c>
      <c r="C61" s="913">
        <f>SUM(B61/B62)</f>
        <v>0</v>
      </c>
      <c r="D61" s="912">
        <v>0</v>
      </c>
      <c r="E61" s="289">
        <f>SUM(D61/D62)</f>
        <v>0</v>
      </c>
    </row>
    <row r="62" spans="1:5" s="1262" customFormat="1" ht="16.5" thickTop="1" thickBot="1" x14ac:dyDescent="0.3">
      <c r="A62" s="34" t="s">
        <v>130</v>
      </c>
      <c r="B62" s="360">
        <f>SUM(B54:B61)</f>
        <v>606</v>
      </c>
      <c r="C62" s="178">
        <f>SUM(C54:C61)</f>
        <v>1</v>
      </c>
      <c r="D62" s="360">
        <f>SUM(D54:D61)</f>
        <v>381</v>
      </c>
      <c r="E62" s="178">
        <f>SUM(E54:E61)</f>
        <v>1.0000000000000002</v>
      </c>
    </row>
    <row r="63" spans="1:5" s="33" customFormat="1" ht="15.75" thickBot="1" x14ac:dyDescent="0.25">
      <c r="A63" s="2311" t="s">
        <v>553</v>
      </c>
      <c r="B63" s="2312"/>
      <c r="C63" s="2312"/>
      <c r="D63" s="2312"/>
      <c r="E63" s="2313"/>
    </row>
    <row r="64" spans="1:5" s="1262" customFormat="1" x14ac:dyDescent="0.25">
      <c r="A64" s="73" t="s">
        <v>284</v>
      </c>
      <c r="B64" s="1048">
        <v>122</v>
      </c>
      <c r="C64" s="2172">
        <f>SUM(B64/B70)</f>
        <v>0.20132013201320131</v>
      </c>
      <c r="D64" s="1048">
        <v>98</v>
      </c>
      <c r="E64" s="290">
        <f>SUM(D64/D70)</f>
        <v>0.2572178477690289</v>
      </c>
    </row>
    <row r="65" spans="1:5" s="1262" customFormat="1" x14ac:dyDescent="0.25">
      <c r="A65" s="74" t="s">
        <v>285</v>
      </c>
      <c r="B65" s="910">
        <v>49</v>
      </c>
      <c r="C65" s="2173">
        <f>SUM(B65/B70)</f>
        <v>8.0858085808580851E-2</v>
      </c>
      <c r="D65" s="910">
        <v>34</v>
      </c>
      <c r="E65" s="291">
        <f>SUM(D65/D70)</f>
        <v>8.9238845144356954E-2</v>
      </c>
    </row>
    <row r="66" spans="1:5" s="1262" customFormat="1" x14ac:dyDescent="0.25">
      <c r="A66" s="74" t="s">
        <v>286</v>
      </c>
      <c r="B66" s="910">
        <v>4</v>
      </c>
      <c r="C66" s="2173">
        <f>SUM(B66/B70)</f>
        <v>6.6006600660066007E-3</v>
      </c>
      <c r="D66" s="910">
        <v>3</v>
      </c>
      <c r="E66" s="291">
        <f>SUM(D66/D70)</f>
        <v>7.874015748031496E-3</v>
      </c>
    </row>
    <row r="67" spans="1:5" s="1262" customFormat="1" x14ac:dyDescent="0.25">
      <c r="A67" s="74" t="s">
        <v>287</v>
      </c>
      <c r="B67" s="910">
        <v>208</v>
      </c>
      <c r="C67" s="2173">
        <f>SUM(B67/B70)</f>
        <v>0.34323432343234322</v>
      </c>
      <c r="D67" s="910">
        <v>116</v>
      </c>
      <c r="E67" s="291">
        <f>SUM(D67/D70)</f>
        <v>0.30446194225721784</v>
      </c>
    </row>
    <row r="68" spans="1:5" s="1262" customFormat="1" x14ac:dyDescent="0.25">
      <c r="A68" s="74" t="s">
        <v>288</v>
      </c>
      <c r="B68" s="910">
        <v>222</v>
      </c>
      <c r="C68" s="2173">
        <f>SUM(B68/B70)</f>
        <v>0.36633663366336633</v>
      </c>
      <c r="D68" s="910">
        <v>129</v>
      </c>
      <c r="E68" s="291">
        <f>SUM(D68/D70)</f>
        <v>0.33858267716535434</v>
      </c>
    </row>
    <row r="69" spans="1:5" s="1262" customFormat="1" ht="15.75" thickBot="1" x14ac:dyDescent="0.3">
      <c r="A69" s="91" t="s">
        <v>289</v>
      </c>
      <c r="B69" s="912">
        <v>1</v>
      </c>
      <c r="C69" s="2174">
        <f>SUM(B69/B70)</f>
        <v>1.6501650165016502E-3</v>
      </c>
      <c r="D69" s="912">
        <v>1</v>
      </c>
      <c r="E69" s="292">
        <f>SUM(D69/D70)</f>
        <v>2.6246719160104987E-3</v>
      </c>
    </row>
    <row r="70" spans="1:5" s="1262" customFormat="1" ht="16.5" thickTop="1" thickBot="1" x14ac:dyDescent="0.3">
      <c r="A70" s="105" t="s">
        <v>554</v>
      </c>
      <c r="B70" s="104">
        <f>SUM(B64:B69)</f>
        <v>606</v>
      </c>
      <c r="C70" s="689">
        <f>SUM(C64:C69)</f>
        <v>1</v>
      </c>
      <c r="D70" s="104">
        <f>SUM(D64:D69)</f>
        <v>381</v>
      </c>
      <c r="E70" s="689">
        <f>SUM(E64:E69)</f>
        <v>1.0000000000000002</v>
      </c>
    </row>
    <row r="71" spans="1:5" s="33" customFormat="1" ht="15.75" thickBot="1" x14ac:dyDescent="0.25">
      <c r="A71" s="2311" t="s">
        <v>555</v>
      </c>
      <c r="B71" s="2312"/>
      <c r="C71" s="2312"/>
      <c r="D71" s="2312"/>
      <c r="E71" s="2313"/>
    </row>
    <row r="72" spans="1:5" s="1262" customFormat="1" ht="15.75" thickBot="1" x14ac:dyDescent="0.3">
      <c r="A72" s="695" t="s">
        <v>556</v>
      </c>
      <c r="B72" s="2653" t="s">
        <v>599</v>
      </c>
      <c r="C72" s="2654"/>
      <c r="D72" s="2653" t="s">
        <v>1069</v>
      </c>
      <c r="E72" s="2654"/>
    </row>
    <row r="73" spans="1:5" s="1262" customFormat="1" ht="15.75" thickBot="1" x14ac:dyDescent="0.3">
      <c r="A73" s="2311" t="s">
        <v>558</v>
      </c>
      <c r="B73" s="2312"/>
      <c r="C73" s="2312"/>
      <c r="D73" s="2312"/>
      <c r="E73" s="2313"/>
    </row>
    <row r="74" spans="1:5" s="1262" customFormat="1" x14ac:dyDescent="0.25">
      <c r="A74" s="2068" t="s">
        <v>559</v>
      </c>
      <c r="B74" s="1086">
        <v>428</v>
      </c>
      <c r="C74" s="2175">
        <f>SUM(B74/B77)</f>
        <v>0.70627062706270627</v>
      </c>
      <c r="D74" s="1086">
        <v>296</v>
      </c>
      <c r="E74" s="294">
        <f>SUM(D74/D77)</f>
        <v>0.7769028871391076</v>
      </c>
    </row>
    <row r="75" spans="1:5" s="1262" customFormat="1" x14ac:dyDescent="0.25">
      <c r="A75" s="77" t="s">
        <v>560</v>
      </c>
      <c r="B75" s="910">
        <v>31</v>
      </c>
      <c r="C75" s="911">
        <f>SUM(B75/B77)</f>
        <v>5.1155115511551157E-2</v>
      </c>
      <c r="D75" s="910">
        <v>7</v>
      </c>
      <c r="E75" s="288">
        <f>SUM(D75/D77)</f>
        <v>1.8372703412073491E-2</v>
      </c>
    </row>
    <row r="76" spans="1:5" s="1262" customFormat="1" ht="15.75" thickBot="1" x14ac:dyDescent="0.3">
      <c r="A76" s="75" t="s">
        <v>561</v>
      </c>
      <c r="B76" s="912">
        <v>147</v>
      </c>
      <c r="C76" s="2174">
        <f>SUM(B76/B77)</f>
        <v>0.24257425742574257</v>
      </c>
      <c r="D76" s="912">
        <v>78</v>
      </c>
      <c r="E76" s="292">
        <f>SUM(D76/D77)</f>
        <v>0.20472440944881889</v>
      </c>
    </row>
    <row r="77" spans="1:5" s="1262" customFormat="1" ht="16.5" thickTop="1" thickBot="1" x14ac:dyDescent="0.3">
      <c r="A77" s="103" t="s">
        <v>130</v>
      </c>
      <c r="B77" s="179">
        <f>SUM(B74:B76)</f>
        <v>606</v>
      </c>
      <c r="C77" s="689">
        <f>SUM(C74:C76)</f>
        <v>1</v>
      </c>
      <c r="D77" s="179">
        <f>SUM(D74:D76)</f>
        <v>381</v>
      </c>
      <c r="E77" s="689">
        <f>SUM(E74:E76)</f>
        <v>1</v>
      </c>
    </row>
    <row r="78" spans="1:5" s="1262" customFormat="1" ht="15.75" thickBot="1" x14ac:dyDescent="0.3">
      <c r="A78" s="2311" t="s">
        <v>562</v>
      </c>
      <c r="B78" s="2312"/>
      <c r="C78" s="2312"/>
      <c r="D78" s="2312"/>
      <c r="E78" s="2313"/>
    </row>
    <row r="79" spans="1:5" s="1262" customFormat="1" x14ac:dyDescent="0.25">
      <c r="A79" s="2068" t="s">
        <v>563</v>
      </c>
      <c r="B79" s="1086">
        <v>9</v>
      </c>
      <c r="C79" s="290">
        <f>SUM(B79/B86)</f>
        <v>1.4851485148514851E-2</v>
      </c>
      <c r="D79" s="744"/>
      <c r="E79" s="693"/>
    </row>
    <row r="80" spans="1:5" s="1262" customFormat="1" x14ac:dyDescent="0.25">
      <c r="A80" s="74" t="s">
        <v>564</v>
      </c>
      <c r="B80" s="910">
        <v>33</v>
      </c>
      <c r="C80" s="291">
        <f>SUM(B80/B86)</f>
        <v>5.4455445544554455E-2</v>
      </c>
      <c r="D80" s="745"/>
      <c r="E80" s="377"/>
    </row>
    <row r="81" spans="1:5" s="1262" customFormat="1" x14ac:dyDescent="0.25">
      <c r="A81" s="74" t="s">
        <v>565</v>
      </c>
      <c r="B81" s="910">
        <v>61</v>
      </c>
      <c r="C81" s="291">
        <f>SUM(B81/B86)</f>
        <v>0.10066006600660066</v>
      </c>
      <c r="D81" s="745"/>
      <c r="E81" s="377"/>
    </row>
    <row r="82" spans="1:5" s="1262" customFormat="1" x14ac:dyDescent="0.25">
      <c r="A82" s="74" t="s">
        <v>566</v>
      </c>
      <c r="B82" s="910">
        <v>182</v>
      </c>
      <c r="C82" s="291">
        <f>SUM(B82/B86)</f>
        <v>0.30033003300330036</v>
      </c>
      <c r="D82" s="745"/>
      <c r="E82" s="377"/>
    </row>
    <row r="83" spans="1:5" s="1262" customFormat="1" x14ac:dyDescent="0.25">
      <c r="A83" s="74" t="s">
        <v>567</v>
      </c>
      <c r="B83" s="910">
        <v>223</v>
      </c>
      <c r="C83" s="291">
        <f>SUM(B83/B86)</f>
        <v>0.367986798679868</v>
      </c>
      <c r="D83" s="745"/>
      <c r="E83" s="377"/>
    </row>
    <row r="84" spans="1:5" s="1262" customFormat="1" x14ac:dyDescent="0.25">
      <c r="A84" s="74" t="s">
        <v>568</v>
      </c>
      <c r="B84" s="910">
        <v>66</v>
      </c>
      <c r="C84" s="291">
        <f>SUM(B84/B86)</f>
        <v>0.10891089108910891</v>
      </c>
      <c r="D84" s="745"/>
      <c r="E84" s="377"/>
    </row>
    <row r="85" spans="1:5" s="1262" customFormat="1" ht="15.75" thickBot="1" x14ac:dyDescent="0.3">
      <c r="A85" s="91" t="s">
        <v>569</v>
      </c>
      <c r="B85" s="912">
        <v>32</v>
      </c>
      <c r="C85" s="292">
        <f>SUM(B85/B86)</f>
        <v>5.2805280528052806E-2</v>
      </c>
      <c r="D85" s="745"/>
      <c r="E85" s="377"/>
    </row>
    <row r="86" spans="1:5" s="1262" customFormat="1" ht="16.5" thickTop="1" thickBot="1" x14ac:dyDescent="0.3">
      <c r="A86" s="105" t="s">
        <v>130</v>
      </c>
      <c r="B86" s="2176">
        <f>SUM(B79:B85)</f>
        <v>606</v>
      </c>
      <c r="C86" s="747">
        <f>SUM(C79:C85)</f>
        <v>1</v>
      </c>
      <c r="D86" s="746"/>
      <c r="E86" s="690"/>
    </row>
    <row r="87" spans="1:5" s="1262" customFormat="1" ht="15.75" thickBot="1" x14ac:dyDescent="0.3">
      <c r="A87" s="2311" t="s">
        <v>570</v>
      </c>
      <c r="B87" s="2312"/>
      <c r="C87" s="2312"/>
      <c r="D87" s="2312"/>
      <c r="E87" s="2313"/>
    </row>
    <row r="88" spans="1:5" s="1262" customFormat="1" x14ac:dyDescent="0.25">
      <c r="A88" s="2068" t="s">
        <v>571</v>
      </c>
      <c r="B88" s="1086">
        <v>224</v>
      </c>
      <c r="C88" s="290">
        <f>SUM(B88/B92)</f>
        <v>0.36963696369636961</v>
      </c>
      <c r="D88" s="744"/>
      <c r="E88" s="693"/>
    </row>
    <row r="89" spans="1:5" s="1262" customFormat="1" x14ac:dyDescent="0.25">
      <c r="A89" s="74" t="s">
        <v>572</v>
      </c>
      <c r="B89" s="910">
        <v>18</v>
      </c>
      <c r="C89" s="291">
        <f>SUM(B89/B92)</f>
        <v>2.9702970297029702E-2</v>
      </c>
      <c r="D89" s="377"/>
      <c r="E89" s="377"/>
    </row>
    <row r="90" spans="1:5" s="1262" customFormat="1" x14ac:dyDescent="0.25">
      <c r="A90" s="74" t="s">
        <v>573</v>
      </c>
      <c r="B90" s="910">
        <v>360</v>
      </c>
      <c r="C90" s="291">
        <f>SUM(B90/B92)</f>
        <v>0.59405940594059403</v>
      </c>
      <c r="D90" s="377"/>
      <c r="E90" s="377"/>
    </row>
    <row r="91" spans="1:5" s="1262" customFormat="1" ht="15.75" thickBot="1" x14ac:dyDescent="0.3">
      <c r="A91" s="91" t="s">
        <v>574</v>
      </c>
      <c r="B91" s="912">
        <v>4</v>
      </c>
      <c r="C91" s="292">
        <f>SUM(B91/B92)</f>
        <v>6.6006600660066007E-3</v>
      </c>
      <c r="D91" s="377"/>
      <c r="E91" s="377"/>
    </row>
    <row r="92" spans="1:5" s="1262" customFormat="1" ht="16.5" thickTop="1" thickBot="1" x14ac:dyDescent="0.3">
      <c r="A92" s="105" t="s">
        <v>130</v>
      </c>
      <c r="B92" s="179">
        <f>SUM(B88:B91)</f>
        <v>606</v>
      </c>
      <c r="C92" s="689">
        <f>SUM(C88:C91)</f>
        <v>0.99999999999999989</v>
      </c>
      <c r="D92" s="690"/>
      <c r="E92" s="690"/>
    </row>
    <row r="93" spans="1:5" s="1262" customFormat="1" ht="15.75" thickBot="1" x14ac:dyDescent="0.3">
      <c r="A93" s="2311" t="s">
        <v>575</v>
      </c>
      <c r="B93" s="2312"/>
      <c r="C93" s="2312"/>
      <c r="D93" s="2312"/>
      <c r="E93" s="2313"/>
    </row>
    <row r="94" spans="1:5" s="1262" customFormat="1" x14ac:dyDescent="0.25">
      <c r="A94" s="2068" t="s">
        <v>576</v>
      </c>
      <c r="B94" s="1086">
        <v>134</v>
      </c>
      <c r="C94" s="692">
        <f>SUM(B94/B97)</f>
        <v>0.22112211221122113</v>
      </c>
      <c r="D94" s="693"/>
      <c r="E94" s="693"/>
    </row>
    <row r="95" spans="1:5" s="1262" customFormat="1" x14ac:dyDescent="0.25">
      <c r="A95" s="74" t="s">
        <v>577</v>
      </c>
      <c r="B95" s="910">
        <v>437</v>
      </c>
      <c r="C95" s="692">
        <f>SUM(B95/B97)</f>
        <v>0.72112211221122113</v>
      </c>
      <c r="D95" s="377"/>
      <c r="E95" s="377"/>
    </row>
    <row r="96" spans="1:5" s="1262" customFormat="1" ht="15.75" thickBot="1" x14ac:dyDescent="0.3">
      <c r="A96" s="91" t="s">
        <v>578</v>
      </c>
      <c r="B96" s="912">
        <v>35</v>
      </c>
      <c r="C96" s="292">
        <f>SUM(B96/B97)</f>
        <v>5.7755775577557754E-2</v>
      </c>
      <c r="D96" s="377"/>
      <c r="E96" s="377"/>
    </row>
    <row r="97" spans="1:5" s="1262" customFormat="1" ht="16.5" thickTop="1" thickBot="1" x14ac:dyDescent="0.3">
      <c r="A97" s="35" t="s">
        <v>130</v>
      </c>
      <c r="B97" s="89">
        <f>SUM(B94:B96)</f>
        <v>606</v>
      </c>
      <c r="C97" s="293">
        <f>SUM(C94:C96)</f>
        <v>1</v>
      </c>
      <c r="D97" s="377"/>
      <c r="E97" s="377"/>
    </row>
    <row r="98" spans="1:5" s="1262" customFormat="1" ht="16.5" hidden="1" thickBot="1" x14ac:dyDescent="0.3">
      <c r="A98" s="2655" t="s">
        <v>1059</v>
      </c>
      <c r="B98" s="2656"/>
      <c r="C98" s="2656"/>
      <c r="D98" s="2656"/>
      <c r="E98" s="2657"/>
    </row>
    <row r="99" spans="1:5" s="1262" customFormat="1" ht="15.75" hidden="1" thickBot="1" x14ac:dyDescent="0.3">
      <c r="A99" s="257"/>
      <c r="B99" s="2651" t="s">
        <v>549</v>
      </c>
      <c r="C99" s="2652"/>
      <c r="D99" s="2651" t="s">
        <v>550</v>
      </c>
      <c r="E99" s="2652"/>
    </row>
    <row r="100" spans="1:5" s="1262" customFormat="1" ht="15.75" hidden="1" thickBot="1" x14ac:dyDescent="0.3">
      <c r="A100" s="118"/>
      <c r="B100" s="157" t="s">
        <v>551</v>
      </c>
      <c r="C100" s="156" t="s">
        <v>270</v>
      </c>
      <c r="D100" s="157" t="s">
        <v>551</v>
      </c>
      <c r="E100" s="156" t="s">
        <v>270</v>
      </c>
    </row>
    <row r="101" spans="1:5" s="1262" customFormat="1" ht="15.75" hidden="1" thickBot="1" x14ac:dyDescent="0.3">
      <c r="A101" s="2314" t="s">
        <v>552</v>
      </c>
      <c r="B101" s="2315"/>
      <c r="C101" s="2315"/>
      <c r="D101" s="2315"/>
      <c r="E101" s="2316"/>
    </row>
    <row r="102" spans="1:5" s="1262" customFormat="1" hidden="1" x14ac:dyDescent="0.25">
      <c r="A102" s="73" t="s">
        <v>274</v>
      </c>
      <c r="B102" s="359">
        <v>60</v>
      </c>
      <c r="C102" s="563">
        <f>SUM(B102/B110)</f>
        <v>7.2202166064981949E-2</v>
      </c>
      <c r="D102" s="359">
        <v>6</v>
      </c>
      <c r="E102" s="287">
        <f>SUM(D102/D110)</f>
        <v>1.284796573875803E-2</v>
      </c>
    </row>
    <row r="103" spans="1:5" s="1262" customFormat="1" hidden="1" x14ac:dyDescent="0.25">
      <c r="A103" s="74" t="s">
        <v>275</v>
      </c>
      <c r="B103" s="1969">
        <v>246</v>
      </c>
      <c r="C103" s="310">
        <f>SUM(B103/B110)</f>
        <v>0.29602888086642598</v>
      </c>
      <c r="D103" s="1969">
        <v>55</v>
      </c>
      <c r="E103" s="288">
        <f>SUM(D103/D110)</f>
        <v>0.11777301927194861</v>
      </c>
    </row>
    <row r="104" spans="1:5" s="1262" customFormat="1" hidden="1" x14ac:dyDescent="0.25">
      <c r="A104" s="74" t="s">
        <v>276</v>
      </c>
      <c r="B104" s="1969">
        <v>164</v>
      </c>
      <c r="C104" s="310">
        <f>SUM(B104/B110)</f>
        <v>0.19735258724428401</v>
      </c>
      <c r="D104" s="1969">
        <v>60</v>
      </c>
      <c r="E104" s="288">
        <f>SUM(D104/D110)</f>
        <v>0.1284796573875803</v>
      </c>
    </row>
    <row r="105" spans="1:5" s="1262" customFormat="1" hidden="1" x14ac:dyDescent="0.25">
      <c r="A105" s="74" t="s">
        <v>277</v>
      </c>
      <c r="B105" s="1969">
        <v>149</v>
      </c>
      <c r="C105" s="310">
        <f>SUM(B105/B110)</f>
        <v>0.17930204572803851</v>
      </c>
      <c r="D105" s="1969">
        <v>89</v>
      </c>
      <c r="E105" s="288">
        <f>SUM(D105/D110)</f>
        <v>0.19057815845824411</v>
      </c>
    </row>
    <row r="106" spans="1:5" s="1262" customFormat="1" hidden="1" x14ac:dyDescent="0.25">
      <c r="A106" s="74" t="s">
        <v>278</v>
      </c>
      <c r="B106" s="1969">
        <v>91</v>
      </c>
      <c r="C106" s="310">
        <f>SUM(B106/B110)</f>
        <v>0.1095066185318893</v>
      </c>
      <c r="D106" s="1969">
        <v>83</v>
      </c>
      <c r="E106" s="288">
        <f>SUM(D106/D110)</f>
        <v>0.17773019271948609</v>
      </c>
    </row>
    <row r="107" spans="1:5" s="1262" customFormat="1" hidden="1" x14ac:dyDescent="0.25">
      <c r="A107" s="74" t="s">
        <v>279</v>
      </c>
      <c r="B107" s="1969">
        <v>86</v>
      </c>
      <c r="C107" s="310">
        <f>SUM(B107/B110)</f>
        <v>0.10348977135980746</v>
      </c>
      <c r="D107" s="1969">
        <v>128</v>
      </c>
      <c r="E107" s="288">
        <f>SUM(D107/D110)</f>
        <v>0.27408993576017132</v>
      </c>
    </row>
    <row r="108" spans="1:5" s="1262" customFormat="1" hidden="1" x14ac:dyDescent="0.25">
      <c r="A108" s="74" t="s">
        <v>280</v>
      </c>
      <c r="B108" s="1969">
        <v>35</v>
      </c>
      <c r="C108" s="310">
        <f>SUM(B108/B110)</f>
        <v>4.2117930204572801E-2</v>
      </c>
      <c r="D108" s="1969">
        <v>46</v>
      </c>
      <c r="E108" s="288">
        <f>SUM(D108/D110)</f>
        <v>9.8501070663811557E-2</v>
      </c>
    </row>
    <row r="109" spans="1:5" s="1262" customFormat="1" ht="15.75" hidden="1" thickBot="1" x14ac:dyDescent="0.3">
      <c r="A109" s="75" t="s">
        <v>397</v>
      </c>
      <c r="B109" s="311">
        <v>0</v>
      </c>
      <c r="C109" s="312">
        <f>SUM(B109/B110)</f>
        <v>0</v>
      </c>
      <c r="D109" s="311">
        <v>0</v>
      </c>
      <c r="E109" s="289">
        <f>SUM(D109/D110)</f>
        <v>0</v>
      </c>
    </row>
    <row r="110" spans="1:5" s="1262" customFormat="1" ht="16.5" hidden="1" thickTop="1" thickBot="1" x14ac:dyDescent="0.3">
      <c r="A110" s="1970" t="s">
        <v>130</v>
      </c>
      <c r="B110" s="313">
        <f>SUM(B102:B109)</f>
        <v>831</v>
      </c>
      <c r="C110" s="178">
        <f>SUM(C102:C109)</f>
        <v>0.99999999999999989</v>
      </c>
      <c r="D110" s="313">
        <f>SUM(D102:D109)</f>
        <v>467</v>
      </c>
      <c r="E110" s="178">
        <f>SUM(E102:E109)</f>
        <v>0.99999999999999989</v>
      </c>
    </row>
    <row r="111" spans="1:5" s="33" customFormat="1" ht="15.75" hidden="1" thickBot="1" x14ac:dyDescent="0.25">
      <c r="A111" s="2314" t="s">
        <v>1085</v>
      </c>
      <c r="B111" s="2315"/>
      <c r="C111" s="2315"/>
      <c r="D111" s="2315"/>
      <c r="E111" s="2316"/>
    </row>
    <row r="112" spans="1:5" s="1262" customFormat="1" hidden="1" x14ac:dyDescent="0.25">
      <c r="A112" s="73" t="s">
        <v>284</v>
      </c>
      <c r="B112" s="359">
        <v>150</v>
      </c>
      <c r="C112" s="565">
        <f>SUM(B112/B117)</f>
        <v>0.18050541516245489</v>
      </c>
      <c r="D112" s="359">
        <v>113</v>
      </c>
      <c r="E112" s="290">
        <f>SUM(D112/D117)</f>
        <v>0.24197002141327623</v>
      </c>
    </row>
    <row r="113" spans="1:5" s="1262" customFormat="1" hidden="1" x14ac:dyDescent="0.25">
      <c r="A113" s="74" t="s">
        <v>285</v>
      </c>
      <c r="B113" s="1969">
        <v>71</v>
      </c>
      <c r="C113" s="566">
        <f>SUM(B113/B117)</f>
        <v>8.5439229843561976E-2</v>
      </c>
      <c r="D113" s="1969">
        <v>39</v>
      </c>
      <c r="E113" s="291">
        <f>SUM(D113/D117)</f>
        <v>8.3511777301927201E-2</v>
      </c>
    </row>
    <row r="114" spans="1:5" s="1262" customFormat="1" hidden="1" x14ac:dyDescent="0.25">
      <c r="A114" s="74" t="s">
        <v>286</v>
      </c>
      <c r="B114" s="1969">
        <v>8</v>
      </c>
      <c r="C114" s="566">
        <f>SUM(B114/B117)</f>
        <v>9.6269554753309269E-3</v>
      </c>
      <c r="D114" s="1969">
        <v>5</v>
      </c>
      <c r="E114" s="291">
        <f>SUM(D114/D117)</f>
        <v>1.0706638115631691E-2</v>
      </c>
    </row>
    <row r="115" spans="1:5" s="1262" customFormat="1" hidden="1" x14ac:dyDescent="0.25">
      <c r="A115" s="74" t="s">
        <v>287</v>
      </c>
      <c r="B115" s="1969">
        <v>303</v>
      </c>
      <c r="C115" s="566">
        <f>SUM(B115/B117)</f>
        <v>0.36462093862815886</v>
      </c>
      <c r="D115" s="1969">
        <v>140</v>
      </c>
      <c r="E115" s="291">
        <f>SUM(D115/D117)</f>
        <v>0.29978586723768735</v>
      </c>
    </row>
    <row r="116" spans="1:5" s="1262" customFormat="1" hidden="1" x14ac:dyDescent="0.25">
      <c r="A116" s="74" t="s">
        <v>288</v>
      </c>
      <c r="B116" s="1969">
        <v>299</v>
      </c>
      <c r="C116" s="566">
        <f>SUM(B116/B117)</f>
        <v>0.35980746089049337</v>
      </c>
      <c r="D116" s="1969">
        <v>170</v>
      </c>
      <c r="E116" s="291">
        <f>SUM(D116/D117)</f>
        <v>0.36402569593147749</v>
      </c>
    </row>
    <row r="117" spans="1:5" s="1262" customFormat="1" ht="15.75" hidden="1" thickBot="1" x14ac:dyDescent="0.3">
      <c r="A117" s="105" t="s">
        <v>554</v>
      </c>
      <c r="B117" s="179">
        <f>SUM(B112:B116)</f>
        <v>831</v>
      </c>
      <c r="C117" s="689">
        <f>SUM(C112:C116)</f>
        <v>1</v>
      </c>
      <c r="D117" s="179">
        <f>SUM(D112:D116)</f>
        <v>467</v>
      </c>
      <c r="E117" s="689">
        <f>SUM(E112:E116)</f>
        <v>1</v>
      </c>
    </row>
    <row r="118" spans="1:5" s="33" customFormat="1" ht="15.75" hidden="1" thickBot="1" x14ac:dyDescent="0.25">
      <c r="A118" s="2314" t="s">
        <v>555</v>
      </c>
      <c r="B118" s="2315"/>
      <c r="C118" s="2315"/>
      <c r="D118" s="2315"/>
      <c r="E118" s="2316"/>
    </row>
    <row r="119" spans="1:5" s="1262" customFormat="1" ht="15.75" hidden="1" thickBot="1" x14ac:dyDescent="0.3">
      <c r="A119" s="695" t="s">
        <v>556</v>
      </c>
      <c r="B119" s="2660" t="s">
        <v>594</v>
      </c>
      <c r="C119" s="2661"/>
      <c r="D119" s="2660" t="s">
        <v>1069</v>
      </c>
      <c r="E119" s="2661"/>
    </row>
    <row r="120" spans="1:5" s="1262" customFormat="1" ht="15.75" hidden="1" thickBot="1" x14ac:dyDescent="0.3">
      <c r="A120" s="2314" t="s">
        <v>558</v>
      </c>
      <c r="B120" s="2315"/>
      <c r="C120" s="2315"/>
      <c r="D120" s="2315"/>
      <c r="E120" s="2316"/>
    </row>
    <row r="121" spans="1:5" s="1262" customFormat="1" hidden="1" x14ac:dyDescent="0.25">
      <c r="A121" s="1762" t="s">
        <v>559</v>
      </c>
      <c r="B121" s="1968">
        <v>542</v>
      </c>
      <c r="C121" s="687">
        <f>SUM(B121/B124)</f>
        <v>0.65301204819277103</v>
      </c>
      <c r="D121" s="1968">
        <v>370</v>
      </c>
      <c r="E121" s="294">
        <f>SUM(D121/D124)</f>
        <v>0.79229122055674517</v>
      </c>
    </row>
    <row r="122" spans="1:5" s="1262" customFormat="1" hidden="1" x14ac:dyDescent="0.25">
      <c r="A122" s="77" t="s">
        <v>560</v>
      </c>
      <c r="B122" s="1969">
        <v>26</v>
      </c>
      <c r="C122" s="310">
        <f>SUM(B122/B124)</f>
        <v>3.1325301204819279E-2</v>
      </c>
      <c r="D122" s="1969">
        <v>12</v>
      </c>
      <c r="E122" s="288">
        <f>SUM(D122/D124)</f>
        <v>2.569593147751606E-2</v>
      </c>
    </row>
    <row r="123" spans="1:5" s="1262" customFormat="1" ht="15.75" hidden="1" thickBot="1" x14ac:dyDescent="0.3">
      <c r="A123" s="75" t="s">
        <v>561</v>
      </c>
      <c r="B123" s="311">
        <v>262</v>
      </c>
      <c r="C123" s="567">
        <f>SUM(B123/B124)</f>
        <v>0.31566265060240961</v>
      </c>
      <c r="D123" s="311">
        <v>85</v>
      </c>
      <c r="E123" s="292">
        <f>SUM(D123/D124)</f>
        <v>0.18201284796573874</v>
      </c>
    </row>
    <row r="124" spans="1:5" s="1262" customFormat="1" ht="16.5" hidden="1" thickTop="1" thickBot="1" x14ac:dyDescent="0.3">
      <c r="A124" s="103" t="s">
        <v>130</v>
      </c>
      <c r="B124" s="179">
        <f>SUM(B121:B123)</f>
        <v>830</v>
      </c>
      <c r="C124" s="689">
        <f>SUM(C121:C123)</f>
        <v>0.99999999999999989</v>
      </c>
      <c r="D124" s="179">
        <f>SUM(D121:D123)</f>
        <v>467</v>
      </c>
      <c r="E124" s="689">
        <f>SUM(E121:E123)</f>
        <v>1</v>
      </c>
    </row>
    <row r="125" spans="1:5" s="1262" customFormat="1" ht="15.75" hidden="1" thickBot="1" x14ac:dyDescent="0.3">
      <c r="A125" s="2314" t="s">
        <v>562</v>
      </c>
      <c r="B125" s="2315"/>
      <c r="C125" s="2315"/>
      <c r="D125" s="2315"/>
      <c r="E125" s="2316"/>
    </row>
    <row r="126" spans="1:5" s="1262" customFormat="1" hidden="1" x14ac:dyDescent="0.25">
      <c r="A126" s="1762" t="s">
        <v>563</v>
      </c>
      <c r="B126" s="1968">
        <v>16</v>
      </c>
      <c r="C126" s="290">
        <f>SUM(B126/B133)</f>
        <v>1.9253910950661854E-2</v>
      </c>
      <c r="D126" s="744"/>
      <c r="E126" s="693"/>
    </row>
    <row r="127" spans="1:5" s="1262" customFormat="1" hidden="1" x14ac:dyDescent="0.25">
      <c r="A127" s="74" t="s">
        <v>564</v>
      </c>
      <c r="B127" s="1969">
        <v>42</v>
      </c>
      <c r="C127" s="291">
        <f>SUM(B127/B133)</f>
        <v>5.0541516245487361E-2</v>
      </c>
      <c r="D127" s="745"/>
      <c r="E127" s="377"/>
    </row>
    <row r="128" spans="1:5" s="1262" customFormat="1" hidden="1" x14ac:dyDescent="0.25">
      <c r="A128" s="74" t="s">
        <v>565</v>
      </c>
      <c r="B128" s="1969">
        <v>74</v>
      </c>
      <c r="C128" s="291">
        <f>SUM(B128/B133)</f>
        <v>8.9049338146811069E-2</v>
      </c>
      <c r="D128" s="745"/>
      <c r="E128" s="377"/>
    </row>
    <row r="129" spans="1:5" s="1262" customFormat="1" hidden="1" x14ac:dyDescent="0.25">
      <c r="A129" s="74" t="s">
        <v>566</v>
      </c>
      <c r="B129" s="1969">
        <v>264</v>
      </c>
      <c r="C129" s="291">
        <f>SUM(B129/B133)</f>
        <v>0.3176895306859206</v>
      </c>
      <c r="D129" s="745"/>
      <c r="E129" s="377"/>
    </row>
    <row r="130" spans="1:5" s="1262" customFormat="1" hidden="1" x14ac:dyDescent="0.25">
      <c r="A130" s="74" t="s">
        <v>567</v>
      </c>
      <c r="B130" s="1969">
        <v>308</v>
      </c>
      <c r="C130" s="291">
        <f>SUM(B130/B133)</f>
        <v>0.37063778580024065</v>
      </c>
      <c r="D130" s="745"/>
      <c r="E130" s="377"/>
    </row>
    <row r="131" spans="1:5" s="1262" customFormat="1" hidden="1" x14ac:dyDescent="0.25">
      <c r="A131" s="74" t="s">
        <v>568</v>
      </c>
      <c r="B131" s="1969">
        <v>85</v>
      </c>
      <c r="C131" s="291">
        <f>SUM(B131/B133)</f>
        <v>0.1022864019253911</v>
      </c>
      <c r="D131" s="745"/>
      <c r="E131" s="377"/>
    </row>
    <row r="132" spans="1:5" s="1262" customFormat="1" ht="15.75" hidden="1" thickBot="1" x14ac:dyDescent="0.3">
      <c r="A132" s="91" t="s">
        <v>569</v>
      </c>
      <c r="B132" s="311">
        <v>42</v>
      </c>
      <c r="C132" s="292">
        <f>SUM(B132/B133)</f>
        <v>5.0541516245487361E-2</v>
      </c>
      <c r="D132" s="745"/>
      <c r="E132" s="377"/>
    </row>
    <row r="133" spans="1:5" s="1262" customFormat="1" ht="16.5" hidden="1" thickTop="1" thickBot="1" x14ac:dyDescent="0.3">
      <c r="A133" s="105" t="s">
        <v>130</v>
      </c>
      <c r="B133" s="179">
        <f>SUM(B126:B132)</f>
        <v>831</v>
      </c>
      <c r="C133" s="747">
        <f>SUM(C126:C132)</f>
        <v>1</v>
      </c>
      <c r="D133" s="746"/>
      <c r="E133" s="690"/>
    </row>
    <row r="134" spans="1:5" s="1262" customFormat="1" ht="15.75" hidden="1" thickBot="1" x14ac:dyDescent="0.3">
      <c r="A134" s="2314" t="s">
        <v>570</v>
      </c>
      <c r="B134" s="2315"/>
      <c r="C134" s="2315"/>
      <c r="D134" s="2315"/>
      <c r="E134" s="2316"/>
    </row>
    <row r="135" spans="1:5" s="1262" customFormat="1" hidden="1" x14ac:dyDescent="0.25">
      <c r="A135" s="1762" t="s">
        <v>571</v>
      </c>
      <c r="B135" s="1968">
        <v>297</v>
      </c>
      <c r="C135" s="290">
        <f>SUM(B135/B140)</f>
        <v>0.35740072202166068</v>
      </c>
      <c r="D135" s="744"/>
      <c r="E135" s="693"/>
    </row>
    <row r="136" spans="1:5" s="1262" customFormat="1" hidden="1" x14ac:dyDescent="0.25">
      <c r="A136" s="74" t="s">
        <v>572</v>
      </c>
      <c r="B136" s="1969">
        <v>17</v>
      </c>
      <c r="C136" s="291">
        <f>SUM(B136/B140)</f>
        <v>2.0457280385078221E-2</v>
      </c>
      <c r="D136" s="377"/>
      <c r="E136" s="377"/>
    </row>
    <row r="137" spans="1:5" s="1262" customFormat="1" hidden="1" x14ac:dyDescent="0.25">
      <c r="A137" s="74" t="s">
        <v>573</v>
      </c>
      <c r="B137" s="1969">
        <v>157</v>
      </c>
      <c r="C137" s="291">
        <f>SUM(B137/B140)</f>
        <v>0.18892900120336945</v>
      </c>
      <c r="D137" s="377"/>
      <c r="E137" s="377"/>
    </row>
    <row r="138" spans="1:5" s="1262" customFormat="1" hidden="1" x14ac:dyDescent="0.25">
      <c r="A138" s="74" t="s">
        <v>574</v>
      </c>
      <c r="B138" s="1969">
        <v>3</v>
      </c>
      <c r="C138" s="291">
        <f>SUM(B138/B140)</f>
        <v>3.6101083032490976E-3</v>
      </c>
      <c r="D138" s="377"/>
      <c r="E138" s="377"/>
    </row>
    <row r="139" spans="1:5" s="1262" customFormat="1" ht="15.75" hidden="1" thickBot="1" x14ac:dyDescent="0.3">
      <c r="A139" s="91" t="s">
        <v>581</v>
      </c>
      <c r="B139" s="311">
        <v>357</v>
      </c>
      <c r="C139" s="292">
        <f>SUM(B139/B140)</f>
        <v>0.4296028880866426</v>
      </c>
      <c r="D139" s="377"/>
      <c r="E139" s="377"/>
    </row>
    <row r="140" spans="1:5" s="1262" customFormat="1" ht="16.5" hidden="1" thickTop="1" thickBot="1" x14ac:dyDescent="0.3">
      <c r="A140" s="105" t="s">
        <v>130</v>
      </c>
      <c r="B140" s="179">
        <f>SUM(B135:B139)</f>
        <v>831</v>
      </c>
      <c r="C140" s="689">
        <f>SUM(C135:C139)</f>
        <v>1</v>
      </c>
      <c r="D140" s="690"/>
      <c r="E140" s="690"/>
    </row>
    <row r="141" spans="1:5" s="1262" customFormat="1" ht="15.75" hidden="1" thickBot="1" x14ac:dyDescent="0.3">
      <c r="A141" s="2314" t="s">
        <v>575</v>
      </c>
      <c r="B141" s="2315"/>
      <c r="C141" s="2315"/>
      <c r="D141" s="2315"/>
      <c r="E141" s="2316"/>
    </row>
    <row r="142" spans="1:5" s="1262" customFormat="1" hidden="1" x14ac:dyDescent="0.25">
      <c r="A142" s="1762" t="s">
        <v>576</v>
      </c>
      <c r="B142" s="1968">
        <v>155</v>
      </c>
      <c r="C142" s="692">
        <f>SUM(B142/B146)</f>
        <v>0.1865222623345367</v>
      </c>
      <c r="D142" s="693"/>
      <c r="E142" s="693"/>
    </row>
    <row r="143" spans="1:5" s="1262" customFormat="1" hidden="1" x14ac:dyDescent="0.25">
      <c r="A143" s="74" t="s">
        <v>577</v>
      </c>
      <c r="B143" s="1969">
        <v>27</v>
      </c>
      <c r="C143" s="692">
        <f>SUM(B143/B146)</f>
        <v>3.2490974729241874E-2</v>
      </c>
      <c r="D143" s="377"/>
      <c r="E143" s="377"/>
    </row>
    <row r="144" spans="1:5" s="1262" customFormat="1" hidden="1" x14ac:dyDescent="0.25">
      <c r="A144" s="74" t="s">
        <v>578</v>
      </c>
      <c r="B144" s="1969">
        <v>34</v>
      </c>
      <c r="C144" s="692">
        <f>SUM(B144/B146)</f>
        <v>4.0914560770156441E-2</v>
      </c>
      <c r="D144" s="377"/>
      <c r="E144" s="377"/>
    </row>
    <row r="145" spans="1:5" s="1262" customFormat="1" ht="15.75" hidden="1" thickBot="1" x14ac:dyDescent="0.3">
      <c r="A145" s="91" t="s">
        <v>581</v>
      </c>
      <c r="B145" s="311">
        <v>615</v>
      </c>
      <c r="C145" s="292">
        <f>SUM(B145/B146)</f>
        <v>0.74007220216606495</v>
      </c>
      <c r="D145" s="377"/>
      <c r="E145" s="377"/>
    </row>
    <row r="146" spans="1:5" s="1262" customFormat="1" ht="16.5" hidden="1" thickTop="1" thickBot="1" x14ac:dyDescent="0.3">
      <c r="A146" s="35" t="s">
        <v>130</v>
      </c>
      <c r="B146" s="89">
        <f>SUM(B142:B145)</f>
        <v>831</v>
      </c>
      <c r="C146" s="293">
        <f>SUM(C142:C145)</f>
        <v>1</v>
      </c>
      <c r="D146" s="377"/>
      <c r="E146" s="377"/>
    </row>
    <row r="147" spans="1:5" s="1262" customFormat="1" ht="16.5" hidden="1" thickBot="1" x14ac:dyDescent="0.3">
      <c r="A147" s="2655" t="s">
        <v>1031</v>
      </c>
      <c r="B147" s="2656"/>
      <c r="C147" s="2656"/>
      <c r="D147" s="2656"/>
      <c r="E147" s="2657"/>
    </row>
    <row r="148" spans="1:5" s="1262" customFormat="1" ht="15.75" hidden="1" thickBot="1" x14ac:dyDescent="0.3">
      <c r="A148" s="257"/>
      <c r="B148" s="2651" t="s">
        <v>549</v>
      </c>
      <c r="C148" s="2652"/>
      <c r="D148" s="2651" t="s">
        <v>550</v>
      </c>
      <c r="E148" s="2652"/>
    </row>
    <row r="149" spans="1:5" s="1262" customFormat="1" ht="15.75" hidden="1" thickBot="1" x14ac:dyDescent="0.3">
      <c r="A149" s="118"/>
      <c r="B149" s="157" t="s">
        <v>551</v>
      </c>
      <c r="C149" s="156" t="s">
        <v>270</v>
      </c>
      <c r="D149" s="157" t="s">
        <v>551</v>
      </c>
      <c r="E149" s="156" t="s">
        <v>270</v>
      </c>
    </row>
    <row r="150" spans="1:5" s="1262" customFormat="1" ht="15.75" hidden="1" thickBot="1" x14ac:dyDescent="0.3">
      <c r="A150" s="2314" t="s">
        <v>552</v>
      </c>
      <c r="B150" s="2315"/>
      <c r="C150" s="2315"/>
      <c r="D150" s="2315"/>
      <c r="E150" s="2316"/>
    </row>
    <row r="151" spans="1:5" s="1262" customFormat="1" hidden="1" x14ac:dyDescent="0.25">
      <c r="A151" s="73" t="s">
        <v>274</v>
      </c>
      <c r="B151" s="359">
        <v>51</v>
      </c>
      <c r="C151" s="563">
        <f>SUM(B151/B159)</f>
        <v>6.0355029585798817E-2</v>
      </c>
      <c r="D151" s="359">
        <v>4</v>
      </c>
      <c r="E151" s="287">
        <f>SUM(D151/D159)</f>
        <v>1.0230179028132993E-2</v>
      </c>
    </row>
    <row r="152" spans="1:5" s="1262" customFormat="1" hidden="1" x14ac:dyDescent="0.25">
      <c r="A152" s="74" t="s">
        <v>275</v>
      </c>
      <c r="B152" s="1910">
        <v>242</v>
      </c>
      <c r="C152" s="310">
        <f>SUM(B152/B159)</f>
        <v>0.28639053254437868</v>
      </c>
      <c r="D152" s="1910">
        <v>35</v>
      </c>
      <c r="E152" s="288">
        <f>SUM(D152/D159)</f>
        <v>8.9514066496163683E-2</v>
      </c>
    </row>
    <row r="153" spans="1:5" s="1262" customFormat="1" hidden="1" x14ac:dyDescent="0.25">
      <c r="A153" s="74" t="s">
        <v>276</v>
      </c>
      <c r="B153" s="1910">
        <v>167</v>
      </c>
      <c r="C153" s="310">
        <f>SUM(B153/B159)</f>
        <v>0.19763313609467456</v>
      </c>
      <c r="D153" s="1910">
        <v>46</v>
      </c>
      <c r="E153" s="288">
        <f>SUM(D153/D159)</f>
        <v>0.11764705882352941</v>
      </c>
    </row>
    <row r="154" spans="1:5" s="1262" customFormat="1" hidden="1" x14ac:dyDescent="0.25">
      <c r="A154" s="74" t="s">
        <v>277</v>
      </c>
      <c r="B154" s="1910">
        <v>189</v>
      </c>
      <c r="C154" s="310">
        <f>SUM(B154/B159)</f>
        <v>0.22366863905325443</v>
      </c>
      <c r="D154" s="1910">
        <v>73</v>
      </c>
      <c r="E154" s="288">
        <f>SUM(D154/D159)</f>
        <v>0.1867007672634271</v>
      </c>
    </row>
    <row r="155" spans="1:5" s="1262" customFormat="1" hidden="1" x14ac:dyDescent="0.25">
      <c r="A155" s="74" t="s">
        <v>278</v>
      </c>
      <c r="B155" s="1910">
        <v>85</v>
      </c>
      <c r="C155" s="310">
        <f>SUM(B155/B159)</f>
        <v>0.10059171597633136</v>
      </c>
      <c r="D155" s="1910">
        <v>77</v>
      </c>
      <c r="E155" s="288">
        <f>SUM(D155/D159)</f>
        <v>0.1969309462915601</v>
      </c>
    </row>
    <row r="156" spans="1:5" s="1262" customFormat="1" hidden="1" x14ac:dyDescent="0.25">
      <c r="A156" s="74" t="s">
        <v>279</v>
      </c>
      <c r="B156" s="1910">
        <v>75</v>
      </c>
      <c r="C156" s="310">
        <f>SUM(B156/B159)</f>
        <v>8.8757396449704137E-2</v>
      </c>
      <c r="D156" s="1910">
        <v>114</v>
      </c>
      <c r="E156" s="288">
        <f>SUM(D156/D159)</f>
        <v>0.2915601023017903</v>
      </c>
    </row>
    <row r="157" spans="1:5" s="1262" customFormat="1" hidden="1" x14ac:dyDescent="0.25">
      <c r="A157" s="74" t="s">
        <v>280</v>
      </c>
      <c r="B157" s="1910">
        <v>36</v>
      </c>
      <c r="C157" s="310">
        <f>SUM(B157/B159)</f>
        <v>4.2603550295857988E-2</v>
      </c>
      <c r="D157" s="1910">
        <v>42</v>
      </c>
      <c r="E157" s="288">
        <f>SUM(D157/D159)</f>
        <v>0.10741687979539642</v>
      </c>
    </row>
    <row r="158" spans="1:5" s="1262" customFormat="1" ht="15.75" hidden="1" thickBot="1" x14ac:dyDescent="0.3">
      <c r="A158" s="75" t="s">
        <v>397</v>
      </c>
      <c r="B158" s="311">
        <v>0</v>
      </c>
      <c r="C158" s="312">
        <f>SUM(B158/B159)</f>
        <v>0</v>
      </c>
      <c r="D158" s="311">
        <v>0</v>
      </c>
      <c r="E158" s="289">
        <f>SUM(D158/D159)</f>
        <v>0</v>
      </c>
    </row>
    <row r="159" spans="1:5" s="1262" customFormat="1" ht="16.5" hidden="1" thickTop="1" thickBot="1" x14ac:dyDescent="0.3">
      <c r="A159" s="34" t="s">
        <v>130</v>
      </c>
      <c r="B159" s="360">
        <f>SUM(B151:B158)</f>
        <v>845</v>
      </c>
      <c r="C159" s="178">
        <f>SUM(C151:C158)</f>
        <v>0.99999999999999989</v>
      </c>
      <c r="D159" s="360">
        <f>SUM(D151:D158)</f>
        <v>391</v>
      </c>
      <c r="E159" s="178">
        <f>SUM(E151:E158)</f>
        <v>1</v>
      </c>
    </row>
    <row r="160" spans="1:5" s="33" customFormat="1" ht="15.75" hidden="1" thickBot="1" x14ac:dyDescent="0.25">
      <c r="A160" s="2314" t="s">
        <v>553</v>
      </c>
      <c r="B160" s="2315"/>
      <c r="C160" s="2315"/>
      <c r="D160" s="2315"/>
      <c r="E160" s="2316"/>
    </row>
    <row r="161" spans="1:5" s="1262" customFormat="1" hidden="1" x14ac:dyDescent="0.25">
      <c r="A161" s="73" t="s">
        <v>284</v>
      </c>
      <c r="B161" s="359">
        <v>170</v>
      </c>
      <c r="C161" s="565">
        <f>SUM(B161/B167)</f>
        <v>0.20118343195266272</v>
      </c>
      <c r="D161" s="359">
        <v>82</v>
      </c>
      <c r="E161" s="290">
        <f>SUM(D161/D167)</f>
        <v>0.20971867007672634</v>
      </c>
    </row>
    <row r="162" spans="1:5" s="1262" customFormat="1" hidden="1" x14ac:dyDescent="0.25">
      <c r="A162" s="74" t="s">
        <v>285</v>
      </c>
      <c r="B162" s="1910">
        <v>89</v>
      </c>
      <c r="C162" s="566">
        <f>SUM(B162/B167)</f>
        <v>0.10532544378698225</v>
      </c>
      <c r="D162" s="1910">
        <v>48</v>
      </c>
      <c r="E162" s="291">
        <f>SUM(D162/D167)</f>
        <v>0.12276214833759591</v>
      </c>
    </row>
    <row r="163" spans="1:5" s="1262" customFormat="1" hidden="1" x14ac:dyDescent="0.25">
      <c r="A163" s="74" t="s">
        <v>286</v>
      </c>
      <c r="B163" s="1910">
        <v>4</v>
      </c>
      <c r="C163" s="566">
        <f>SUM(B163/B167)</f>
        <v>4.7337278106508876E-3</v>
      </c>
      <c r="D163" s="1910">
        <v>2</v>
      </c>
      <c r="E163" s="291">
        <f>SUM(D163/D167)</f>
        <v>5.1150895140664966E-3</v>
      </c>
    </row>
    <row r="164" spans="1:5" s="1262" customFormat="1" hidden="1" x14ac:dyDescent="0.25">
      <c r="A164" s="74" t="s">
        <v>287</v>
      </c>
      <c r="B164" s="1910">
        <v>275</v>
      </c>
      <c r="C164" s="566">
        <f>SUM(B164/B167)</f>
        <v>0.32544378698224852</v>
      </c>
      <c r="D164" s="1910">
        <v>126</v>
      </c>
      <c r="E164" s="291">
        <f>SUM(D164/D167)</f>
        <v>0.32225063938618925</v>
      </c>
    </row>
    <row r="165" spans="1:5" s="1262" customFormat="1" hidden="1" x14ac:dyDescent="0.25">
      <c r="A165" s="74" t="s">
        <v>288</v>
      </c>
      <c r="B165" s="1910">
        <v>306</v>
      </c>
      <c r="C165" s="566">
        <f>SUM(B165/B167)</f>
        <v>0.36213017751479287</v>
      </c>
      <c r="D165" s="1910">
        <v>133</v>
      </c>
      <c r="E165" s="291">
        <f>SUM(D165/D167)</f>
        <v>0.34015345268542202</v>
      </c>
    </row>
    <row r="166" spans="1:5" s="1262" customFormat="1" ht="15.75" hidden="1" thickBot="1" x14ac:dyDescent="0.3">
      <c r="A166" s="91" t="s">
        <v>289</v>
      </c>
      <c r="B166" s="311">
        <v>1</v>
      </c>
      <c r="C166" s="567">
        <f>SUM(B166/B167)</f>
        <v>1.1834319526627219E-3</v>
      </c>
      <c r="D166" s="311">
        <v>0</v>
      </c>
      <c r="E166" s="292">
        <f>SUM(D166/D167)</f>
        <v>0</v>
      </c>
    </row>
    <row r="167" spans="1:5" s="1262" customFormat="1" ht="16.5" hidden="1" thickTop="1" thickBot="1" x14ac:dyDescent="0.3">
      <c r="A167" s="105" t="s">
        <v>554</v>
      </c>
      <c r="B167" s="104">
        <f>SUM(B161:B166)</f>
        <v>845</v>
      </c>
      <c r="C167" s="689">
        <f>SUM(C161:C166)</f>
        <v>1</v>
      </c>
      <c r="D167" s="104">
        <f>SUM(D161:D166)</f>
        <v>391</v>
      </c>
      <c r="E167" s="689">
        <f>SUM(E161:E166)</f>
        <v>1</v>
      </c>
    </row>
    <row r="168" spans="1:5" s="33" customFormat="1" ht="15.75" hidden="1" thickBot="1" x14ac:dyDescent="0.25">
      <c r="A168" s="2314" t="s">
        <v>555</v>
      </c>
      <c r="B168" s="2315"/>
      <c r="C168" s="2315"/>
      <c r="D168" s="2315"/>
      <c r="E168" s="2316"/>
    </row>
    <row r="169" spans="1:5" s="1262" customFormat="1" ht="15.75" hidden="1" thickBot="1" x14ac:dyDescent="0.3">
      <c r="A169" s="695" t="s">
        <v>556</v>
      </c>
      <c r="B169" s="2660" t="s">
        <v>594</v>
      </c>
      <c r="C169" s="2661"/>
      <c r="D169" s="2660" t="s">
        <v>1036</v>
      </c>
      <c r="E169" s="2661"/>
    </row>
    <row r="170" spans="1:5" s="1262" customFormat="1" ht="15.75" hidden="1" thickBot="1" x14ac:dyDescent="0.3">
      <c r="A170" s="2314" t="s">
        <v>558</v>
      </c>
      <c r="B170" s="2315"/>
      <c r="C170" s="2315"/>
      <c r="D170" s="2315"/>
      <c r="E170" s="2316"/>
    </row>
    <row r="171" spans="1:5" s="1262" customFormat="1" hidden="1" x14ac:dyDescent="0.25">
      <c r="A171" s="1882" t="s">
        <v>559</v>
      </c>
      <c r="B171" s="1909">
        <v>539</v>
      </c>
      <c r="C171" s="687">
        <f>SUM(B171/B174)</f>
        <v>0.63786982248520707</v>
      </c>
      <c r="D171" s="1909">
        <v>329</v>
      </c>
      <c r="E171" s="294">
        <f>SUM(D171/D174)</f>
        <v>0.84143222506393867</v>
      </c>
    </row>
    <row r="172" spans="1:5" s="1262" customFormat="1" hidden="1" x14ac:dyDescent="0.25">
      <c r="A172" s="77" t="s">
        <v>560</v>
      </c>
      <c r="B172" s="1910">
        <v>43</v>
      </c>
      <c r="C172" s="310">
        <f>SUM(B172/B174)</f>
        <v>5.0887573964497043E-2</v>
      </c>
      <c r="D172" s="1910">
        <v>13</v>
      </c>
      <c r="E172" s="288">
        <f>SUM(D172/D174)</f>
        <v>3.3248081841432228E-2</v>
      </c>
    </row>
    <row r="173" spans="1:5" s="1262" customFormat="1" ht="15.75" hidden="1" thickBot="1" x14ac:dyDescent="0.3">
      <c r="A173" s="75" t="s">
        <v>561</v>
      </c>
      <c r="B173" s="311">
        <v>263</v>
      </c>
      <c r="C173" s="567">
        <f>SUM(B173/B174)</f>
        <v>0.31124260355029587</v>
      </c>
      <c r="D173" s="311">
        <v>49</v>
      </c>
      <c r="E173" s="292">
        <f>SUM(D173/D174)</f>
        <v>0.12531969309462915</v>
      </c>
    </row>
    <row r="174" spans="1:5" s="1262" customFormat="1" ht="16.5" hidden="1" thickTop="1" thickBot="1" x14ac:dyDescent="0.3">
      <c r="A174" s="103" t="s">
        <v>130</v>
      </c>
      <c r="B174" s="179">
        <f>SUM(B171:B173)</f>
        <v>845</v>
      </c>
      <c r="C174" s="689">
        <f>SUM(C171:C173)</f>
        <v>1</v>
      </c>
      <c r="D174" s="179">
        <f>SUM(D171:D173)</f>
        <v>391</v>
      </c>
      <c r="E174" s="689">
        <f>SUM(E171:E173)</f>
        <v>1</v>
      </c>
    </row>
    <row r="175" spans="1:5" s="1262" customFormat="1" ht="15.75" hidden="1" thickBot="1" x14ac:dyDescent="0.3">
      <c r="A175" s="2314" t="s">
        <v>562</v>
      </c>
      <c r="B175" s="2315"/>
      <c r="C175" s="2315"/>
      <c r="D175" s="2315"/>
      <c r="E175" s="2316"/>
    </row>
    <row r="176" spans="1:5" s="1262" customFormat="1" hidden="1" x14ac:dyDescent="0.25">
      <c r="A176" s="1882" t="s">
        <v>563</v>
      </c>
      <c r="B176" s="1909">
        <v>15</v>
      </c>
      <c r="C176" s="290">
        <f>SUM(B176/B183)</f>
        <v>1.7751479289940829E-2</v>
      </c>
      <c r="D176" s="744"/>
      <c r="E176" s="693"/>
    </row>
    <row r="177" spans="1:5" s="1262" customFormat="1" hidden="1" x14ac:dyDescent="0.25">
      <c r="A177" s="74" t="s">
        <v>564</v>
      </c>
      <c r="B177" s="1910">
        <v>36</v>
      </c>
      <c r="C177" s="291">
        <f>SUM(B177/B183)</f>
        <v>4.2603550295857988E-2</v>
      </c>
      <c r="D177" s="745"/>
      <c r="E177" s="377"/>
    </row>
    <row r="178" spans="1:5" s="1262" customFormat="1" hidden="1" x14ac:dyDescent="0.25">
      <c r="A178" s="74" t="s">
        <v>565</v>
      </c>
      <c r="B178" s="1910">
        <v>75</v>
      </c>
      <c r="C178" s="291">
        <f>SUM(B178/B183)</f>
        <v>8.8757396449704137E-2</v>
      </c>
      <c r="D178" s="745"/>
      <c r="E178" s="377"/>
    </row>
    <row r="179" spans="1:5" s="1262" customFormat="1" hidden="1" x14ac:dyDescent="0.25">
      <c r="A179" s="74" t="s">
        <v>566</v>
      </c>
      <c r="B179" s="1910">
        <v>233</v>
      </c>
      <c r="C179" s="291">
        <f>SUM(B179/B183)</f>
        <v>0.2757396449704142</v>
      </c>
      <c r="D179" s="745"/>
      <c r="E179" s="377"/>
    </row>
    <row r="180" spans="1:5" s="1262" customFormat="1" hidden="1" x14ac:dyDescent="0.25">
      <c r="A180" s="74" t="s">
        <v>567</v>
      </c>
      <c r="B180" s="1910">
        <v>331</v>
      </c>
      <c r="C180" s="291">
        <f>SUM(B180/B183)</f>
        <v>0.39171597633136096</v>
      </c>
      <c r="D180" s="745"/>
      <c r="E180" s="377"/>
    </row>
    <row r="181" spans="1:5" s="1262" customFormat="1" hidden="1" x14ac:dyDescent="0.25">
      <c r="A181" s="74" t="s">
        <v>568</v>
      </c>
      <c r="B181" s="1910">
        <v>112</v>
      </c>
      <c r="C181" s="291">
        <f>SUM(B181/B183)</f>
        <v>0.13254437869822486</v>
      </c>
      <c r="D181" s="745"/>
      <c r="E181" s="377"/>
    </row>
    <row r="182" spans="1:5" s="1262" customFormat="1" ht="15.75" hidden="1" thickBot="1" x14ac:dyDescent="0.3">
      <c r="A182" s="91" t="s">
        <v>569</v>
      </c>
      <c r="B182" s="311">
        <v>43</v>
      </c>
      <c r="C182" s="292">
        <f>SUM(B182/B183)</f>
        <v>5.0887573964497043E-2</v>
      </c>
      <c r="D182" s="745"/>
      <c r="E182" s="377"/>
    </row>
    <row r="183" spans="1:5" s="1262" customFormat="1" ht="16.5" hidden="1" thickTop="1" thickBot="1" x14ac:dyDescent="0.3">
      <c r="A183" s="105" t="s">
        <v>130</v>
      </c>
      <c r="B183" s="179">
        <f>SUM(B176:B182)</f>
        <v>845</v>
      </c>
      <c r="C183" s="747">
        <f>SUM(C176:C182)</f>
        <v>1</v>
      </c>
      <c r="D183" s="746"/>
      <c r="E183" s="690"/>
    </row>
    <row r="184" spans="1:5" s="1262" customFormat="1" ht="15.75" hidden="1" thickBot="1" x14ac:dyDescent="0.3">
      <c r="A184" s="2314" t="s">
        <v>570</v>
      </c>
      <c r="B184" s="2315"/>
      <c r="C184" s="2315"/>
      <c r="D184" s="2315"/>
      <c r="E184" s="2316"/>
    </row>
    <row r="185" spans="1:5" s="1262" customFormat="1" hidden="1" x14ac:dyDescent="0.25">
      <c r="A185" s="1882" t="s">
        <v>571</v>
      </c>
      <c r="B185" s="1909">
        <v>275</v>
      </c>
      <c r="C185" s="290">
        <f>SUM(B185/B190)</f>
        <v>0.32544378698224852</v>
      </c>
      <c r="D185" s="744"/>
      <c r="E185" s="693"/>
    </row>
    <row r="186" spans="1:5" s="1262" customFormat="1" hidden="1" x14ac:dyDescent="0.25">
      <c r="A186" s="74" t="s">
        <v>572</v>
      </c>
      <c r="B186" s="1910">
        <v>20</v>
      </c>
      <c r="C186" s="291">
        <f>SUM(B186/B190)</f>
        <v>2.3668639053254437E-2</v>
      </c>
      <c r="D186" s="377"/>
      <c r="E186" s="377"/>
    </row>
    <row r="187" spans="1:5" s="1262" customFormat="1" hidden="1" x14ac:dyDescent="0.25">
      <c r="A187" s="74" t="s">
        <v>573</v>
      </c>
      <c r="B187" s="1910">
        <v>222</v>
      </c>
      <c r="C187" s="291">
        <f>SUM(B187/B190)</f>
        <v>0.26272189349112424</v>
      </c>
      <c r="D187" s="377"/>
      <c r="E187" s="377"/>
    </row>
    <row r="188" spans="1:5" s="1262" customFormat="1" hidden="1" x14ac:dyDescent="0.25">
      <c r="A188" s="74" t="s">
        <v>574</v>
      </c>
      <c r="B188" s="1910">
        <v>3</v>
      </c>
      <c r="C188" s="291">
        <f>SUM(B188/B190)</f>
        <v>3.5502958579881655E-3</v>
      </c>
      <c r="D188" s="377"/>
      <c r="E188" s="377"/>
    </row>
    <row r="189" spans="1:5" s="1262" customFormat="1" ht="15.75" hidden="1" thickBot="1" x14ac:dyDescent="0.3">
      <c r="A189" s="91" t="s">
        <v>581</v>
      </c>
      <c r="B189" s="311">
        <v>325</v>
      </c>
      <c r="C189" s="292">
        <f>SUM(B189/B190)</f>
        <v>0.38461538461538464</v>
      </c>
      <c r="D189" s="377"/>
      <c r="E189" s="377"/>
    </row>
    <row r="190" spans="1:5" s="1262" customFormat="1" ht="16.5" hidden="1" thickTop="1" thickBot="1" x14ac:dyDescent="0.3">
      <c r="A190" s="105" t="s">
        <v>130</v>
      </c>
      <c r="B190" s="179">
        <f>SUM(B185:B189)</f>
        <v>845</v>
      </c>
      <c r="C190" s="689">
        <f>SUM(C185:C189)</f>
        <v>1</v>
      </c>
      <c r="D190" s="690"/>
      <c r="E190" s="690"/>
    </row>
    <row r="191" spans="1:5" s="1262" customFormat="1" ht="15.75" hidden="1" thickBot="1" x14ac:dyDescent="0.3">
      <c r="A191" s="2314" t="s">
        <v>575</v>
      </c>
      <c r="B191" s="2315"/>
      <c r="C191" s="2315"/>
      <c r="D191" s="2315"/>
      <c r="E191" s="2316"/>
    </row>
    <row r="192" spans="1:5" s="1262" customFormat="1" hidden="1" x14ac:dyDescent="0.25">
      <c r="A192" s="1882" t="s">
        <v>576</v>
      </c>
      <c r="B192" s="1909">
        <v>278</v>
      </c>
      <c r="C192" s="692">
        <f>SUM(B192/B196)</f>
        <v>0.32899408284023668</v>
      </c>
      <c r="D192" s="693"/>
      <c r="E192" s="693"/>
    </row>
    <row r="193" spans="1:5" s="1262" customFormat="1" hidden="1" x14ac:dyDescent="0.25">
      <c r="A193" s="74" t="s">
        <v>577</v>
      </c>
      <c r="B193" s="1910">
        <v>8</v>
      </c>
      <c r="C193" s="692">
        <f>SUM(B193/B196)</f>
        <v>9.4674556213017753E-3</v>
      </c>
      <c r="D193" s="377"/>
      <c r="E193" s="377"/>
    </row>
    <row r="194" spans="1:5" s="1262" customFormat="1" hidden="1" x14ac:dyDescent="0.25">
      <c r="A194" s="74" t="s">
        <v>578</v>
      </c>
      <c r="B194" s="1910">
        <v>18</v>
      </c>
      <c r="C194" s="692">
        <f>SUM(B194/B196)</f>
        <v>2.1301775147928994E-2</v>
      </c>
      <c r="D194" s="377"/>
      <c r="E194" s="377"/>
    </row>
    <row r="195" spans="1:5" s="1262" customFormat="1" ht="15.75" hidden="1" thickBot="1" x14ac:dyDescent="0.3">
      <c r="A195" s="91" t="s">
        <v>581</v>
      </c>
      <c r="B195" s="311">
        <v>541</v>
      </c>
      <c r="C195" s="292">
        <f>SUM(B195/B196)</f>
        <v>0.64023668639053255</v>
      </c>
      <c r="D195" s="377"/>
      <c r="E195" s="377"/>
    </row>
    <row r="196" spans="1:5" s="1262" customFormat="1" ht="16.5" hidden="1" thickTop="1" thickBot="1" x14ac:dyDescent="0.3">
      <c r="A196" s="35" t="s">
        <v>130</v>
      </c>
      <c r="B196" s="89">
        <f>SUM(B192:B195)</f>
        <v>845</v>
      </c>
      <c r="C196" s="293">
        <f>SUM(C192:C195)</f>
        <v>1</v>
      </c>
      <c r="D196" s="377"/>
      <c r="E196" s="377"/>
    </row>
    <row r="197" spans="1:5" s="1262" customFormat="1" ht="16.5" hidden="1" customHeight="1" thickBot="1" x14ac:dyDescent="0.3">
      <c r="A197" s="2655" t="s">
        <v>983</v>
      </c>
      <c r="B197" s="2656"/>
      <c r="C197" s="2656"/>
      <c r="D197" s="2656"/>
      <c r="E197" s="2657"/>
    </row>
    <row r="198" spans="1:5" s="1262" customFormat="1" ht="15.75" hidden="1" thickBot="1" x14ac:dyDescent="0.3">
      <c r="A198" s="257"/>
      <c r="B198" s="2651" t="s">
        <v>549</v>
      </c>
      <c r="C198" s="2652"/>
      <c r="D198" s="2651" t="s">
        <v>550</v>
      </c>
      <c r="E198" s="2652"/>
    </row>
    <row r="199" spans="1:5" s="1262" customFormat="1" ht="15.75" hidden="1" thickBot="1" x14ac:dyDescent="0.3">
      <c r="A199" s="118"/>
      <c r="B199" s="157" t="s">
        <v>551</v>
      </c>
      <c r="C199" s="156" t="s">
        <v>270</v>
      </c>
      <c r="D199" s="157" t="s">
        <v>551</v>
      </c>
      <c r="E199" s="156" t="s">
        <v>270</v>
      </c>
    </row>
    <row r="200" spans="1:5" s="1262" customFormat="1" ht="15.75" hidden="1" thickBot="1" x14ac:dyDescent="0.3">
      <c r="A200" s="2314" t="s">
        <v>552</v>
      </c>
      <c r="B200" s="2315"/>
      <c r="C200" s="2315"/>
      <c r="D200" s="2315"/>
      <c r="E200" s="2316"/>
    </row>
    <row r="201" spans="1:5" s="1262" customFormat="1" hidden="1" x14ac:dyDescent="0.25">
      <c r="A201" s="73" t="s">
        <v>274</v>
      </c>
      <c r="B201" s="359">
        <v>70</v>
      </c>
      <c r="C201" s="563">
        <f>SUM(B201/B209)</f>
        <v>6.7763794772507255E-2</v>
      </c>
      <c r="D201" s="359">
        <v>4</v>
      </c>
      <c r="E201" s="287">
        <f>SUM(D201/D209)</f>
        <v>8.8105726872246704E-3</v>
      </c>
    </row>
    <row r="202" spans="1:5" s="1262" customFormat="1" hidden="1" x14ac:dyDescent="0.25">
      <c r="A202" s="74" t="s">
        <v>275</v>
      </c>
      <c r="B202" s="1801">
        <v>318</v>
      </c>
      <c r="C202" s="310">
        <f>SUM(B202/B209)</f>
        <v>0.30784123910939015</v>
      </c>
      <c r="D202" s="1801">
        <v>43</v>
      </c>
      <c r="E202" s="288">
        <f>SUM(D202/D209)</f>
        <v>9.4713656387665199E-2</v>
      </c>
    </row>
    <row r="203" spans="1:5" s="1262" customFormat="1" hidden="1" x14ac:dyDescent="0.25">
      <c r="A203" s="74" t="s">
        <v>276</v>
      </c>
      <c r="B203" s="1801">
        <v>216</v>
      </c>
      <c r="C203" s="310">
        <f>SUM(B203/B209)</f>
        <v>0.20909970958373669</v>
      </c>
      <c r="D203" s="1801">
        <v>53</v>
      </c>
      <c r="E203" s="288">
        <f>SUM(D203/D209)</f>
        <v>0.11674008810572688</v>
      </c>
    </row>
    <row r="204" spans="1:5" s="1262" customFormat="1" hidden="1" x14ac:dyDescent="0.25">
      <c r="A204" s="74" t="s">
        <v>277</v>
      </c>
      <c r="B204" s="1801">
        <v>210</v>
      </c>
      <c r="C204" s="310">
        <f>SUM(B204/B209)</f>
        <v>0.20329138431752178</v>
      </c>
      <c r="D204" s="1801">
        <v>91</v>
      </c>
      <c r="E204" s="288">
        <f>SUM(D204/D209)</f>
        <v>0.20044052863436124</v>
      </c>
    </row>
    <row r="205" spans="1:5" s="1262" customFormat="1" hidden="1" x14ac:dyDescent="0.25">
      <c r="A205" s="74" t="s">
        <v>278</v>
      </c>
      <c r="B205" s="1801">
        <v>105</v>
      </c>
      <c r="C205" s="310">
        <f>SUM(B205/B209)</f>
        <v>0.10164569215876089</v>
      </c>
      <c r="D205" s="1801">
        <v>97</v>
      </c>
      <c r="E205" s="288">
        <f>SUM(D205/D209)</f>
        <v>0.21365638766519823</v>
      </c>
    </row>
    <row r="206" spans="1:5" s="1262" customFormat="1" hidden="1" x14ac:dyDescent="0.25">
      <c r="A206" s="74" t="s">
        <v>279</v>
      </c>
      <c r="B206" s="1801">
        <v>72</v>
      </c>
      <c r="C206" s="310">
        <f>SUM(B206/B209)</f>
        <v>6.9699903194578902E-2</v>
      </c>
      <c r="D206" s="1801">
        <v>125</v>
      </c>
      <c r="E206" s="288">
        <f>SUM(D206/D209)</f>
        <v>0.2753303964757709</v>
      </c>
    </row>
    <row r="207" spans="1:5" s="1262" customFormat="1" hidden="1" x14ac:dyDescent="0.25">
      <c r="A207" s="74" t="s">
        <v>280</v>
      </c>
      <c r="B207" s="1801">
        <v>42</v>
      </c>
      <c r="C207" s="310">
        <f>SUM(B207/B209)</f>
        <v>4.0658276863504358E-2</v>
      </c>
      <c r="D207" s="1801">
        <v>41</v>
      </c>
      <c r="E207" s="288">
        <f>SUM(D207/D209)</f>
        <v>9.0308370044052858E-2</v>
      </c>
    </row>
    <row r="208" spans="1:5" s="1262" customFormat="1" ht="15.75" hidden="1" thickBot="1" x14ac:dyDescent="0.3">
      <c r="A208" s="75" t="s">
        <v>397</v>
      </c>
      <c r="B208" s="311">
        <v>0</v>
      </c>
      <c r="C208" s="312">
        <f>SUM(B208/B209)</f>
        <v>0</v>
      </c>
      <c r="D208" s="311">
        <v>0</v>
      </c>
      <c r="E208" s="289">
        <f>SUM(D208/D209)</f>
        <v>0</v>
      </c>
    </row>
    <row r="209" spans="1:5" s="1262" customFormat="1" ht="16.5" hidden="1" thickTop="1" thickBot="1" x14ac:dyDescent="0.3">
      <c r="A209" s="34" t="s">
        <v>398</v>
      </c>
      <c r="B209" s="360">
        <f>SUM(B201:B208)</f>
        <v>1033</v>
      </c>
      <c r="C209" s="178">
        <f>SUM(C201:C208)</f>
        <v>0.99999999999999989</v>
      </c>
      <c r="D209" s="360">
        <f>SUM(D201:D208)</f>
        <v>454</v>
      </c>
      <c r="E209" s="178">
        <f>SUM(E201:E208)</f>
        <v>1</v>
      </c>
    </row>
    <row r="210" spans="1:5" s="33" customFormat="1" ht="15.75" hidden="1" thickBot="1" x14ac:dyDescent="0.25">
      <c r="A210" s="2314" t="s">
        <v>553</v>
      </c>
      <c r="B210" s="2315"/>
      <c r="C210" s="2315"/>
      <c r="D210" s="2315"/>
      <c r="E210" s="2316"/>
    </row>
    <row r="211" spans="1:5" s="1262" customFormat="1" hidden="1" x14ac:dyDescent="0.25">
      <c r="A211" s="73" t="s">
        <v>284</v>
      </c>
      <c r="B211" s="359">
        <v>161</v>
      </c>
      <c r="C211" s="565">
        <f>SUM(B211/B217)</f>
        <v>0.1558567279767667</v>
      </c>
      <c r="D211" s="359">
        <v>91</v>
      </c>
      <c r="E211" s="290">
        <f>SUM(D211/D217)</f>
        <v>0.20044052863436124</v>
      </c>
    </row>
    <row r="212" spans="1:5" s="1262" customFormat="1" hidden="1" x14ac:dyDescent="0.25">
      <c r="A212" s="74" t="s">
        <v>285</v>
      </c>
      <c r="B212" s="1801">
        <v>86</v>
      </c>
      <c r="C212" s="566">
        <f>SUM(B212/B217)</f>
        <v>8.325266214908035E-2</v>
      </c>
      <c r="D212" s="1801">
        <v>47</v>
      </c>
      <c r="E212" s="291">
        <f>SUM(D212/D217)</f>
        <v>0.10352422907488987</v>
      </c>
    </row>
    <row r="213" spans="1:5" s="1262" customFormat="1" hidden="1" x14ac:dyDescent="0.25">
      <c r="A213" s="74" t="s">
        <v>286</v>
      </c>
      <c r="B213" s="1801">
        <v>7</v>
      </c>
      <c r="C213" s="566">
        <f>SUM(B213/B217)</f>
        <v>6.7763794772507258E-3</v>
      </c>
      <c r="D213" s="1801">
        <v>3</v>
      </c>
      <c r="E213" s="291">
        <f>SUM(D213/D217)</f>
        <v>6.6079295154185024E-3</v>
      </c>
    </row>
    <row r="214" spans="1:5" s="1262" customFormat="1" hidden="1" x14ac:dyDescent="0.25">
      <c r="A214" s="74" t="s">
        <v>287</v>
      </c>
      <c r="B214" s="1801">
        <v>345</v>
      </c>
      <c r="C214" s="566">
        <f>SUM(B214/B217)</f>
        <v>0.3339787028073572</v>
      </c>
      <c r="D214" s="1801">
        <v>139</v>
      </c>
      <c r="E214" s="291">
        <f>SUM(D214/D217)</f>
        <v>0.30616740088105726</v>
      </c>
    </row>
    <row r="215" spans="1:5" s="1262" customFormat="1" hidden="1" x14ac:dyDescent="0.25">
      <c r="A215" s="74" t="s">
        <v>288</v>
      </c>
      <c r="B215" s="1801">
        <v>378</v>
      </c>
      <c r="C215" s="566">
        <f>SUM(B215/B217)</f>
        <v>0.36592449177153918</v>
      </c>
      <c r="D215" s="1801">
        <v>161</v>
      </c>
      <c r="E215" s="291">
        <f>SUM(D215/D217)</f>
        <v>0.35462555066079293</v>
      </c>
    </row>
    <row r="216" spans="1:5" s="1262" customFormat="1" ht="15.75" hidden="1" thickBot="1" x14ac:dyDescent="0.3">
      <c r="A216" s="91" t="s">
        <v>289</v>
      </c>
      <c r="B216" s="311">
        <v>56</v>
      </c>
      <c r="C216" s="567">
        <f>SUM(B216/B217)</f>
        <v>5.4211035818005807E-2</v>
      </c>
      <c r="D216" s="311">
        <v>13</v>
      </c>
      <c r="E216" s="292">
        <f>SUM(D216/D217)</f>
        <v>2.8634361233480177E-2</v>
      </c>
    </row>
    <row r="217" spans="1:5" s="1262" customFormat="1" ht="16.5" hidden="1" thickTop="1" thickBot="1" x14ac:dyDescent="0.3">
      <c r="A217" s="105" t="s">
        <v>554</v>
      </c>
      <c r="B217" s="104">
        <f>SUM(B211:B216)</f>
        <v>1033</v>
      </c>
      <c r="C217" s="689">
        <f>SUM(C211:C216)</f>
        <v>0.99999999999999989</v>
      </c>
      <c r="D217" s="104">
        <f>SUM(D211:D216)</f>
        <v>454</v>
      </c>
      <c r="E217" s="689">
        <f>SUM(E211:E216)</f>
        <v>1</v>
      </c>
    </row>
    <row r="218" spans="1:5" s="33" customFormat="1" ht="15.75" hidden="1" thickBot="1" x14ac:dyDescent="0.25">
      <c r="A218" s="2314" t="s">
        <v>555</v>
      </c>
      <c r="B218" s="2315"/>
      <c r="C218" s="2315"/>
      <c r="D218" s="2315"/>
      <c r="E218" s="2316"/>
    </row>
    <row r="219" spans="1:5" s="1262" customFormat="1" ht="15.75" hidden="1" thickBot="1" x14ac:dyDescent="0.3">
      <c r="A219" s="695" t="s">
        <v>556</v>
      </c>
      <c r="B219" s="2660" t="s">
        <v>1003</v>
      </c>
      <c r="C219" s="2661"/>
      <c r="D219" s="2660" t="s">
        <v>1002</v>
      </c>
      <c r="E219" s="2661"/>
    </row>
    <row r="220" spans="1:5" s="1262" customFormat="1" ht="15.75" hidden="1" thickBot="1" x14ac:dyDescent="0.3">
      <c r="A220" s="2314" t="s">
        <v>558</v>
      </c>
      <c r="B220" s="2315"/>
      <c r="C220" s="2315"/>
      <c r="D220" s="2315"/>
      <c r="E220" s="2316"/>
    </row>
    <row r="221" spans="1:5" s="1262" customFormat="1" hidden="1" x14ac:dyDescent="0.25">
      <c r="A221" s="1734" t="s">
        <v>559</v>
      </c>
      <c r="B221" s="1797">
        <v>718</v>
      </c>
      <c r="C221" s="687">
        <f>SUM(B221/B224)</f>
        <v>0.69506292352371735</v>
      </c>
      <c r="D221" s="1797">
        <v>366</v>
      </c>
      <c r="E221" s="294">
        <f>SUM(D221/D224)</f>
        <v>0.80616740088105732</v>
      </c>
    </row>
    <row r="222" spans="1:5" s="1262" customFormat="1" hidden="1" x14ac:dyDescent="0.25">
      <c r="A222" s="77" t="s">
        <v>560</v>
      </c>
      <c r="B222" s="1801">
        <v>43</v>
      </c>
      <c r="C222" s="310">
        <f>SUM(B222/B224)</f>
        <v>4.1626331074540175E-2</v>
      </c>
      <c r="D222" s="1801">
        <v>13</v>
      </c>
      <c r="E222" s="288">
        <f>SUM(D222/D224)</f>
        <v>2.8634361233480177E-2</v>
      </c>
    </row>
    <row r="223" spans="1:5" s="1262" customFormat="1" ht="15.75" hidden="1" thickBot="1" x14ac:dyDescent="0.3">
      <c r="A223" s="75" t="s">
        <v>561</v>
      </c>
      <c r="B223" s="311">
        <v>272</v>
      </c>
      <c r="C223" s="567">
        <f>SUM(B223/B224)</f>
        <v>0.26331074540174249</v>
      </c>
      <c r="D223" s="311">
        <v>75</v>
      </c>
      <c r="E223" s="292">
        <f>SUM(D223/D224)</f>
        <v>0.16519823788546256</v>
      </c>
    </row>
    <row r="224" spans="1:5" s="1262" customFormat="1" ht="16.5" hidden="1" thickTop="1" thickBot="1" x14ac:dyDescent="0.3">
      <c r="A224" s="103" t="s">
        <v>130</v>
      </c>
      <c r="B224" s="179">
        <f>SUM(B221:B223)</f>
        <v>1033</v>
      </c>
      <c r="C224" s="689">
        <f>SUM(C221:C223)</f>
        <v>1</v>
      </c>
      <c r="D224" s="179">
        <f>SUM(D221:D223)</f>
        <v>454</v>
      </c>
      <c r="E224" s="689">
        <f>SUM(E221:E223)</f>
        <v>1</v>
      </c>
    </row>
    <row r="225" spans="1:5" s="1262" customFormat="1" ht="15.75" hidden="1" thickBot="1" x14ac:dyDescent="0.3">
      <c r="A225" s="2314" t="s">
        <v>562</v>
      </c>
      <c r="B225" s="2315"/>
      <c r="C225" s="2315"/>
      <c r="D225" s="2315"/>
      <c r="E225" s="2316"/>
    </row>
    <row r="226" spans="1:5" s="1262" customFormat="1" hidden="1" x14ac:dyDescent="0.25">
      <c r="A226" s="1734" t="s">
        <v>563</v>
      </c>
      <c r="B226" s="1797">
        <v>16</v>
      </c>
      <c r="C226" s="290">
        <f>SUM(B226/B233)</f>
        <v>1.5488867376573089E-2</v>
      </c>
      <c r="D226" s="744"/>
      <c r="E226" s="693"/>
    </row>
    <row r="227" spans="1:5" s="1262" customFormat="1" hidden="1" x14ac:dyDescent="0.25">
      <c r="A227" s="74" t="s">
        <v>564</v>
      </c>
      <c r="B227" s="1801">
        <v>60</v>
      </c>
      <c r="C227" s="291">
        <f>SUM(B227/B233)</f>
        <v>5.8083252662149081E-2</v>
      </c>
      <c r="D227" s="745"/>
      <c r="E227" s="377"/>
    </row>
    <row r="228" spans="1:5" s="1262" customFormat="1" hidden="1" x14ac:dyDescent="0.25">
      <c r="A228" s="74" t="s">
        <v>565</v>
      </c>
      <c r="B228" s="1801">
        <v>96</v>
      </c>
      <c r="C228" s="291">
        <f>SUM(B228/B233)</f>
        <v>9.2933204259438532E-2</v>
      </c>
      <c r="D228" s="745"/>
      <c r="E228" s="377"/>
    </row>
    <row r="229" spans="1:5" s="1262" customFormat="1" hidden="1" x14ac:dyDescent="0.25">
      <c r="A229" s="74" t="s">
        <v>566</v>
      </c>
      <c r="B229" s="1801">
        <v>277</v>
      </c>
      <c r="C229" s="291">
        <f>SUM(B229/B233)</f>
        <v>0.26815101645692158</v>
      </c>
      <c r="D229" s="745"/>
      <c r="E229" s="377"/>
    </row>
    <row r="230" spans="1:5" s="1262" customFormat="1" hidden="1" x14ac:dyDescent="0.25">
      <c r="A230" s="74" t="s">
        <v>567</v>
      </c>
      <c r="B230" s="1801">
        <v>406</v>
      </c>
      <c r="C230" s="291">
        <f>SUM(B230/B233)</f>
        <v>0.39303000968054214</v>
      </c>
      <c r="D230" s="745"/>
      <c r="E230" s="377"/>
    </row>
    <row r="231" spans="1:5" s="1262" customFormat="1" hidden="1" x14ac:dyDescent="0.25">
      <c r="A231" s="74" t="s">
        <v>568</v>
      </c>
      <c r="B231" s="1801">
        <v>121</v>
      </c>
      <c r="C231" s="291">
        <f>SUM(B231/B233)</f>
        <v>0.11713455953533398</v>
      </c>
      <c r="D231" s="745"/>
      <c r="E231" s="377"/>
    </row>
    <row r="232" spans="1:5" s="1262" customFormat="1" ht="15.75" hidden="1" thickBot="1" x14ac:dyDescent="0.3">
      <c r="A232" s="91" t="s">
        <v>569</v>
      </c>
      <c r="B232" s="311">
        <v>57</v>
      </c>
      <c r="C232" s="292">
        <f>SUM(B232/B233)</f>
        <v>5.5179090029041623E-2</v>
      </c>
      <c r="D232" s="745"/>
      <c r="E232" s="377"/>
    </row>
    <row r="233" spans="1:5" s="1262" customFormat="1" ht="16.5" hidden="1" thickTop="1" thickBot="1" x14ac:dyDescent="0.3">
      <c r="A233" s="105" t="s">
        <v>130</v>
      </c>
      <c r="B233" s="179">
        <f>SUM(B226:B232)</f>
        <v>1033</v>
      </c>
      <c r="C233" s="747">
        <f>SUM(C226:C232)</f>
        <v>1</v>
      </c>
      <c r="D233" s="746"/>
      <c r="E233" s="690"/>
    </row>
    <row r="234" spans="1:5" s="1262" customFormat="1" ht="15.75" hidden="1" thickBot="1" x14ac:dyDescent="0.3">
      <c r="A234" s="2314" t="s">
        <v>570</v>
      </c>
      <c r="B234" s="2315"/>
      <c r="C234" s="2315"/>
      <c r="D234" s="2315"/>
      <c r="E234" s="2316"/>
    </row>
    <row r="235" spans="1:5" s="1262" customFormat="1" hidden="1" x14ac:dyDescent="0.25">
      <c r="A235" s="1734" t="s">
        <v>571</v>
      </c>
      <c r="B235" s="1797">
        <v>383</v>
      </c>
      <c r="C235" s="290">
        <f>SUM(B235/B240)</f>
        <v>0.37076476282671827</v>
      </c>
      <c r="D235" s="744"/>
      <c r="E235" s="693"/>
    </row>
    <row r="236" spans="1:5" s="1262" customFormat="1" hidden="1" x14ac:dyDescent="0.25">
      <c r="A236" s="74" t="s">
        <v>572</v>
      </c>
      <c r="B236" s="1801">
        <v>20</v>
      </c>
      <c r="C236" s="291">
        <f>SUM(B236/B240)</f>
        <v>1.9361084220716359E-2</v>
      </c>
      <c r="D236" s="377"/>
      <c r="E236" s="377"/>
    </row>
    <row r="237" spans="1:5" s="1262" customFormat="1" hidden="1" x14ac:dyDescent="0.25">
      <c r="A237" s="74" t="s">
        <v>573</v>
      </c>
      <c r="B237" s="1801">
        <v>260</v>
      </c>
      <c r="C237" s="291">
        <f>SUM(B237/B240)</f>
        <v>0.25169409486931266</v>
      </c>
      <c r="D237" s="377"/>
      <c r="E237" s="377"/>
    </row>
    <row r="238" spans="1:5" s="1262" customFormat="1" hidden="1" x14ac:dyDescent="0.25">
      <c r="A238" s="74" t="s">
        <v>574</v>
      </c>
      <c r="B238" s="1801">
        <v>1</v>
      </c>
      <c r="C238" s="291">
        <f>SUM(B238/B240)</f>
        <v>9.6805421103581804E-4</v>
      </c>
      <c r="D238" s="377"/>
      <c r="E238" s="377"/>
    </row>
    <row r="239" spans="1:5" s="1262" customFormat="1" ht="15.75" hidden="1" thickBot="1" x14ac:dyDescent="0.3">
      <c r="A239" s="91" t="s">
        <v>581</v>
      </c>
      <c r="B239" s="311">
        <v>369</v>
      </c>
      <c r="C239" s="292">
        <f>SUM(B239/B240)</f>
        <v>0.35721200387221685</v>
      </c>
      <c r="D239" s="377"/>
      <c r="E239" s="377"/>
    </row>
    <row r="240" spans="1:5" s="1262" customFormat="1" ht="16.5" hidden="1" thickTop="1" thickBot="1" x14ac:dyDescent="0.3">
      <c r="A240" s="105" t="s">
        <v>130</v>
      </c>
      <c r="B240" s="179">
        <f>SUM(B235:B239)</f>
        <v>1033</v>
      </c>
      <c r="C240" s="689">
        <f>SUM(C235:C239)</f>
        <v>1</v>
      </c>
      <c r="D240" s="690"/>
      <c r="E240" s="690"/>
    </row>
    <row r="241" spans="1:5" s="1262" customFormat="1" ht="15.75" hidden="1" thickBot="1" x14ac:dyDescent="0.3">
      <c r="A241" s="2314" t="s">
        <v>575</v>
      </c>
      <c r="B241" s="2315"/>
      <c r="C241" s="2315"/>
      <c r="D241" s="2315"/>
      <c r="E241" s="2316"/>
    </row>
    <row r="242" spans="1:5" s="1262" customFormat="1" hidden="1" x14ac:dyDescent="0.25">
      <c r="A242" s="1734" t="s">
        <v>576</v>
      </c>
      <c r="B242" s="1797">
        <v>370</v>
      </c>
      <c r="C242" s="692">
        <f>SUM(B242/B246)</f>
        <v>0.35818005808325265</v>
      </c>
      <c r="D242" s="693"/>
      <c r="E242" s="693"/>
    </row>
    <row r="243" spans="1:5" s="1262" customFormat="1" hidden="1" x14ac:dyDescent="0.25">
      <c r="A243" s="74" t="s">
        <v>577</v>
      </c>
      <c r="B243" s="1801">
        <v>7</v>
      </c>
      <c r="C243" s="692">
        <f>SUM(B243/B246)</f>
        <v>6.7763794772507258E-3</v>
      </c>
      <c r="D243" s="377"/>
      <c r="E243" s="377"/>
    </row>
    <row r="244" spans="1:5" s="1262" customFormat="1" hidden="1" x14ac:dyDescent="0.25">
      <c r="A244" s="74" t="s">
        <v>578</v>
      </c>
      <c r="B244" s="1801">
        <v>16</v>
      </c>
      <c r="C244" s="692">
        <f>SUM(B244/B246)</f>
        <v>1.5488867376573089E-2</v>
      </c>
      <c r="D244" s="377"/>
      <c r="E244" s="377"/>
    </row>
    <row r="245" spans="1:5" s="1262" customFormat="1" ht="15.75" hidden="1" thickBot="1" x14ac:dyDescent="0.3">
      <c r="A245" s="91" t="s">
        <v>581</v>
      </c>
      <c r="B245" s="311">
        <v>640</v>
      </c>
      <c r="C245" s="292">
        <f>SUM(B245/B246)</f>
        <v>0.61955469506292349</v>
      </c>
      <c r="D245" s="377"/>
      <c r="E245" s="377"/>
    </row>
    <row r="246" spans="1:5" s="1262" customFormat="1" ht="16.5" hidden="1" thickTop="1" thickBot="1" x14ac:dyDescent="0.3">
      <c r="A246" s="35" t="s">
        <v>130</v>
      </c>
      <c r="B246" s="89">
        <f>SUM(B242:B245)</f>
        <v>1033</v>
      </c>
      <c r="C246" s="293">
        <f>SUM(C245,C242,C243,C244)</f>
        <v>1</v>
      </c>
      <c r="D246" s="377"/>
      <c r="E246" s="377"/>
    </row>
    <row r="247" spans="1:5" s="1262" customFormat="1" ht="16.5" hidden="1" thickBot="1" x14ac:dyDescent="0.3">
      <c r="A247" s="2655" t="s">
        <v>579</v>
      </c>
      <c r="B247" s="2656"/>
      <c r="C247" s="2656"/>
      <c r="D247" s="2656"/>
      <c r="E247" s="2657"/>
    </row>
    <row r="248" spans="1:5" s="1262" customFormat="1" ht="15.75" hidden="1" thickBot="1" x14ac:dyDescent="0.3">
      <c r="A248" s="257"/>
      <c r="B248" s="2651" t="s">
        <v>549</v>
      </c>
      <c r="C248" s="2652"/>
      <c r="D248" s="2651" t="s">
        <v>550</v>
      </c>
      <c r="E248" s="2652"/>
    </row>
    <row r="249" spans="1:5" s="1262" customFormat="1" ht="15.75" hidden="1" thickBot="1" x14ac:dyDescent="0.3">
      <c r="A249" s="118"/>
      <c r="B249" s="157" t="s">
        <v>551</v>
      </c>
      <c r="C249" s="156" t="s">
        <v>270</v>
      </c>
      <c r="D249" s="157" t="s">
        <v>551</v>
      </c>
      <c r="E249" s="156" t="s">
        <v>270</v>
      </c>
    </row>
    <row r="250" spans="1:5" s="1262" customFormat="1" ht="15.75" hidden="1" thickBot="1" x14ac:dyDescent="0.3">
      <c r="A250" s="2314" t="s">
        <v>552</v>
      </c>
      <c r="B250" s="2315"/>
      <c r="C250" s="2315"/>
      <c r="D250" s="2315"/>
      <c r="E250" s="2316"/>
    </row>
    <row r="251" spans="1:5" s="1262" customFormat="1" hidden="1" x14ac:dyDescent="0.25">
      <c r="A251" s="73" t="s">
        <v>274</v>
      </c>
      <c r="B251" s="359">
        <v>61</v>
      </c>
      <c r="C251" s="287">
        <f>SUM(B251/B259)</f>
        <v>5.3839364518976168E-2</v>
      </c>
      <c r="D251" s="359">
        <v>5</v>
      </c>
      <c r="E251" s="287">
        <f>SUM(D251/D259)</f>
        <v>1.179245283018868E-2</v>
      </c>
    </row>
    <row r="252" spans="1:5" s="1262" customFormat="1" hidden="1" x14ac:dyDescent="0.25">
      <c r="A252" s="74" t="s">
        <v>275</v>
      </c>
      <c r="B252" s="1746">
        <v>346</v>
      </c>
      <c r="C252" s="288">
        <f>SUM(B252/B259)</f>
        <v>0.3053839364518976</v>
      </c>
      <c r="D252" s="1746">
        <v>40</v>
      </c>
      <c r="E252" s="288">
        <f>SUM(D252/D259)</f>
        <v>9.4339622641509441E-2</v>
      </c>
    </row>
    <row r="253" spans="1:5" s="1262" customFormat="1" hidden="1" x14ac:dyDescent="0.25">
      <c r="A253" s="74" t="s">
        <v>276</v>
      </c>
      <c r="B253" s="1746">
        <v>251</v>
      </c>
      <c r="C253" s="288">
        <f>SUM(B253/B259)</f>
        <v>0.22153574580759047</v>
      </c>
      <c r="D253" s="1746">
        <v>43</v>
      </c>
      <c r="E253" s="288">
        <f>SUM(D253/D259)</f>
        <v>0.10141509433962265</v>
      </c>
    </row>
    <row r="254" spans="1:5" s="1262" customFormat="1" hidden="1" x14ac:dyDescent="0.25">
      <c r="A254" s="74" t="s">
        <v>277</v>
      </c>
      <c r="B254" s="1746">
        <v>209</v>
      </c>
      <c r="C254" s="288">
        <f>SUM(B254/B259)</f>
        <v>0.18446601941747573</v>
      </c>
      <c r="D254" s="1746">
        <v>85</v>
      </c>
      <c r="E254" s="288">
        <f>SUM(D254/D259)</f>
        <v>0.20047169811320756</v>
      </c>
    </row>
    <row r="255" spans="1:5" s="1262" customFormat="1" hidden="1" x14ac:dyDescent="0.25">
      <c r="A255" s="74" t="s">
        <v>278</v>
      </c>
      <c r="B255" s="1746">
        <v>114</v>
      </c>
      <c r="C255" s="288">
        <f>SUM(B255/B259)</f>
        <v>0.10061782877316858</v>
      </c>
      <c r="D255" s="1746">
        <v>84</v>
      </c>
      <c r="E255" s="288">
        <f>SUM(D255/D259)</f>
        <v>0.19811320754716982</v>
      </c>
    </row>
    <row r="256" spans="1:5" s="1262" customFormat="1" hidden="1" x14ac:dyDescent="0.25">
      <c r="A256" s="74" t="s">
        <v>279</v>
      </c>
      <c r="B256" s="1746">
        <v>113</v>
      </c>
      <c r="C256" s="288">
        <f>SUM(B256/B259)</f>
        <v>9.9735216240070604E-2</v>
      </c>
      <c r="D256" s="1746">
        <v>124</v>
      </c>
      <c r="E256" s="288">
        <f>SUM(D256/D259)</f>
        <v>0.29245283018867924</v>
      </c>
    </row>
    <row r="257" spans="1:5" s="1262" customFormat="1" hidden="1" x14ac:dyDescent="0.25">
      <c r="A257" s="74" t="s">
        <v>280</v>
      </c>
      <c r="B257" s="1746">
        <v>39</v>
      </c>
      <c r="C257" s="288">
        <f>SUM(B257/B259)</f>
        <v>3.442188879082083E-2</v>
      </c>
      <c r="D257" s="1746">
        <v>43</v>
      </c>
      <c r="E257" s="288">
        <f>SUM(D257/D259)</f>
        <v>0.10141509433962265</v>
      </c>
    </row>
    <row r="258" spans="1:5" s="1262" customFormat="1" ht="15.75" hidden="1" thickBot="1" x14ac:dyDescent="0.3">
      <c r="A258" s="75" t="s">
        <v>397</v>
      </c>
      <c r="B258" s="311">
        <v>0</v>
      </c>
      <c r="C258" s="289">
        <f>SUM(B258/B259)</f>
        <v>0</v>
      </c>
      <c r="D258" s="311">
        <v>0</v>
      </c>
      <c r="E258" s="289">
        <f>SUM(D258/D259)</f>
        <v>0</v>
      </c>
    </row>
    <row r="259" spans="1:5" s="1262" customFormat="1" ht="16.5" hidden="1" thickTop="1" thickBot="1" x14ac:dyDescent="0.3">
      <c r="A259" s="34" t="s">
        <v>398</v>
      </c>
      <c r="B259" s="360">
        <f>SUM(B251:B258)</f>
        <v>1133</v>
      </c>
      <c r="C259" s="178">
        <f>SUM(C251:C258)</f>
        <v>1</v>
      </c>
      <c r="D259" s="360">
        <f>SUM(D251:D258)</f>
        <v>424</v>
      </c>
      <c r="E259" s="178">
        <f>SUM(E251:E258)</f>
        <v>1</v>
      </c>
    </row>
    <row r="260" spans="1:5" s="33" customFormat="1" ht="15.75" hidden="1" thickBot="1" x14ac:dyDescent="0.25">
      <c r="A260" s="2314" t="s">
        <v>553</v>
      </c>
      <c r="B260" s="2315"/>
      <c r="C260" s="2315"/>
      <c r="D260" s="2315"/>
      <c r="E260" s="2316"/>
    </row>
    <row r="261" spans="1:5" s="1262" customFormat="1" hidden="1" x14ac:dyDescent="0.25">
      <c r="A261" s="73" t="s">
        <v>284</v>
      </c>
      <c r="B261" s="359">
        <v>206</v>
      </c>
      <c r="C261" s="290">
        <f>SUM(B261/B267)</f>
        <v>0.18181818181818182</v>
      </c>
      <c r="D261" s="359">
        <v>73</v>
      </c>
      <c r="E261" s="290">
        <f>SUM(D261/D267)</f>
        <v>0.17216981132075471</v>
      </c>
    </row>
    <row r="262" spans="1:5" s="1262" customFormat="1" hidden="1" x14ac:dyDescent="0.25">
      <c r="A262" s="74" t="s">
        <v>285</v>
      </c>
      <c r="B262" s="1746">
        <v>82</v>
      </c>
      <c r="C262" s="291">
        <f>SUM(B262/B267)</f>
        <v>7.237422771403354E-2</v>
      </c>
      <c r="D262" s="1746">
        <v>37</v>
      </c>
      <c r="E262" s="291">
        <f>SUM(D262/D267)</f>
        <v>8.7264150943396221E-2</v>
      </c>
    </row>
    <row r="263" spans="1:5" s="1262" customFormat="1" hidden="1" x14ac:dyDescent="0.25">
      <c r="A263" s="74" t="s">
        <v>286</v>
      </c>
      <c r="B263" s="1746">
        <v>9</v>
      </c>
      <c r="C263" s="291">
        <f>SUM(B263/B267)</f>
        <v>7.9435127978817292E-3</v>
      </c>
      <c r="D263" s="1746">
        <v>3</v>
      </c>
      <c r="E263" s="291">
        <f>SUM(D263/D267)</f>
        <v>7.0754716981132077E-3</v>
      </c>
    </row>
    <row r="264" spans="1:5" s="1262" customFormat="1" hidden="1" x14ac:dyDescent="0.25">
      <c r="A264" s="74" t="s">
        <v>287</v>
      </c>
      <c r="B264" s="1746">
        <v>396</v>
      </c>
      <c r="C264" s="291">
        <f>SUM(B264/B267)</f>
        <v>0.34951456310679613</v>
      </c>
      <c r="D264" s="1746">
        <v>133</v>
      </c>
      <c r="E264" s="291">
        <f>SUM(D264/D267)</f>
        <v>0.31367924528301888</v>
      </c>
    </row>
    <row r="265" spans="1:5" s="1262" customFormat="1" hidden="1" x14ac:dyDescent="0.25">
      <c r="A265" s="74" t="s">
        <v>288</v>
      </c>
      <c r="B265" s="1746">
        <v>364</v>
      </c>
      <c r="C265" s="291">
        <f>SUM(B265/B267)</f>
        <v>0.32127096204766109</v>
      </c>
      <c r="D265" s="1746">
        <v>163</v>
      </c>
      <c r="E265" s="291">
        <f>SUM(D265/D267)</f>
        <v>0.38443396226415094</v>
      </c>
    </row>
    <row r="266" spans="1:5" s="1262" customFormat="1" ht="15.75" hidden="1" thickBot="1" x14ac:dyDescent="0.3">
      <c r="A266" s="91" t="s">
        <v>289</v>
      </c>
      <c r="B266" s="311">
        <v>76</v>
      </c>
      <c r="C266" s="292">
        <f>SUM(B266/B267)</f>
        <v>6.7078552515445714E-2</v>
      </c>
      <c r="D266" s="311">
        <v>15</v>
      </c>
      <c r="E266" s="292">
        <f>SUM(D266/D267)</f>
        <v>3.5377358490566037E-2</v>
      </c>
    </row>
    <row r="267" spans="1:5" s="1262" customFormat="1" ht="16.5" hidden="1" thickTop="1" thickBot="1" x14ac:dyDescent="0.3">
      <c r="A267" s="105" t="s">
        <v>554</v>
      </c>
      <c r="B267" s="104">
        <f>SUM(B261:B266)</f>
        <v>1133</v>
      </c>
      <c r="C267" s="689">
        <f>SUM(C261:C266)</f>
        <v>0.99999999999999989</v>
      </c>
      <c r="D267" s="104">
        <f>SUM(D261:D266)</f>
        <v>424</v>
      </c>
      <c r="E267" s="689">
        <f>SUM(E261:E266)</f>
        <v>1</v>
      </c>
    </row>
    <row r="268" spans="1:5" s="33" customFormat="1" ht="15.75" hidden="1" thickBot="1" x14ac:dyDescent="0.25">
      <c r="A268" s="2314" t="s">
        <v>555</v>
      </c>
      <c r="B268" s="2315"/>
      <c r="C268" s="2315"/>
      <c r="D268" s="2315"/>
      <c r="E268" s="2316"/>
    </row>
    <row r="269" spans="1:5" s="1262" customFormat="1" ht="15.75" hidden="1" thickBot="1" x14ac:dyDescent="0.3">
      <c r="A269" s="695" t="s">
        <v>556</v>
      </c>
      <c r="B269" s="2660" t="s">
        <v>557</v>
      </c>
      <c r="C269" s="2661"/>
      <c r="D269" s="2660" t="s">
        <v>580</v>
      </c>
      <c r="E269" s="2661"/>
    </row>
    <row r="270" spans="1:5" s="1262" customFormat="1" ht="15.75" hidden="1" thickBot="1" x14ac:dyDescent="0.3">
      <c r="A270" s="2314" t="s">
        <v>558</v>
      </c>
      <c r="B270" s="2315"/>
      <c r="C270" s="2315"/>
      <c r="D270" s="2315"/>
      <c r="E270" s="2316"/>
    </row>
    <row r="271" spans="1:5" s="1262" customFormat="1" hidden="1" x14ac:dyDescent="0.25">
      <c r="A271" s="1734" t="s">
        <v>559</v>
      </c>
      <c r="B271" s="1742">
        <v>771</v>
      </c>
      <c r="C271" s="294">
        <f>SUM(B271/B274)</f>
        <v>0.68049426301853488</v>
      </c>
      <c r="D271" s="1742">
        <v>342</v>
      </c>
      <c r="E271" s="294">
        <f>SUM(D271/D274)</f>
        <v>0.80660377358490565</v>
      </c>
    </row>
    <row r="272" spans="1:5" s="1262" customFormat="1" hidden="1" x14ac:dyDescent="0.25">
      <c r="A272" s="77" t="s">
        <v>560</v>
      </c>
      <c r="B272" s="1746">
        <v>44</v>
      </c>
      <c r="C272" s="288">
        <f>SUM(B272/B274)</f>
        <v>3.8834951456310676E-2</v>
      </c>
      <c r="D272" s="1746">
        <v>20</v>
      </c>
      <c r="E272" s="288">
        <f>SUM(D272/D274)</f>
        <v>4.716981132075472E-2</v>
      </c>
    </row>
    <row r="273" spans="1:5" s="1262" customFormat="1" ht="15.75" hidden="1" thickBot="1" x14ac:dyDescent="0.3">
      <c r="A273" s="75" t="s">
        <v>561</v>
      </c>
      <c r="B273" s="311">
        <v>318</v>
      </c>
      <c r="C273" s="292">
        <f>SUM(B273/B274)</f>
        <v>0.28067078552515445</v>
      </c>
      <c r="D273" s="311">
        <v>62</v>
      </c>
      <c r="E273" s="292">
        <f>SUM(D273/D274)</f>
        <v>0.14622641509433962</v>
      </c>
    </row>
    <row r="274" spans="1:5" s="1262" customFormat="1" ht="16.5" hidden="1" thickTop="1" thickBot="1" x14ac:dyDescent="0.3">
      <c r="A274" s="103" t="s">
        <v>130</v>
      </c>
      <c r="B274" s="179">
        <f>SUM(B271:B273)</f>
        <v>1133</v>
      </c>
      <c r="C274" s="689">
        <f>SUM(C271:C273)</f>
        <v>1</v>
      </c>
      <c r="D274" s="179">
        <f>SUM(D271:D273)</f>
        <v>424</v>
      </c>
      <c r="E274" s="689">
        <f>SUM(E271:E273)</f>
        <v>1</v>
      </c>
    </row>
    <row r="275" spans="1:5" s="1262" customFormat="1" ht="15.75" hidden="1" thickBot="1" x14ac:dyDescent="0.3">
      <c r="A275" s="2314" t="s">
        <v>562</v>
      </c>
      <c r="B275" s="2315"/>
      <c r="C275" s="2315"/>
      <c r="D275" s="2315"/>
      <c r="E275" s="2316"/>
    </row>
    <row r="276" spans="1:5" s="1262" customFormat="1" hidden="1" x14ac:dyDescent="0.25">
      <c r="A276" s="1734" t="s">
        <v>563</v>
      </c>
      <c r="B276" s="1742">
        <v>24</v>
      </c>
      <c r="C276" s="290">
        <f>SUM(B276/B283)</f>
        <v>2.1182700794351281E-2</v>
      </c>
      <c r="D276" s="744"/>
      <c r="E276" s="693"/>
    </row>
    <row r="277" spans="1:5" s="1262" customFormat="1" hidden="1" x14ac:dyDescent="0.25">
      <c r="A277" s="74" t="s">
        <v>564</v>
      </c>
      <c r="B277" s="1746">
        <v>83</v>
      </c>
      <c r="C277" s="291">
        <f>SUM(B277/B283)</f>
        <v>7.3256840247131513E-2</v>
      </c>
      <c r="D277" s="745"/>
      <c r="E277" s="377"/>
    </row>
    <row r="278" spans="1:5" s="1262" customFormat="1" hidden="1" x14ac:dyDescent="0.25">
      <c r="A278" s="74" t="s">
        <v>565</v>
      </c>
      <c r="B278" s="1746">
        <v>102</v>
      </c>
      <c r="C278" s="291">
        <f>SUM(B278/B283)</f>
        <v>9.0026478375992938E-2</v>
      </c>
      <c r="D278" s="745"/>
      <c r="E278" s="377"/>
    </row>
    <row r="279" spans="1:5" s="1262" customFormat="1" hidden="1" x14ac:dyDescent="0.25">
      <c r="A279" s="74" t="s">
        <v>566</v>
      </c>
      <c r="B279" s="1746">
        <v>286</v>
      </c>
      <c r="C279" s="291">
        <f>SUM(B279/B283)</f>
        <v>0.25242718446601942</v>
      </c>
      <c r="D279" s="745"/>
      <c r="E279" s="377"/>
    </row>
    <row r="280" spans="1:5" s="1262" customFormat="1" hidden="1" x14ac:dyDescent="0.25">
      <c r="A280" s="74" t="s">
        <v>567</v>
      </c>
      <c r="B280" s="1746">
        <v>436</v>
      </c>
      <c r="C280" s="291">
        <f>SUM(B280/B283)</f>
        <v>0.3848190644307149</v>
      </c>
      <c r="D280" s="745"/>
      <c r="E280" s="377"/>
    </row>
    <row r="281" spans="1:5" s="1262" customFormat="1" hidden="1" x14ac:dyDescent="0.25">
      <c r="A281" s="74" t="s">
        <v>568</v>
      </c>
      <c r="B281" s="1746">
        <v>148</v>
      </c>
      <c r="C281" s="291">
        <f>SUM(B281/B283)</f>
        <v>0.13062665489849956</v>
      </c>
      <c r="D281" s="745"/>
      <c r="E281" s="377"/>
    </row>
    <row r="282" spans="1:5" s="1262" customFormat="1" ht="15.75" hidden="1" thickBot="1" x14ac:dyDescent="0.3">
      <c r="A282" s="91" t="s">
        <v>569</v>
      </c>
      <c r="B282" s="311">
        <v>54</v>
      </c>
      <c r="C282" s="292">
        <f>SUM(B282/B283)</f>
        <v>4.7661076787290382E-2</v>
      </c>
      <c r="D282" s="745"/>
      <c r="E282" s="377"/>
    </row>
    <row r="283" spans="1:5" s="1262" customFormat="1" ht="16.5" hidden="1" thickTop="1" thickBot="1" x14ac:dyDescent="0.3">
      <c r="A283" s="105" t="s">
        <v>130</v>
      </c>
      <c r="B283" s="179">
        <f>SUM(B276:B282)</f>
        <v>1133</v>
      </c>
      <c r="C283" s="747">
        <f>SUM(C276:C282)</f>
        <v>1</v>
      </c>
      <c r="D283" s="746"/>
      <c r="E283" s="690"/>
    </row>
    <row r="284" spans="1:5" s="1262" customFormat="1" ht="15.75" hidden="1" thickBot="1" x14ac:dyDescent="0.3">
      <c r="A284" s="2314" t="s">
        <v>570</v>
      </c>
      <c r="B284" s="2315"/>
      <c r="C284" s="2315"/>
      <c r="D284" s="2315"/>
      <c r="E284" s="2316"/>
    </row>
    <row r="285" spans="1:5" s="1262" customFormat="1" hidden="1" x14ac:dyDescent="0.25">
      <c r="A285" s="1734" t="s">
        <v>571</v>
      </c>
      <c r="B285" s="1742">
        <v>326</v>
      </c>
      <c r="C285" s="290">
        <f>SUM(B285/B290)</f>
        <v>0.28773168578993824</v>
      </c>
      <c r="D285" s="744"/>
      <c r="E285" s="693"/>
    </row>
    <row r="286" spans="1:5" s="1262" customFormat="1" hidden="1" x14ac:dyDescent="0.25">
      <c r="A286" s="74" t="s">
        <v>572</v>
      </c>
      <c r="B286" s="1746">
        <v>15</v>
      </c>
      <c r="C286" s="291">
        <f>SUM(B286/B290)</f>
        <v>1.323918799646955E-2</v>
      </c>
      <c r="D286" s="377"/>
      <c r="E286" s="377"/>
    </row>
    <row r="287" spans="1:5" s="1262" customFormat="1" hidden="1" x14ac:dyDescent="0.25">
      <c r="A287" s="74" t="s">
        <v>573</v>
      </c>
      <c r="B287" s="1746">
        <v>257</v>
      </c>
      <c r="C287" s="291">
        <f>SUM(B287/B290)</f>
        <v>0.22683142100617829</v>
      </c>
      <c r="D287" s="377"/>
      <c r="E287" s="377"/>
    </row>
    <row r="288" spans="1:5" s="1262" customFormat="1" hidden="1" x14ac:dyDescent="0.25">
      <c r="A288" s="1733" t="s">
        <v>574</v>
      </c>
      <c r="B288" s="1741">
        <v>2</v>
      </c>
      <c r="C288" s="1707">
        <f>SUM(B288/B290)</f>
        <v>1.76522506619594E-3</v>
      </c>
      <c r="D288" s="377"/>
      <c r="E288" s="377"/>
    </row>
    <row r="289" spans="1:8" s="1262" customFormat="1" ht="15.75" hidden="1" thickBot="1" x14ac:dyDescent="0.3">
      <c r="A289" s="91" t="s">
        <v>581</v>
      </c>
      <c r="B289" s="311">
        <v>533</v>
      </c>
      <c r="C289" s="292">
        <f>SUM(B289/B290)</f>
        <v>0.47043248014121802</v>
      </c>
      <c r="D289" s="377"/>
      <c r="E289" s="377"/>
      <c r="F289" s="1569"/>
      <c r="G289" s="1569"/>
      <c r="H289" s="1569"/>
    </row>
    <row r="290" spans="1:8" s="1262" customFormat="1" ht="16.5" hidden="1" thickTop="1" thickBot="1" x14ac:dyDescent="0.3">
      <c r="A290" s="105" t="s">
        <v>130</v>
      </c>
      <c r="B290" s="179">
        <f>SUM(B285:B289)</f>
        <v>1133</v>
      </c>
      <c r="C290" s="689">
        <f>SUM(C285:C289)</f>
        <v>1</v>
      </c>
      <c r="D290" s="690"/>
      <c r="E290" s="690"/>
    </row>
    <row r="291" spans="1:8" s="1262" customFormat="1" ht="15.75" hidden="1" thickBot="1" x14ac:dyDescent="0.3">
      <c r="A291" s="2314" t="s">
        <v>575</v>
      </c>
      <c r="B291" s="2315"/>
      <c r="C291" s="2315"/>
      <c r="D291" s="2315"/>
      <c r="E291" s="2316"/>
    </row>
    <row r="292" spans="1:8" s="1262" customFormat="1" hidden="1" x14ac:dyDescent="0.25">
      <c r="A292" s="1734" t="s">
        <v>576</v>
      </c>
      <c r="B292" s="1742">
        <v>398</v>
      </c>
      <c r="C292" s="692">
        <f>SUM(B292/B296)</f>
        <v>0.35127978817299205</v>
      </c>
      <c r="D292" s="693"/>
      <c r="E292" s="693"/>
    </row>
    <row r="293" spans="1:8" s="1262" customFormat="1" hidden="1" x14ac:dyDescent="0.25">
      <c r="A293" s="74" t="s">
        <v>577</v>
      </c>
      <c r="B293" s="1746">
        <v>5</v>
      </c>
      <c r="C293" s="692">
        <f>SUM(B293/B296)</f>
        <v>4.4130626654898496E-3</v>
      </c>
      <c r="D293" s="377"/>
      <c r="E293" s="377"/>
    </row>
    <row r="294" spans="1:8" s="1262" customFormat="1" hidden="1" x14ac:dyDescent="0.25">
      <c r="A294" s="1733" t="s">
        <v>578</v>
      </c>
      <c r="B294" s="1741">
        <v>23</v>
      </c>
      <c r="C294" s="1707">
        <f>SUM(B294/B296)</f>
        <v>2.0300088261253312E-2</v>
      </c>
      <c r="D294" s="377"/>
      <c r="E294" s="377"/>
    </row>
    <row r="295" spans="1:8" s="1262" customFormat="1" ht="15.75" hidden="1" thickBot="1" x14ac:dyDescent="0.3">
      <c r="A295" s="91" t="s">
        <v>581</v>
      </c>
      <c r="B295" s="311">
        <v>707</v>
      </c>
      <c r="C295" s="292">
        <f>SUM(B295/B296)</f>
        <v>0.62400706090026481</v>
      </c>
      <c r="D295" s="377"/>
      <c r="E295" s="377"/>
      <c r="F295" s="1569"/>
      <c r="G295" s="1569"/>
      <c r="H295" s="1569"/>
    </row>
    <row r="296" spans="1:8" s="1262" customFormat="1" ht="16.5" hidden="1" thickTop="1" thickBot="1" x14ac:dyDescent="0.3">
      <c r="A296" s="35" t="s">
        <v>130</v>
      </c>
      <c r="B296" s="89">
        <f>SUM(B292:B295)</f>
        <v>1133</v>
      </c>
      <c r="C296" s="178">
        <f>SUM(C292:C295)</f>
        <v>1</v>
      </c>
      <c r="D296" s="377"/>
      <c r="E296" s="377"/>
    </row>
    <row r="297" spans="1:8" s="172" customFormat="1" ht="16.5" hidden="1" thickBot="1" x14ac:dyDescent="0.3">
      <c r="A297" s="2655" t="s">
        <v>415</v>
      </c>
      <c r="B297" s="2656"/>
      <c r="C297" s="2656"/>
      <c r="D297" s="2656"/>
      <c r="E297" s="2657"/>
      <c r="F297" s="1262"/>
      <c r="G297" s="1262"/>
      <c r="H297" s="1262"/>
    </row>
    <row r="298" spans="1:8" s="172" customFormat="1" ht="15.75" hidden="1" thickBot="1" x14ac:dyDescent="0.3">
      <c r="A298" s="257"/>
      <c r="B298" s="2651" t="s">
        <v>549</v>
      </c>
      <c r="C298" s="2652"/>
      <c r="D298" s="2651" t="s">
        <v>550</v>
      </c>
      <c r="E298" s="2652"/>
      <c r="F298" s="1262"/>
      <c r="G298" s="1262"/>
      <c r="H298" s="1262"/>
    </row>
    <row r="299" spans="1:8" s="172" customFormat="1" ht="15.75" hidden="1" thickBot="1" x14ac:dyDescent="0.3">
      <c r="A299" s="118"/>
      <c r="B299" s="157" t="s">
        <v>551</v>
      </c>
      <c r="C299" s="156" t="s">
        <v>270</v>
      </c>
      <c r="D299" s="157" t="s">
        <v>551</v>
      </c>
      <c r="E299" s="156" t="s">
        <v>270</v>
      </c>
      <c r="F299" s="1262"/>
      <c r="G299" s="1262"/>
      <c r="H299" s="1262"/>
    </row>
    <row r="300" spans="1:8" s="172" customFormat="1" ht="15.75" hidden="1" thickBot="1" x14ac:dyDescent="0.3">
      <c r="A300" s="2314" t="s">
        <v>552</v>
      </c>
      <c r="B300" s="2315"/>
      <c r="C300" s="2315"/>
      <c r="D300" s="2315"/>
      <c r="E300" s="2316"/>
      <c r="F300" s="1262"/>
      <c r="G300" s="1262"/>
      <c r="H300" s="1262"/>
    </row>
    <row r="301" spans="1:8" s="172" customFormat="1" hidden="1" x14ac:dyDescent="0.25">
      <c r="A301" s="73" t="s">
        <v>274</v>
      </c>
      <c r="B301" s="359">
        <v>94</v>
      </c>
      <c r="C301" s="563">
        <f>SUM(B301/B309)</f>
        <v>7.2530864197530867E-2</v>
      </c>
      <c r="D301" s="359">
        <v>10</v>
      </c>
      <c r="E301" s="287">
        <f>SUM(D301/D309)</f>
        <v>1.5037593984962405E-2</v>
      </c>
      <c r="F301" s="1262"/>
      <c r="G301" s="1262"/>
      <c r="H301" s="1262"/>
    </row>
    <row r="302" spans="1:8" s="172" customFormat="1" hidden="1" x14ac:dyDescent="0.25">
      <c r="A302" s="74" t="s">
        <v>275</v>
      </c>
      <c r="B302" s="1732">
        <v>401</v>
      </c>
      <c r="C302" s="310">
        <f>SUM(B302/B309)</f>
        <v>0.30941358024691357</v>
      </c>
      <c r="D302" s="1732">
        <v>79</v>
      </c>
      <c r="E302" s="288">
        <f>SUM(D302/D309)</f>
        <v>0.11879699248120301</v>
      </c>
      <c r="F302" s="1262"/>
      <c r="G302" s="1262"/>
      <c r="H302" s="1262"/>
    </row>
    <row r="303" spans="1:8" s="172" customFormat="1" hidden="1" x14ac:dyDescent="0.25">
      <c r="A303" s="74" t="s">
        <v>276</v>
      </c>
      <c r="B303" s="1732">
        <v>282</v>
      </c>
      <c r="C303" s="310">
        <f>SUM(B303/B309)</f>
        <v>0.21759259259259259</v>
      </c>
      <c r="D303" s="1732">
        <v>95</v>
      </c>
      <c r="E303" s="288">
        <f>SUM(D303/D309)</f>
        <v>0.14285714285714285</v>
      </c>
      <c r="F303" s="1262"/>
      <c r="G303" s="1262"/>
      <c r="H303" s="1262"/>
    </row>
    <row r="304" spans="1:8" s="172" customFormat="1" hidden="1" x14ac:dyDescent="0.25">
      <c r="A304" s="74" t="s">
        <v>277</v>
      </c>
      <c r="B304" s="1732">
        <v>228</v>
      </c>
      <c r="C304" s="310">
        <f>SUM(B304/B309)</f>
        <v>0.17592592592592593</v>
      </c>
      <c r="D304" s="1732">
        <v>152</v>
      </c>
      <c r="E304" s="288">
        <f>SUM(D304/D309)</f>
        <v>0.22857142857142856</v>
      </c>
      <c r="F304" s="1262"/>
      <c r="G304" s="1262"/>
      <c r="H304" s="1262"/>
    </row>
    <row r="305" spans="1:8" s="172" customFormat="1" hidden="1" x14ac:dyDescent="0.25">
      <c r="A305" s="74" t="s">
        <v>278</v>
      </c>
      <c r="B305" s="1732">
        <v>131</v>
      </c>
      <c r="C305" s="310">
        <f>SUM(B305/B309)</f>
        <v>0.10108024691358025</v>
      </c>
      <c r="D305" s="1732">
        <v>105</v>
      </c>
      <c r="E305" s="288">
        <f>SUM(D305/D309)</f>
        <v>0.15789473684210525</v>
      </c>
      <c r="F305" s="1262"/>
      <c r="G305" s="1262"/>
      <c r="H305" s="1262"/>
    </row>
    <row r="306" spans="1:8" s="172" customFormat="1" hidden="1" x14ac:dyDescent="0.25">
      <c r="A306" s="74" t="s">
        <v>279</v>
      </c>
      <c r="B306" s="1732">
        <v>121</v>
      </c>
      <c r="C306" s="310">
        <f>SUM(B306/B309)</f>
        <v>9.3364197530864196E-2</v>
      </c>
      <c r="D306" s="1732">
        <v>157</v>
      </c>
      <c r="E306" s="288">
        <f>SUM(D306/D309)</f>
        <v>0.23609022556390977</v>
      </c>
      <c r="F306" s="1262"/>
      <c r="G306" s="1262"/>
      <c r="H306" s="1262"/>
    </row>
    <row r="307" spans="1:8" s="172" customFormat="1" hidden="1" x14ac:dyDescent="0.25">
      <c r="A307" s="74" t="s">
        <v>280</v>
      </c>
      <c r="B307" s="1732">
        <v>39</v>
      </c>
      <c r="C307" s="310">
        <f>SUM(B307/B309)</f>
        <v>3.0092592592592591E-2</v>
      </c>
      <c r="D307" s="1732">
        <v>67</v>
      </c>
      <c r="E307" s="288">
        <f>SUM(D307/D309)</f>
        <v>0.10075187969924812</v>
      </c>
      <c r="F307" s="1262"/>
      <c r="G307" s="1262"/>
      <c r="H307" s="1262"/>
    </row>
    <row r="308" spans="1:8" s="172" customFormat="1" ht="15.75" hidden="1" thickBot="1" x14ac:dyDescent="0.3">
      <c r="A308" s="75" t="s">
        <v>397</v>
      </c>
      <c r="B308" s="311">
        <v>0</v>
      </c>
      <c r="C308" s="312">
        <f>SUM(B308/B309)</f>
        <v>0</v>
      </c>
      <c r="D308" s="311">
        <v>0</v>
      </c>
      <c r="E308" s="289">
        <f>SUM(D308/D309)</f>
        <v>0</v>
      </c>
      <c r="F308" s="1262"/>
      <c r="G308" s="1262"/>
      <c r="H308" s="1262"/>
    </row>
    <row r="309" spans="1:8" s="172" customFormat="1" ht="16.5" hidden="1" thickTop="1" thickBot="1" x14ac:dyDescent="0.3">
      <c r="A309" s="34" t="s">
        <v>398</v>
      </c>
      <c r="B309" s="360">
        <f>SUM(B301:B308)</f>
        <v>1296</v>
      </c>
      <c r="C309" s="178">
        <f>SUM(C301:C308)</f>
        <v>0.99999999999999989</v>
      </c>
      <c r="D309" s="360">
        <f>SUM(D301:D308)</f>
        <v>665</v>
      </c>
      <c r="E309" s="178">
        <f>SUM(E301:E308)</f>
        <v>1</v>
      </c>
      <c r="F309" s="1262"/>
      <c r="G309" s="1262"/>
      <c r="H309" s="1262"/>
    </row>
    <row r="310" spans="1:8" s="33" customFormat="1" ht="15.75" hidden="1" thickBot="1" x14ac:dyDescent="0.25">
      <c r="A310" s="2314" t="s">
        <v>553</v>
      </c>
      <c r="B310" s="2315"/>
      <c r="C310" s="2315"/>
      <c r="D310" s="2315"/>
      <c r="E310" s="2316"/>
    </row>
    <row r="311" spans="1:8" s="172" customFormat="1" hidden="1" x14ac:dyDescent="0.25">
      <c r="A311" s="73" t="s">
        <v>284</v>
      </c>
      <c r="B311" s="359">
        <v>179</v>
      </c>
      <c r="C311" s="565">
        <f>SUM(B311/B317)</f>
        <v>0.13811728395061729</v>
      </c>
      <c r="D311" s="359">
        <v>114</v>
      </c>
      <c r="E311" s="290">
        <f>SUM(D311/D317)</f>
        <v>0.17142857142857143</v>
      </c>
    </row>
    <row r="312" spans="1:8" s="172" customFormat="1" hidden="1" x14ac:dyDescent="0.25">
      <c r="A312" s="74" t="s">
        <v>285</v>
      </c>
      <c r="B312" s="1732">
        <v>86</v>
      </c>
      <c r="C312" s="566">
        <f>SUM(B312/B317)</f>
        <v>6.6358024691358028E-2</v>
      </c>
      <c r="D312" s="1732">
        <v>44</v>
      </c>
      <c r="E312" s="291">
        <f>SUM(D312/D317)</f>
        <v>6.616541353383458E-2</v>
      </c>
    </row>
    <row r="313" spans="1:8" s="172" customFormat="1" hidden="1" x14ac:dyDescent="0.25">
      <c r="A313" s="74" t="s">
        <v>286</v>
      </c>
      <c r="B313" s="1732">
        <v>10</v>
      </c>
      <c r="C313" s="566">
        <f>SUM(B313/B317)</f>
        <v>7.716049382716049E-3</v>
      </c>
      <c r="D313" s="1732">
        <v>8</v>
      </c>
      <c r="E313" s="291">
        <f>SUM(D313/D317)</f>
        <v>1.2030075187969926E-2</v>
      </c>
    </row>
    <row r="314" spans="1:8" s="172" customFormat="1" hidden="1" x14ac:dyDescent="0.25">
      <c r="A314" s="74" t="s">
        <v>287</v>
      </c>
      <c r="B314" s="1732">
        <v>396</v>
      </c>
      <c r="C314" s="566">
        <f>SUM(B314/B317)</f>
        <v>0.30555555555555558</v>
      </c>
      <c r="D314" s="1732">
        <v>207</v>
      </c>
      <c r="E314" s="291">
        <f>SUM(D314/D317)</f>
        <v>0.31127819548872182</v>
      </c>
    </row>
    <row r="315" spans="1:8" s="172" customFormat="1" hidden="1" x14ac:dyDescent="0.25">
      <c r="A315" s="74" t="s">
        <v>288</v>
      </c>
      <c r="B315" s="1732">
        <v>367</v>
      </c>
      <c r="C315" s="566">
        <f>SUM(B315/B317)</f>
        <v>0.28317901234567899</v>
      </c>
      <c r="D315" s="1732">
        <v>232</v>
      </c>
      <c r="E315" s="291">
        <f>SUM(D315/D317)</f>
        <v>0.34887218045112783</v>
      </c>
    </row>
    <row r="316" spans="1:8" s="172" customFormat="1" ht="15.75" hidden="1" thickBot="1" x14ac:dyDescent="0.3">
      <c r="A316" s="91" t="s">
        <v>289</v>
      </c>
      <c r="B316" s="311">
        <v>258</v>
      </c>
      <c r="C316" s="567">
        <f>SUM(B316/B317)</f>
        <v>0.19907407407407407</v>
      </c>
      <c r="D316" s="311">
        <v>60</v>
      </c>
      <c r="E316" s="292">
        <f>SUM(D316/D317)</f>
        <v>9.0225563909774431E-2</v>
      </c>
    </row>
    <row r="317" spans="1:8" s="172" customFormat="1" ht="16.5" hidden="1" thickTop="1" thickBot="1" x14ac:dyDescent="0.3">
      <c r="A317" s="105" t="s">
        <v>554</v>
      </c>
      <c r="B317" s="104">
        <f>SUM(B311:B316)</f>
        <v>1296</v>
      </c>
      <c r="C317" s="689">
        <f>SUM(C311:C316)</f>
        <v>1</v>
      </c>
      <c r="D317" s="104">
        <f>SUM(D311:D316)</f>
        <v>665</v>
      </c>
      <c r="E317" s="689">
        <f>SUM(E311:E316)</f>
        <v>1</v>
      </c>
    </row>
    <row r="318" spans="1:8" s="33" customFormat="1" ht="15.75" hidden="1" thickBot="1" x14ac:dyDescent="0.25">
      <c r="A318" s="2314" t="s">
        <v>555</v>
      </c>
      <c r="B318" s="2315"/>
      <c r="C318" s="2315"/>
      <c r="D318" s="2315"/>
      <c r="E318" s="2316"/>
    </row>
    <row r="319" spans="1:8" s="172" customFormat="1" ht="15.75" hidden="1" thickBot="1" x14ac:dyDescent="0.3">
      <c r="A319" s="695" t="s">
        <v>556</v>
      </c>
      <c r="B319" s="2660" t="s">
        <v>582</v>
      </c>
      <c r="C319" s="2661"/>
      <c r="D319" s="2660" t="s">
        <v>583</v>
      </c>
      <c r="E319" s="2661"/>
    </row>
    <row r="320" spans="1:8" s="172" customFormat="1" ht="15.75" hidden="1" thickBot="1" x14ac:dyDescent="0.3">
      <c r="A320" s="2314" t="s">
        <v>558</v>
      </c>
      <c r="B320" s="2315"/>
      <c r="C320" s="2315"/>
      <c r="D320" s="2315"/>
      <c r="E320" s="2316"/>
    </row>
    <row r="321" spans="1:8" s="172" customFormat="1" hidden="1" x14ac:dyDescent="0.25">
      <c r="A321" s="1734" t="s">
        <v>559</v>
      </c>
      <c r="B321" s="1714">
        <v>919</v>
      </c>
      <c r="C321" s="687">
        <f>SUM(B321/B324)</f>
        <v>0.70910493827160492</v>
      </c>
      <c r="D321" s="1714">
        <v>537</v>
      </c>
      <c r="E321" s="294">
        <f>SUM(D321/D324)</f>
        <v>0.80751879699248119</v>
      </c>
    </row>
    <row r="322" spans="1:8" s="172" customFormat="1" hidden="1" x14ac:dyDescent="0.25">
      <c r="A322" s="77" t="s">
        <v>560</v>
      </c>
      <c r="B322" s="1732">
        <v>48</v>
      </c>
      <c r="C322" s="310">
        <f>SUM(B322/B324)</f>
        <v>3.7037037037037035E-2</v>
      </c>
      <c r="D322" s="1732">
        <v>29</v>
      </c>
      <c r="E322" s="288">
        <f>SUM(D322/D324)</f>
        <v>4.3609022556390979E-2</v>
      </c>
    </row>
    <row r="323" spans="1:8" s="172" customFormat="1" ht="15.75" hidden="1" thickBot="1" x14ac:dyDescent="0.3">
      <c r="A323" s="75" t="s">
        <v>561</v>
      </c>
      <c r="B323" s="311">
        <v>329</v>
      </c>
      <c r="C323" s="567">
        <f>SUM(B323/B324)</f>
        <v>0.25385802469135804</v>
      </c>
      <c r="D323" s="311">
        <v>99</v>
      </c>
      <c r="E323" s="292">
        <f>SUM(D323/D324)</f>
        <v>0.14887218045112782</v>
      </c>
    </row>
    <row r="324" spans="1:8" s="172" customFormat="1" ht="16.5" hidden="1" thickTop="1" thickBot="1" x14ac:dyDescent="0.3">
      <c r="A324" s="103" t="s">
        <v>130</v>
      </c>
      <c r="B324" s="179">
        <f>SUM(B321:B323)</f>
        <v>1296</v>
      </c>
      <c r="C324" s="689">
        <f>SUM(C321:C323)</f>
        <v>1</v>
      </c>
      <c r="D324" s="179">
        <f>SUM(D321:D323)</f>
        <v>665</v>
      </c>
      <c r="E324" s="689">
        <f>SUM(E321:E323)</f>
        <v>1</v>
      </c>
    </row>
    <row r="325" spans="1:8" s="172" customFormat="1" ht="15.75" hidden="1" thickBot="1" x14ac:dyDescent="0.3">
      <c r="A325" s="2314" t="s">
        <v>562</v>
      </c>
      <c r="B325" s="2315"/>
      <c r="C325" s="2315"/>
      <c r="D325" s="2315"/>
      <c r="E325" s="2316"/>
    </row>
    <row r="326" spans="1:8" s="172" customFormat="1" hidden="1" x14ac:dyDescent="0.25">
      <c r="A326" s="1734" t="s">
        <v>563</v>
      </c>
      <c r="B326" s="1714">
        <v>19</v>
      </c>
      <c r="C326" s="290">
        <f>SUM(B326/B333)</f>
        <v>1.4660493827160493E-2</v>
      </c>
      <c r="D326" s="744"/>
      <c r="E326" s="693"/>
      <c r="F326" s="1262"/>
      <c r="G326" s="1262"/>
      <c r="H326" s="1262"/>
    </row>
    <row r="327" spans="1:8" s="172" customFormat="1" hidden="1" x14ac:dyDescent="0.25">
      <c r="A327" s="74" t="s">
        <v>564</v>
      </c>
      <c r="B327" s="1732">
        <v>92</v>
      </c>
      <c r="C327" s="291">
        <f>SUM(B327/B333)</f>
        <v>7.098765432098765E-2</v>
      </c>
      <c r="D327" s="745"/>
      <c r="E327" s="377"/>
      <c r="F327" s="1262"/>
      <c r="G327" s="1262"/>
      <c r="H327" s="1262"/>
    </row>
    <row r="328" spans="1:8" s="172" customFormat="1" hidden="1" x14ac:dyDescent="0.25">
      <c r="A328" s="74" t="s">
        <v>565</v>
      </c>
      <c r="B328" s="1732">
        <v>122</v>
      </c>
      <c r="C328" s="291">
        <f>SUM(B328/B333)</f>
        <v>9.4135802469135804E-2</v>
      </c>
      <c r="D328" s="745"/>
      <c r="E328" s="377"/>
      <c r="F328" s="1262"/>
      <c r="G328" s="1262"/>
      <c r="H328" s="1262"/>
    </row>
    <row r="329" spans="1:8" s="172" customFormat="1" hidden="1" x14ac:dyDescent="0.25">
      <c r="A329" s="74" t="s">
        <v>566</v>
      </c>
      <c r="B329" s="1732">
        <v>376</v>
      </c>
      <c r="C329" s="291">
        <f>SUM(B329/B333)</f>
        <v>0.29012345679012347</v>
      </c>
      <c r="D329" s="745"/>
      <c r="E329" s="377"/>
      <c r="F329" s="1262"/>
      <c r="G329" s="1262"/>
      <c r="H329" s="1262"/>
    </row>
    <row r="330" spans="1:8" s="172" customFormat="1" hidden="1" x14ac:dyDescent="0.25">
      <c r="A330" s="74" t="s">
        <v>567</v>
      </c>
      <c r="B330" s="1732">
        <v>525</v>
      </c>
      <c r="C330" s="291">
        <f>SUM(B330/B333)</f>
        <v>0.40509259259259262</v>
      </c>
      <c r="D330" s="745"/>
      <c r="E330" s="377"/>
      <c r="F330" s="1262"/>
      <c r="G330" s="1262"/>
      <c r="H330" s="1262"/>
    </row>
    <row r="331" spans="1:8" s="172" customFormat="1" hidden="1" x14ac:dyDescent="0.25">
      <c r="A331" s="74" t="s">
        <v>568</v>
      </c>
      <c r="B331" s="1732">
        <v>118</v>
      </c>
      <c r="C331" s="291">
        <f>SUM(B331/B333)</f>
        <v>9.1049382716049385E-2</v>
      </c>
      <c r="D331" s="745"/>
      <c r="E331" s="377"/>
      <c r="F331" s="1262"/>
      <c r="G331" s="1262"/>
      <c r="H331" s="1262"/>
    </row>
    <row r="332" spans="1:8" s="172" customFormat="1" ht="15.75" hidden="1" thickBot="1" x14ac:dyDescent="0.3">
      <c r="A332" s="91" t="s">
        <v>569</v>
      </c>
      <c r="B332" s="311">
        <v>44</v>
      </c>
      <c r="C332" s="292">
        <f>SUM(B332/B333)</f>
        <v>3.3950617283950615E-2</v>
      </c>
      <c r="D332" s="745"/>
      <c r="E332" s="377"/>
      <c r="F332" s="1262"/>
      <c r="G332" s="1262"/>
      <c r="H332" s="1262"/>
    </row>
    <row r="333" spans="1:8" s="172" customFormat="1" ht="16.5" hidden="1" thickTop="1" thickBot="1" x14ac:dyDescent="0.3">
      <c r="A333" s="105" t="s">
        <v>130</v>
      </c>
      <c r="B333" s="179">
        <f>SUM(B326:B332)</f>
        <v>1296</v>
      </c>
      <c r="C333" s="747">
        <f>SUM(C326:C332)</f>
        <v>1</v>
      </c>
      <c r="D333" s="746"/>
      <c r="E333" s="690"/>
      <c r="F333" s="1262"/>
      <c r="G333" s="1262"/>
      <c r="H333" s="1262"/>
    </row>
    <row r="334" spans="1:8" s="172" customFormat="1" ht="15.75" hidden="1" thickBot="1" x14ac:dyDescent="0.3">
      <c r="A334" s="2314" t="s">
        <v>584</v>
      </c>
      <c r="B334" s="2315"/>
      <c r="C334" s="2315"/>
      <c r="D334" s="2315"/>
      <c r="E334" s="2316"/>
      <c r="F334" s="1262"/>
      <c r="G334" s="1262"/>
      <c r="H334" s="1262"/>
    </row>
    <row r="335" spans="1:8" s="172" customFormat="1" hidden="1" x14ac:dyDescent="0.25">
      <c r="A335" s="1734" t="s">
        <v>571</v>
      </c>
      <c r="B335" s="1714">
        <v>398</v>
      </c>
      <c r="C335" s="290">
        <f>SUM(B335/B340)</f>
        <v>0.30709876543209874</v>
      </c>
      <c r="D335" s="744"/>
      <c r="E335" s="693"/>
      <c r="F335" s="1262"/>
      <c r="G335" s="1262"/>
      <c r="H335" s="1262"/>
    </row>
    <row r="336" spans="1:8" s="172" customFormat="1" hidden="1" x14ac:dyDescent="0.25">
      <c r="A336" s="74" t="s">
        <v>572</v>
      </c>
      <c r="B336" s="1732">
        <v>8</v>
      </c>
      <c r="C336" s="291">
        <f>SUM(B336/B340)</f>
        <v>6.1728395061728392E-3</v>
      </c>
      <c r="D336" s="377"/>
      <c r="E336" s="377"/>
      <c r="F336" s="1262"/>
      <c r="G336" s="1262"/>
      <c r="H336" s="1262"/>
    </row>
    <row r="337" spans="1:8" s="1262" customFormat="1" hidden="1" x14ac:dyDescent="0.25">
      <c r="A337" s="74" t="s">
        <v>573</v>
      </c>
      <c r="B337" s="1732">
        <v>343</v>
      </c>
      <c r="C337" s="291">
        <f>SUM(B337/B340)</f>
        <v>0.2646604938271605</v>
      </c>
      <c r="D337" s="377"/>
      <c r="E337" s="377"/>
      <c r="F337" s="1641"/>
    </row>
    <row r="338" spans="1:8" s="172" customFormat="1" hidden="1" x14ac:dyDescent="0.25">
      <c r="A338" s="74" t="s">
        <v>574</v>
      </c>
      <c r="B338" s="1732">
        <v>3</v>
      </c>
      <c r="C338" s="291">
        <f>SUM(B338/B340)</f>
        <v>2.3148148148148147E-3</v>
      </c>
      <c r="D338" s="377"/>
      <c r="E338" s="377"/>
      <c r="F338" s="1641"/>
      <c r="G338" s="1569"/>
      <c r="H338" s="1569"/>
    </row>
    <row r="339" spans="1:8" s="172" customFormat="1" ht="15.75" hidden="1" thickBot="1" x14ac:dyDescent="0.3">
      <c r="A339" s="91" t="s">
        <v>581</v>
      </c>
      <c r="B339" s="311">
        <v>544</v>
      </c>
      <c r="C339" s="292">
        <f>SUM(B339/B340)</f>
        <v>0.41975308641975306</v>
      </c>
      <c r="D339" s="377"/>
      <c r="E339" s="377"/>
      <c r="F339" s="1569"/>
      <c r="G339" s="1569"/>
      <c r="H339" s="1569"/>
    </row>
    <row r="340" spans="1:8" s="172" customFormat="1" ht="16.5" hidden="1" thickTop="1" thickBot="1" x14ac:dyDescent="0.3">
      <c r="A340" s="105" t="s">
        <v>130</v>
      </c>
      <c r="B340" s="179">
        <f>SUM(B335:B339)</f>
        <v>1296</v>
      </c>
      <c r="C340" s="689">
        <f>SUM(C335:C339)</f>
        <v>0.99999999999999989</v>
      </c>
      <c r="D340" s="690"/>
      <c r="E340" s="690"/>
      <c r="F340" s="1569"/>
      <c r="G340" s="1569"/>
      <c r="H340" s="1569"/>
    </row>
    <row r="341" spans="1:8" s="172" customFormat="1" ht="15.75" hidden="1" thickBot="1" x14ac:dyDescent="0.3">
      <c r="A341" s="2314" t="s">
        <v>585</v>
      </c>
      <c r="B341" s="2315"/>
      <c r="C341" s="2315"/>
      <c r="D341" s="2315"/>
      <c r="E341" s="2316"/>
      <c r="F341" s="1569"/>
      <c r="G341" s="1569"/>
      <c r="H341" s="1569"/>
    </row>
    <row r="342" spans="1:8" s="172" customFormat="1" hidden="1" x14ac:dyDescent="0.25">
      <c r="A342" s="1734" t="s">
        <v>576</v>
      </c>
      <c r="B342" s="1714">
        <v>407</v>
      </c>
      <c r="C342" s="692">
        <f>SUM(B342/B346)</f>
        <v>0.31404320987654322</v>
      </c>
      <c r="D342" s="693"/>
      <c r="E342" s="693"/>
      <c r="F342" s="1569"/>
      <c r="G342" s="1569"/>
      <c r="H342" s="1569"/>
    </row>
    <row r="343" spans="1:8" s="172" customFormat="1" hidden="1" x14ac:dyDescent="0.25">
      <c r="A343" s="74" t="s">
        <v>577</v>
      </c>
      <c r="B343" s="1732">
        <v>8</v>
      </c>
      <c r="C343" s="692">
        <f>SUM(B343/B346)</f>
        <v>6.1728395061728392E-3</v>
      </c>
      <c r="D343" s="377"/>
      <c r="E343" s="377"/>
      <c r="F343" s="1641"/>
      <c r="G343" s="1569"/>
      <c r="H343" s="1569"/>
    </row>
    <row r="344" spans="1:8" s="1262" customFormat="1" hidden="1" x14ac:dyDescent="0.25">
      <c r="A344" s="74" t="s">
        <v>578</v>
      </c>
      <c r="B344" s="1732">
        <v>20</v>
      </c>
      <c r="C344" s="692">
        <f>SUM(B344/B346)</f>
        <v>1.5432098765432098E-2</v>
      </c>
      <c r="D344" s="377"/>
      <c r="E344" s="377"/>
      <c r="F344" s="1641"/>
      <c r="G344" s="1569"/>
      <c r="H344" s="1569"/>
    </row>
    <row r="345" spans="1:8" s="172" customFormat="1" ht="15.75" hidden="1" thickBot="1" x14ac:dyDescent="0.3">
      <c r="A345" s="91" t="s">
        <v>581</v>
      </c>
      <c r="B345" s="311">
        <v>861</v>
      </c>
      <c r="C345" s="292">
        <f>SUM(B345/B346)</f>
        <v>0.66435185185185186</v>
      </c>
      <c r="D345" s="377"/>
      <c r="E345" s="377"/>
      <c r="F345" s="1569"/>
      <c r="G345" s="1569"/>
      <c r="H345" s="1569"/>
    </row>
    <row r="346" spans="1:8" s="172" customFormat="1" ht="16.5" hidden="1" thickTop="1" thickBot="1" x14ac:dyDescent="0.3">
      <c r="A346" s="35" t="s">
        <v>130</v>
      </c>
      <c r="B346" s="89">
        <f>SUM(B342:B345)</f>
        <v>1296</v>
      </c>
      <c r="C346" s="293">
        <f>SUM(C342:C345)</f>
        <v>1</v>
      </c>
      <c r="D346" s="377"/>
      <c r="E346" s="377"/>
      <c r="F346" s="1569"/>
      <c r="G346" s="1569"/>
      <c r="H346" s="1569"/>
    </row>
    <row r="347" spans="1:8" s="172" customFormat="1" ht="3.6" hidden="1" customHeight="1" x14ac:dyDescent="0.25">
      <c r="A347" s="1262"/>
      <c r="B347" s="1262"/>
      <c r="C347" s="1262"/>
      <c r="D347" s="1262"/>
      <c r="E347" s="1262"/>
      <c r="F347" s="1262"/>
      <c r="G347" s="1262"/>
      <c r="H347" s="1262"/>
    </row>
    <row r="348" spans="1:8" s="172" customFormat="1" ht="3.6" hidden="1" customHeight="1" thickBot="1" x14ac:dyDescent="0.3">
      <c r="A348" s="1262"/>
      <c r="B348" s="1262"/>
      <c r="C348" s="1262"/>
      <c r="D348" s="1262"/>
      <c r="E348" s="1262"/>
      <c r="F348" s="1262"/>
      <c r="G348" s="1262"/>
      <c r="H348" s="1262"/>
    </row>
    <row r="349" spans="1:8" s="1262" customFormat="1" ht="16.5" hidden="1" thickBot="1" x14ac:dyDescent="0.3">
      <c r="A349" s="2655" t="s">
        <v>416</v>
      </c>
      <c r="B349" s="2656"/>
      <c r="C349" s="2656"/>
      <c r="D349" s="2656"/>
      <c r="E349" s="2657"/>
    </row>
    <row r="350" spans="1:8" s="1262" customFormat="1" ht="15.75" hidden="1" thickBot="1" x14ac:dyDescent="0.3">
      <c r="A350" s="257"/>
      <c r="B350" s="2651" t="s">
        <v>549</v>
      </c>
      <c r="C350" s="2652"/>
      <c r="D350" s="2651" t="s">
        <v>550</v>
      </c>
      <c r="E350" s="2652"/>
    </row>
    <row r="351" spans="1:8" s="1262" customFormat="1" ht="15.75" hidden="1" thickBot="1" x14ac:dyDescent="0.3">
      <c r="A351" s="118"/>
      <c r="B351" s="157" t="s">
        <v>551</v>
      </c>
      <c r="C351" s="156" t="s">
        <v>270</v>
      </c>
      <c r="D351" s="157" t="s">
        <v>551</v>
      </c>
      <c r="E351" s="156" t="s">
        <v>270</v>
      </c>
    </row>
    <row r="352" spans="1:8" s="1262" customFormat="1" ht="15.75" hidden="1" thickBot="1" x14ac:dyDescent="0.3">
      <c r="A352" s="2314" t="s">
        <v>552</v>
      </c>
      <c r="B352" s="2315"/>
      <c r="C352" s="2315"/>
      <c r="D352" s="2315"/>
      <c r="E352" s="2316"/>
    </row>
    <row r="353" spans="1:6" s="1262" customFormat="1" hidden="1" x14ac:dyDescent="0.25">
      <c r="A353" s="73" t="s">
        <v>274</v>
      </c>
      <c r="B353" s="359">
        <v>89</v>
      </c>
      <c r="C353" s="287">
        <f>SUM(B353/B361)</f>
        <v>6.2853107344632772E-2</v>
      </c>
      <c r="D353" s="359">
        <v>14</v>
      </c>
      <c r="E353" s="287">
        <f>SUM(D353/D361)</f>
        <v>1.7789072426937738E-2</v>
      </c>
    </row>
    <row r="354" spans="1:6" s="1262" customFormat="1" hidden="1" x14ac:dyDescent="0.25">
      <c r="A354" s="74" t="s">
        <v>275</v>
      </c>
      <c r="B354" s="1732">
        <v>307</v>
      </c>
      <c r="C354" s="288">
        <f>SUM(B354/B361)</f>
        <v>0.21680790960451976</v>
      </c>
      <c r="D354" s="1732">
        <v>133</v>
      </c>
      <c r="E354" s="288">
        <f>SUM(D354/D361)</f>
        <v>0.16899618805590852</v>
      </c>
    </row>
    <row r="355" spans="1:6" s="1262" customFormat="1" hidden="1" x14ac:dyDescent="0.25">
      <c r="A355" s="74" t="s">
        <v>276</v>
      </c>
      <c r="B355" s="1732">
        <v>278</v>
      </c>
      <c r="C355" s="288">
        <f>SUM(B355/B361)</f>
        <v>0.1963276836158192</v>
      </c>
      <c r="D355" s="1732">
        <v>150</v>
      </c>
      <c r="E355" s="288">
        <f>SUM(D355/D361)</f>
        <v>0.19059720457433291</v>
      </c>
    </row>
    <row r="356" spans="1:6" s="1262" customFormat="1" hidden="1" x14ac:dyDescent="0.25">
      <c r="A356" s="74" t="s">
        <v>277</v>
      </c>
      <c r="B356" s="1732">
        <v>168</v>
      </c>
      <c r="C356" s="288">
        <f>SUM(B356/B361)</f>
        <v>0.11864406779661017</v>
      </c>
      <c r="D356" s="1732">
        <v>140</v>
      </c>
      <c r="E356" s="288">
        <f>SUM(D356/D361)</f>
        <v>0.17789072426937738</v>
      </c>
      <c r="F356" s="1569"/>
    </row>
    <row r="357" spans="1:6" s="1262" customFormat="1" hidden="1" x14ac:dyDescent="0.25">
      <c r="A357" s="74" t="s">
        <v>278</v>
      </c>
      <c r="B357" s="1732">
        <v>386</v>
      </c>
      <c r="C357" s="288">
        <f>SUM(B357/B361)</f>
        <v>0.27259887005649719</v>
      </c>
      <c r="D357" s="1732">
        <v>102</v>
      </c>
      <c r="E357" s="288">
        <f>SUM(D357/D361)</f>
        <v>0.12960609911054638</v>
      </c>
    </row>
    <row r="358" spans="1:6" s="1262" customFormat="1" hidden="1" x14ac:dyDescent="0.25">
      <c r="A358" s="74" t="s">
        <v>279</v>
      </c>
      <c r="B358" s="1732">
        <v>146</v>
      </c>
      <c r="C358" s="288">
        <f>SUM(B358/B361)</f>
        <v>0.10310734463276836</v>
      </c>
      <c r="D358" s="1732">
        <v>188</v>
      </c>
      <c r="E358" s="288">
        <f>SUM(D358/D361)</f>
        <v>0.23888182973316391</v>
      </c>
    </row>
    <row r="359" spans="1:6" s="1262" customFormat="1" hidden="1" x14ac:dyDescent="0.25">
      <c r="A359" s="74" t="s">
        <v>280</v>
      </c>
      <c r="B359" s="1732">
        <v>42</v>
      </c>
      <c r="C359" s="288">
        <f>SUM(B359/B361)</f>
        <v>2.9661016949152543E-2</v>
      </c>
      <c r="D359" s="1732">
        <v>60</v>
      </c>
      <c r="E359" s="288">
        <f>SUM(D359/D361)</f>
        <v>7.6238881829733166E-2</v>
      </c>
    </row>
    <row r="360" spans="1:6" s="1262" customFormat="1" ht="15.75" hidden="1" thickBot="1" x14ac:dyDescent="0.3">
      <c r="A360" s="75" t="s">
        <v>397</v>
      </c>
      <c r="B360" s="311">
        <v>0</v>
      </c>
      <c r="C360" s="289">
        <f>SUM(B360/B361)</f>
        <v>0</v>
      </c>
      <c r="D360" s="311">
        <v>0</v>
      </c>
      <c r="E360" s="289">
        <f>SUM(D360/D361)</f>
        <v>0</v>
      </c>
    </row>
    <row r="361" spans="1:6" s="1262" customFormat="1" ht="16.5" hidden="1" thickTop="1" thickBot="1" x14ac:dyDescent="0.3">
      <c r="A361" s="34" t="s">
        <v>398</v>
      </c>
      <c r="B361" s="360">
        <f>SUM(B353:B360)</f>
        <v>1416</v>
      </c>
      <c r="C361" s="178">
        <f>SUM(C353:C360)</f>
        <v>1</v>
      </c>
      <c r="D361" s="360">
        <f>SUM(D353:D360)</f>
        <v>787</v>
      </c>
      <c r="E361" s="178">
        <f>SUM(E353:E360)</f>
        <v>0.99999999999999989</v>
      </c>
    </row>
    <row r="362" spans="1:6" s="33" customFormat="1" ht="15.75" hidden="1" thickBot="1" x14ac:dyDescent="0.25">
      <c r="A362" s="2314" t="s">
        <v>553</v>
      </c>
      <c r="B362" s="2315"/>
      <c r="C362" s="2315"/>
      <c r="D362" s="2315"/>
      <c r="E362" s="2316"/>
    </row>
    <row r="363" spans="1:6" s="1262" customFormat="1" hidden="1" x14ac:dyDescent="0.25">
      <c r="A363" s="73" t="s">
        <v>284</v>
      </c>
      <c r="B363" s="359">
        <v>195</v>
      </c>
      <c r="C363" s="565">
        <f>SUM(B363/B369)</f>
        <v>0.13771186440677965</v>
      </c>
      <c r="D363" s="359">
        <v>141</v>
      </c>
      <c r="E363" s="290">
        <f>SUM(D363/D369)</f>
        <v>0.17916137229987295</v>
      </c>
    </row>
    <row r="364" spans="1:6" s="1262" customFormat="1" hidden="1" x14ac:dyDescent="0.25">
      <c r="A364" s="74" t="s">
        <v>285</v>
      </c>
      <c r="B364" s="1732">
        <v>113</v>
      </c>
      <c r="C364" s="566">
        <f>SUM(B364/B369)</f>
        <v>7.980225988700565E-2</v>
      </c>
      <c r="D364" s="1732">
        <v>57</v>
      </c>
      <c r="E364" s="291">
        <f>SUM(D364/D369)</f>
        <v>7.2426937738246502E-2</v>
      </c>
    </row>
    <row r="365" spans="1:6" s="1262" customFormat="1" hidden="1" x14ac:dyDescent="0.25">
      <c r="A365" s="74" t="s">
        <v>286</v>
      </c>
      <c r="B365" s="1732">
        <v>14</v>
      </c>
      <c r="C365" s="566">
        <f>SUM(B365/B369)</f>
        <v>9.887005649717515E-3</v>
      </c>
      <c r="D365" s="1732">
        <v>6</v>
      </c>
      <c r="E365" s="291">
        <f>SUM(D365/D369)</f>
        <v>7.6238881829733167E-3</v>
      </c>
    </row>
    <row r="366" spans="1:6" s="1262" customFormat="1" hidden="1" x14ac:dyDescent="0.25">
      <c r="A366" s="74" t="s">
        <v>287</v>
      </c>
      <c r="B366" s="1732">
        <v>447</v>
      </c>
      <c r="C366" s="566">
        <f>SUM(B366/B369)</f>
        <v>0.31567796610169491</v>
      </c>
      <c r="D366" s="1732">
        <v>248</v>
      </c>
      <c r="E366" s="291">
        <f>SUM(D366/D369)</f>
        <v>0.31512071156289706</v>
      </c>
    </row>
    <row r="367" spans="1:6" s="1262" customFormat="1" hidden="1" x14ac:dyDescent="0.25">
      <c r="A367" s="74" t="s">
        <v>288</v>
      </c>
      <c r="B367" s="1732">
        <v>446</v>
      </c>
      <c r="C367" s="566">
        <f>SUM(B367/B369)</f>
        <v>0.31497175141242939</v>
      </c>
      <c r="D367" s="1732">
        <v>275</v>
      </c>
      <c r="E367" s="291">
        <f>SUM(D367/D369)</f>
        <v>0.34942820838627703</v>
      </c>
    </row>
    <row r="368" spans="1:6" s="1262" customFormat="1" ht="15.75" hidden="1" thickBot="1" x14ac:dyDescent="0.3">
      <c r="A368" s="91" t="s">
        <v>289</v>
      </c>
      <c r="B368" s="311">
        <v>201</v>
      </c>
      <c r="C368" s="567">
        <f>SUM(B368/B369)</f>
        <v>0.14194915254237289</v>
      </c>
      <c r="D368" s="311">
        <v>60</v>
      </c>
      <c r="E368" s="292">
        <f>SUM(D368/D369)</f>
        <v>7.6238881829733166E-2</v>
      </c>
    </row>
    <row r="369" spans="1:5" s="1262" customFormat="1" ht="16.5" hidden="1" thickTop="1" thickBot="1" x14ac:dyDescent="0.3">
      <c r="A369" s="105" t="s">
        <v>554</v>
      </c>
      <c r="B369" s="104">
        <f>SUM(B363:B368)</f>
        <v>1416</v>
      </c>
      <c r="C369" s="689">
        <f>SUM(C363:C368)</f>
        <v>1</v>
      </c>
      <c r="D369" s="104">
        <f>SUM(D363:D368)</f>
        <v>787</v>
      </c>
      <c r="E369" s="689">
        <f>SUM(E363:E368)</f>
        <v>0.99999999999999989</v>
      </c>
    </row>
    <row r="370" spans="1:5" s="33" customFormat="1" ht="15.75" hidden="1" thickBot="1" x14ac:dyDescent="0.25">
      <c r="A370" s="2314" t="s">
        <v>555</v>
      </c>
      <c r="B370" s="2315"/>
      <c r="C370" s="2315"/>
      <c r="D370" s="2315"/>
      <c r="E370" s="2316"/>
    </row>
    <row r="371" spans="1:5" s="1262" customFormat="1" ht="15.75" hidden="1" thickBot="1" x14ac:dyDescent="0.3">
      <c r="A371" s="695" t="s">
        <v>556</v>
      </c>
      <c r="B371" s="2660" t="s">
        <v>586</v>
      </c>
      <c r="C371" s="2661"/>
      <c r="D371" s="2660" t="s">
        <v>587</v>
      </c>
      <c r="E371" s="2661"/>
    </row>
    <row r="372" spans="1:5" s="1262" customFormat="1" ht="15.75" hidden="1" thickBot="1" x14ac:dyDescent="0.3">
      <c r="A372" s="2314" t="s">
        <v>558</v>
      </c>
      <c r="B372" s="2315"/>
      <c r="C372" s="2315"/>
      <c r="D372" s="2315"/>
      <c r="E372" s="2316"/>
    </row>
    <row r="373" spans="1:5" s="1262" customFormat="1" hidden="1" x14ac:dyDescent="0.25">
      <c r="A373" s="1734" t="s">
        <v>559</v>
      </c>
      <c r="B373" s="1714">
        <v>965</v>
      </c>
      <c r="C373" s="687">
        <f>SUM(B373/B376)</f>
        <v>0.68149717514124297</v>
      </c>
      <c r="D373" s="1714">
        <v>592</v>
      </c>
      <c r="E373" s="294">
        <f>SUM(D373/D376)</f>
        <v>0.75222363405336723</v>
      </c>
    </row>
    <row r="374" spans="1:5" s="1262" customFormat="1" hidden="1" x14ac:dyDescent="0.25">
      <c r="A374" s="77" t="s">
        <v>560</v>
      </c>
      <c r="B374" s="1732">
        <v>399</v>
      </c>
      <c r="C374" s="310">
        <f>SUM(B374/B376)</f>
        <v>0.28177966101694918</v>
      </c>
      <c r="D374" s="1732">
        <v>172</v>
      </c>
      <c r="E374" s="288">
        <f>SUM(D374/D376)</f>
        <v>0.21855146124523506</v>
      </c>
    </row>
    <row r="375" spans="1:5" s="1262" customFormat="1" ht="15.75" hidden="1" thickBot="1" x14ac:dyDescent="0.3">
      <c r="A375" s="75" t="s">
        <v>561</v>
      </c>
      <c r="B375" s="311">
        <v>52</v>
      </c>
      <c r="C375" s="567">
        <f>SUM(B375/B376)</f>
        <v>3.6723163841807911E-2</v>
      </c>
      <c r="D375" s="311">
        <v>23</v>
      </c>
      <c r="E375" s="292">
        <f>SUM(D375/D376)</f>
        <v>2.9224904701397714E-2</v>
      </c>
    </row>
    <row r="376" spans="1:5" s="1262" customFormat="1" ht="16.5" hidden="1" thickTop="1" thickBot="1" x14ac:dyDescent="0.3">
      <c r="A376" s="103" t="s">
        <v>130</v>
      </c>
      <c r="B376" s="179">
        <f>SUM(B373:B375)</f>
        <v>1416</v>
      </c>
      <c r="C376" s="689">
        <f>SUM(C373:C375)</f>
        <v>1</v>
      </c>
      <c r="D376" s="179">
        <f>SUM(D373:D375)</f>
        <v>787</v>
      </c>
      <c r="E376" s="689">
        <f>SUM(E373:E375)</f>
        <v>1</v>
      </c>
    </row>
    <row r="377" spans="1:5" s="1262" customFormat="1" ht="15.75" hidden="1" thickBot="1" x14ac:dyDescent="0.3">
      <c r="A377" s="2314" t="s">
        <v>562</v>
      </c>
      <c r="B377" s="2315"/>
      <c r="C377" s="2315"/>
      <c r="D377" s="2315"/>
      <c r="E377" s="2316"/>
    </row>
    <row r="378" spans="1:5" s="1262" customFormat="1" hidden="1" x14ac:dyDescent="0.25">
      <c r="A378" s="1734" t="s">
        <v>563</v>
      </c>
      <c r="B378" s="1714">
        <v>27</v>
      </c>
      <c r="C378" s="290">
        <f>SUM(B378/B385)</f>
        <v>1.9067796610169493E-2</v>
      </c>
      <c r="D378" s="744"/>
      <c r="E378" s="693"/>
    </row>
    <row r="379" spans="1:5" s="1262" customFormat="1" hidden="1" x14ac:dyDescent="0.25">
      <c r="A379" s="74" t="s">
        <v>564</v>
      </c>
      <c r="B379" s="1732">
        <v>109</v>
      </c>
      <c r="C379" s="291">
        <f>SUM(B379/B385)</f>
        <v>7.6977401129943501E-2</v>
      </c>
      <c r="D379" s="745"/>
      <c r="E379" s="377"/>
    </row>
    <row r="380" spans="1:5" s="1262" customFormat="1" hidden="1" x14ac:dyDescent="0.25">
      <c r="A380" s="74" t="s">
        <v>565</v>
      </c>
      <c r="B380" s="1732">
        <v>147</v>
      </c>
      <c r="C380" s="291">
        <f>SUM(B380/B385)</f>
        <v>0.1038135593220339</v>
      </c>
      <c r="D380" s="745"/>
      <c r="E380" s="377"/>
    </row>
    <row r="381" spans="1:5" s="1262" customFormat="1" hidden="1" x14ac:dyDescent="0.25">
      <c r="A381" s="74" t="s">
        <v>566</v>
      </c>
      <c r="B381" s="1732">
        <v>403</v>
      </c>
      <c r="C381" s="291">
        <f>SUM(B381/B385)</f>
        <v>0.2846045197740113</v>
      </c>
      <c r="D381" s="745"/>
      <c r="E381" s="377"/>
    </row>
    <row r="382" spans="1:5" s="1262" customFormat="1" hidden="1" x14ac:dyDescent="0.25">
      <c r="A382" s="74" t="s">
        <v>567</v>
      </c>
      <c r="B382" s="1732">
        <v>541</v>
      </c>
      <c r="C382" s="291">
        <f>SUM(B382/B385)</f>
        <v>0.38206214689265539</v>
      </c>
      <c r="D382" s="745"/>
      <c r="E382" s="377"/>
    </row>
    <row r="383" spans="1:5" s="1262" customFormat="1" hidden="1" x14ac:dyDescent="0.25">
      <c r="A383" s="74" t="s">
        <v>568</v>
      </c>
      <c r="B383" s="1732">
        <v>141</v>
      </c>
      <c r="C383" s="291">
        <f>SUM(B383/B385)</f>
        <v>9.9576271186440676E-2</v>
      </c>
      <c r="D383" s="745"/>
      <c r="E383" s="377"/>
    </row>
    <row r="384" spans="1:5" s="1262" customFormat="1" ht="15.75" hidden="1" thickBot="1" x14ac:dyDescent="0.3">
      <c r="A384" s="91" t="s">
        <v>569</v>
      </c>
      <c r="B384" s="311">
        <v>48</v>
      </c>
      <c r="C384" s="292">
        <f>SUM(B384/B385)</f>
        <v>3.3898305084745763E-2</v>
      </c>
      <c r="D384" s="745"/>
      <c r="E384" s="377"/>
    </row>
    <row r="385" spans="1:5" s="1262" customFormat="1" ht="16.5" hidden="1" thickTop="1" thickBot="1" x14ac:dyDescent="0.3">
      <c r="A385" s="105" t="s">
        <v>130</v>
      </c>
      <c r="B385" s="179">
        <f>SUM(B378:B384)</f>
        <v>1416</v>
      </c>
      <c r="C385" s="747">
        <f>SUM(C378:C384)</f>
        <v>1</v>
      </c>
      <c r="D385" s="746"/>
      <c r="E385" s="690"/>
    </row>
    <row r="386" spans="1:5" s="1262" customFormat="1" ht="15.75" hidden="1" thickBot="1" x14ac:dyDescent="0.3">
      <c r="A386" s="2314" t="s">
        <v>570</v>
      </c>
      <c r="B386" s="2315"/>
      <c r="C386" s="2315"/>
      <c r="D386" s="2315"/>
      <c r="E386" s="2316"/>
    </row>
    <row r="387" spans="1:5" s="1262" customFormat="1" hidden="1" x14ac:dyDescent="0.25">
      <c r="A387" s="1734" t="s">
        <v>571</v>
      </c>
      <c r="B387" s="1714">
        <v>20</v>
      </c>
      <c r="C387" s="290">
        <f>SUM(B387/B391)</f>
        <v>1.4124293785310734E-2</v>
      </c>
      <c r="D387" s="744"/>
      <c r="E387" s="693"/>
    </row>
    <row r="388" spans="1:5" s="1262" customFormat="1" hidden="1" x14ac:dyDescent="0.25">
      <c r="A388" s="74" t="s">
        <v>572</v>
      </c>
      <c r="B388" s="1732">
        <v>451</v>
      </c>
      <c r="C388" s="291">
        <f>SUM(B388/B391)</f>
        <v>0.31850282485875708</v>
      </c>
      <c r="D388" s="377"/>
      <c r="E388" s="377"/>
    </row>
    <row r="389" spans="1:5" s="1262" customFormat="1" hidden="1" x14ac:dyDescent="0.25">
      <c r="A389" s="74" t="s">
        <v>573</v>
      </c>
      <c r="B389" s="1732">
        <v>941</v>
      </c>
      <c r="C389" s="291">
        <f>SUM(B389/B391)</f>
        <v>0.66454802259887003</v>
      </c>
      <c r="D389" s="377"/>
      <c r="E389" s="377"/>
    </row>
    <row r="390" spans="1:5" s="1262" customFormat="1" ht="15.75" hidden="1" thickBot="1" x14ac:dyDescent="0.3">
      <c r="A390" s="91" t="s">
        <v>574</v>
      </c>
      <c r="B390" s="311">
        <v>4</v>
      </c>
      <c r="C390" s="292">
        <f>SUM(B390/B391)</f>
        <v>2.8248587570621469E-3</v>
      </c>
      <c r="D390" s="377"/>
      <c r="E390" s="377"/>
    </row>
    <row r="391" spans="1:5" s="1262" customFormat="1" ht="16.5" hidden="1" thickTop="1" thickBot="1" x14ac:dyDescent="0.3">
      <c r="A391" s="105" t="s">
        <v>130</v>
      </c>
      <c r="B391" s="179">
        <f>SUM(B387:B390)</f>
        <v>1416</v>
      </c>
      <c r="C391" s="689">
        <f>SUM(C387:C390)</f>
        <v>1</v>
      </c>
      <c r="D391" s="690"/>
      <c r="E391" s="690"/>
    </row>
    <row r="392" spans="1:5" s="1262" customFormat="1" ht="15.75" hidden="1" thickBot="1" x14ac:dyDescent="0.3">
      <c r="A392" s="2314" t="s">
        <v>575</v>
      </c>
      <c r="B392" s="2315"/>
      <c r="C392" s="2315"/>
      <c r="D392" s="2315"/>
      <c r="E392" s="2316"/>
    </row>
    <row r="393" spans="1:5" s="1262" customFormat="1" hidden="1" x14ac:dyDescent="0.25">
      <c r="A393" s="1734" t="s">
        <v>576</v>
      </c>
      <c r="B393" s="1714">
        <v>849</v>
      </c>
      <c r="C393" s="692">
        <f>SUM(B393/B396)</f>
        <v>0.59957627118644063</v>
      </c>
      <c r="D393" s="693"/>
      <c r="E393" s="693"/>
    </row>
    <row r="394" spans="1:5" s="1262" customFormat="1" hidden="1" x14ac:dyDescent="0.25">
      <c r="A394" s="74" t="s">
        <v>577</v>
      </c>
      <c r="B394" s="1732">
        <v>56</v>
      </c>
      <c r="C394" s="692">
        <f>SUM(B394/B396)</f>
        <v>3.954802259887006E-2</v>
      </c>
      <c r="D394" s="377"/>
      <c r="E394" s="377"/>
    </row>
    <row r="395" spans="1:5" s="1262" customFormat="1" ht="15.75" hidden="1" thickBot="1" x14ac:dyDescent="0.3">
      <c r="A395" s="91" t="s">
        <v>578</v>
      </c>
      <c r="B395" s="311">
        <v>511</v>
      </c>
      <c r="C395" s="292">
        <f>SUM(B395/B396)</f>
        <v>0.36087570621468928</v>
      </c>
      <c r="D395" s="377"/>
      <c r="E395" s="377"/>
    </row>
    <row r="396" spans="1:5" s="1262" customFormat="1" ht="16.5" hidden="1" thickTop="1" thickBot="1" x14ac:dyDescent="0.3">
      <c r="A396" s="35" t="s">
        <v>130</v>
      </c>
      <c r="B396" s="89">
        <f>SUM(B393:B395)</f>
        <v>1416</v>
      </c>
      <c r="C396" s="293">
        <f>SUM(C393:C395)</f>
        <v>1</v>
      </c>
      <c r="D396" s="377"/>
      <c r="E396" s="377"/>
    </row>
    <row r="397" spans="1:5" s="1262" customFormat="1" ht="15.95" hidden="1" customHeight="1" thickBot="1" x14ac:dyDescent="0.3">
      <c r="A397" s="2655" t="s">
        <v>417</v>
      </c>
      <c r="B397" s="2656"/>
      <c r="C397" s="2656"/>
      <c r="D397" s="2656"/>
      <c r="E397" s="2657"/>
    </row>
    <row r="398" spans="1:5" s="1262" customFormat="1" ht="15" hidden="1" customHeight="1" thickBot="1" x14ac:dyDescent="0.3">
      <c r="A398" s="257"/>
      <c r="B398" s="2651" t="s">
        <v>549</v>
      </c>
      <c r="C398" s="2652"/>
      <c r="D398" s="2651" t="s">
        <v>550</v>
      </c>
      <c r="E398" s="2652"/>
    </row>
    <row r="399" spans="1:5" s="1262" customFormat="1" ht="15" hidden="1" customHeight="1" thickBot="1" x14ac:dyDescent="0.3">
      <c r="A399" s="118"/>
      <c r="B399" s="157" t="s">
        <v>551</v>
      </c>
      <c r="C399" s="156" t="s">
        <v>270</v>
      </c>
      <c r="D399" s="157" t="s">
        <v>551</v>
      </c>
      <c r="E399" s="156" t="s">
        <v>270</v>
      </c>
    </row>
    <row r="400" spans="1:5" s="1262" customFormat="1" ht="15" hidden="1" customHeight="1" thickBot="1" x14ac:dyDescent="0.3">
      <c r="A400" s="2314" t="s">
        <v>552</v>
      </c>
      <c r="B400" s="2315"/>
      <c r="C400" s="2315"/>
      <c r="D400" s="2315"/>
      <c r="E400" s="2316"/>
    </row>
    <row r="401" spans="1:5" s="1262" customFormat="1" ht="14.45" hidden="1" customHeight="1" x14ac:dyDescent="0.25">
      <c r="A401" s="74" t="s">
        <v>274</v>
      </c>
      <c r="B401" s="1732">
        <v>99</v>
      </c>
      <c r="C401" s="310">
        <f>SUM(B401/B409)</f>
        <v>8.8314005352363958E-2</v>
      </c>
      <c r="D401" s="1732">
        <v>19</v>
      </c>
      <c r="E401" s="288">
        <f>SUM(D401/D409)</f>
        <v>2.4111675126903553E-2</v>
      </c>
    </row>
    <row r="402" spans="1:5" s="1262" customFormat="1" ht="14.45" hidden="1" customHeight="1" x14ac:dyDescent="0.25">
      <c r="A402" s="74" t="s">
        <v>275</v>
      </c>
      <c r="B402" s="1732">
        <v>338</v>
      </c>
      <c r="C402" s="310">
        <f>SUM(B402/B409)</f>
        <v>0.30151650312221229</v>
      </c>
      <c r="D402" s="1732">
        <v>117</v>
      </c>
      <c r="E402" s="288">
        <f>SUM(D402/D409)</f>
        <v>0.14847715736040609</v>
      </c>
    </row>
    <row r="403" spans="1:5" s="1262" customFormat="1" ht="14.45" hidden="1" customHeight="1" x14ac:dyDescent="0.25">
      <c r="A403" s="74" t="s">
        <v>276</v>
      </c>
      <c r="B403" s="1732">
        <v>242</v>
      </c>
      <c r="C403" s="310">
        <f>SUM(B403/B409)</f>
        <v>0.21587867975022301</v>
      </c>
      <c r="D403" s="1732">
        <v>132</v>
      </c>
      <c r="E403" s="288">
        <f>SUM(D403/D409)</f>
        <v>0.16751269035532995</v>
      </c>
    </row>
    <row r="404" spans="1:5" s="1262" customFormat="1" ht="14.45" hidden="1" customHeight="1" x14ac:dyDescent="0.25">
      <c r="A404" s="74" t="s">
        <v>277</v>
      </c>
      <c r="B404" s="1732">
        <v>201</v>
      </c>
      <c r="C404" s="310">
        <f>SUM(B404/B409)</f>
        <v>0.17930419268510259</v>
      </c>
      <c r="D404" s="1732">
        <v>176</v>
      </c>
      <c r="E404" s="288">
        <f>SUM(D404/D409)</f>
        <v>0.2233502538071066</v>
      </c>
    </row>
    <row r="405" spans="1:5" s="1262" customFormat="1" ht="14.45" hidden="1" customHeight="1" x14ac:dyDescent="0.25">
      <c r="A405" s="74" t="s">
        <v>278</v>
      </c>
      <c r="B405" s="1732">
        <v>115</v>
      </c>
      <c r="C405" s="310">
        <f>SUM(B405/B409)</f>
        <v>0.10258697591436218</v>
      </c>
      <c r="D405" s="1732">
        <v>131</v>
      </c>
      <c r="E405" s="288">
        <f>SUM(D405/D409)</f>
        <v>0.16624365482233502</v>
      </c>
    </row>
    <row r="406" spans="1:5" s="1262" customFormat="1" ht="14.45" hidden="1" customHeight="1" x14ac:dyDescent="0.25">
      <c r="A406" s="74" t="s">
        <v>279</v>
      </c>
      <c r="B406" s="1732">
        <v>94</v>
      </c>
      <c r="C406" s="310">
        <f>SUM(B406/B409)</f>
        <v>8.3853702051739518E-2</v>
      </c>
      <c r="D406" s="1732">
        <v>158</v>
      </c>
      <c r="E406" s="288">
        <f>SUM(D406/D409)</f>
        <v>0.20050761421319796</v>
      </c>
    </row>
    <row r="407" spans="1:5" s="1262" customFormat="1" ht="14.45" hidden="1" customHeight="1" x14ac:dyDescent="0.25">
      <c r="A407" s="74" t="s">
        <v>280</v>
      </c>
      <c r="B407" s="1732">
        <v>32</v>
      </c>
      <c r="C407" s="310">
        <f>SUM(B407/B409)</f>
        <v>2.8545941123996433E-2</v>
      </c>
      <c r="D407" s="1732">
        <v>55</v>
      </c>
      <c r="E407" s="288">
        <f>SUM(D407/D409)</f>
        <v>6.9796954314720813E-2</v>
      </c>
    </row>
    <row r="408" spans="1:5" s="1262" customFormat="1" ht="15" hidden="1" customHeight="1" thickBot="1" x14ac:dyDescent="0.3">
      <c r="A408" s="75" t="s">
        <v>397</v>
      </c>
      <c r="B408" s="311">
        <v>0</v>
      </c>
      <c r="C408" s="312">
        <f>SUM(B408/B409)</f>
        <v>0</v>
      </c>
      <c r="D408" s="311">
        <v>0</v>
      </c>
      <c r="E408" s="289">
        <f>SUM(D408/D409)</f>
        <v>0</v>
      </c>
    </row>
    <row r="409" spans="1:5" s="1262" customFormat="1" ht="15.6" hidden="1" customHeight="1" thickTop="1" thickBot="1" x14ac:dyDescent="0.3">
      <c r="A409" s="34" t="s">
        <v>398</v>
      </c>
      <c r="B409" s="360">
        <f>SUM(B401:B408)</f>
        <v>1121</v>
      </c>
      <c r="C409" s="178">
        <f>SUM(C401:C408)</f>
        <v>0.99999999999999989</v>
      </c>
      <c r="D409" s="360">
        <f>SUM(D401:D408)</f>
        <v>788</v>
      </c>
      <c r="E409" s="178">
        <f>SUM(E401:E408)</f>
        <v>1</v>
      </c>
    </row>
    <row r="410" spans="1:5" s="33" customFormat="1" ht="15" hidden="1" customHeight="1" thickBot="1" x14ac:dyDescent="0.25">
      <c r="A410" s="2314" t="s">
        <v>553</v>
      </c>
      <c r="B410" s="2315"/>
      <c r="C410" s="2315"/>
      <c r="D410" s="2315"/>
      <c r="E410" s="2316"/>
    </row>
    <row r="411" spans="1:5" s="1262" customFormat="1" ht="14.45" hidden="1" customHeight="1" x14ac:dyDescent="0.25">
      <c r="A411" s="73" t="s">
        <v>284</v>
      </c>
      <c r="B411" s="359">
        <v>142</v>
      </c>
      <c r="C411" s="565">
        <f>SUM(B411/B417)</f>
        <v>0.12655971479500891</v>
      </c>
      <c r="D411" s="359">
        <v>126</v>
      </c>
      <c r="E411" s="290">
        <f>SUM(D411/D417)</f>
        <v>0.1596958174904943</v>
      </c>
    </row>
    <row r="412" spans="1:5" s="1262" customFormat="1" ht="14.45" hidden="1" customHeight="1" x14ac:dyDescent="0.25">
      <c r="A412" s="74" t="s">
        <v>285</v>
      </c>
      <c r="B412" s="1732">
        <v>65</v>
      </c>
      <c r="C412" s="566">
        <f>SUM(B412/B417)</f>
        <v>5.7932263814616754E-2</v>
      </c>
      <c r="D412" s="1732">
        <v>62</v>
      </c>
      <c r="E412" s="291">
        <f>SUM(D412/D417)</f>
        <v>7.8580481622306714E-2</v>
      </c>
    </row>
    <row r="413" spans="1:5" s="1262" customFormat="1" ht="14.45" hidden="1" customHeight="1" x14ac:dyDescent="0.25">
      <c r="A413" s="74" t="s">
        <v>286</v>
      </c>
      <c r="B413" s="1732">
        <v>7</v>
      </c>
      <c r="C413" s="566">
        <f>SUM(B413/B417)</f>
        <v>6.2388591800356507E-3</v>
      </c>
      <c r="D413" s="1732">
        <v>7</v>
      </c>
      <c r="E413" s="291">
        <f>SUM(D413/D417)</f>
        <v>8.8719898605830166E-3</v>
      </c>
    </row>
    <row r="414" spans="1:5" s="1262" customFormat="1" ht="14.45" hidden="1" customHeight="1" x14ac:dyDescent="0.25">
      <c r="A414" s="74" t="s">
        <v>287</v>
      </c>
      <c r="B414" s="1732">
        <v>409</v>
      </c>
      <c r="C414" s="566">
        <f>SUM(B414/B417)</f>
        <v>0.36452762923351156</v>
      </c>
      <c r="D414" s="1732">
        <v>268</v>
      </c>
      <c r="E414" s="291">
        <f>SUM(D414/D417)</f>
        <v>0.33967046894803549</v>
      </c>
    </row>
    <row r="415" spans="1:5" s="1262" customFormat="1" ht="14.45" hidden="1" customHeight="1" x14ac:dyDescent="0.25">
      <c r="A415" s="74" t="s">
        <v>288</v>
      </c>
      <c r="B415" s="1732">
        <v>368</v>
      </c>
      <c r="C415" s="566">
        <f>SUM(B415/B417)</f>
        <v>0.32798573975044565</v>
      </c>
      <c r="D415" s="1732">
        <v>284</v>
      </c>
      <c r="E415" s="291">
        <f>SUM(D415/D417)</f>
        <v>0.35994930291508237</v>
      </c>
    </row>
    <row r="416" spans="1:5" s="1262" customFormat="1" ht="15" hidden="1" customHeight="1" thickBot="1" x14ac:dyDescent="0.3">
      <c r="A416" s="91" t="s">
        <v>289</v>
      </c>
      <c r="B416" s="311">
        <v>131</v>
      </c>
      <c r="C416" s="567">
        <f>SUM(B416/B417)</f>
        <v>0.11675579322638147</v>
      </c>
      <c r="D416" s="311">
        <v>42</v>
      </c>
      <c r="E416" s="292">
        <f>SUM(D416/D417)</f>
        <v>5.3231939163498096E-2</v>
      </c>
    </row>
    <row r="417" spans="1:5" s="1262" customFormat="1" ht="15.6" hidden="1" customHeight="1" thickTop="1" thickBot="1" x14ac:dyDescent="0.3">
      <c r="A417" s="105" t="s">
        <v>554</v>
      </c>
      <c r="B417" s="104">
        <f>SUM(B411:B416)</f>
        <v>1122</v>
      </c>
      <c r="C417" s="689">
        <f>SUM(C411:C416)</f>
        <v>1</v>
      </c>
      <c r="D417" s="104">
        <f>SUM(D411:D416)</f>
        <v>789</v>
      </c>
      <c r="E417" s="689">
        <f>SUM(E411:E416)</f>
        <v>1</v>
      </c>
    </row>
    <row r="418" spans="1:5" s="33" customFormat="1" ht="15" hidden="1" customHeight="1" thickBot="1" x14ac:dyDescent="0.25">
      <c r="A418" s="2314" t="s">
        <v>555</v>
      </c>
      <c r="B418" s="2315"/>
      <c r="C418" s="2315"/>
      <c r="D418" s="2315"/>
      <c r="E418" s="2316"/>
    </row>
    <row r="419" spans="1:5" s="1262" customFormat="1" ht="15" hidden="1" customHeight="1" thickBot="1" x14ac:dyDescent="0.3">
      <c r="A419" s="695" t="s">
        <v>556</v>
      </c>
      <c r="B419" s="2660" t="s">
        <v>588</v>
      </c>
      <c r="C419" s="2661"/>
      <c r="D419" s="2660" t="s">
        <v>589</v>
      </c>
      <c r="E419" s="2661"/>
    </row>
    <row r="420" spans="1:5" s="1262" customFormat="1" ht="15" hidden="1" customHeight="1" thickBot="1" x14ac:dyDescent="0.3">
      <c r="A420" s="2314" t="s">
        <v>558</v>
      </c>
      <c r="B420" s="2315"/>
      <c r="C420" s="2315"/>
      <c r="D420" s="2315"/>
      <c r="E420" s="2316"/>
    </row>
    <row r="421" spans="1:5" s="1262" customFormat="1" ht="14.45" hidden="1" customHeight="1" x14ac:dyDescent="0.25">
      <c r="A421" s="1734" t="s">
        <v>559</v>
      </c>
      <c r="B421" s="1714">
        <v>852</v>
      </c>
      <c r="C421" s="687">
        <f>SUM(B421/B424)</f>
        <v>0.75935828877005351</v>
      </c>
      <c r="D421" s="1714">
        <v>634</v>
      </c>
      <c r="E421" s="294">
        <f>SUM(D421/D424)</f>
        <v>0.80354879594423323</v>
      </c>
    </row>
    <row r="422" spans="1:5" s="1262" customFormat="1" ht="14.45" hidden="1" customHeight="1" x14ac:dyDescent="0.25">
      <c r="A422" s="77" t="s">
        <v>560</v>
      </c>
      <c r="B422" s="1732">
        <v>23</v>
      </c>
      <c r="C422" s="310">
        <f>SUM(B422/B424)</f>
        <v>2.0499108734402853E-2</v>
      </c>
      <c r="D422" s="1732">
        <v>18</v>
      </c>
      <c r="E422" s="288">
        <f>SUM(D422/D424)</f>
        <v>2.2813688212927757E-2</v>
      </c>
    </row>
    <row r="423" spans="1:5" s="1262" customFormat="1" ht="15" hidden="1" customHeight="1" thickBot="1" x14ac:dyDescent="0.3">
      <c r="A423" s="75" t="s">
        <v>561</v>
      </c>
      <c r="B423" s="311">
        <v>247</v>
      </c>
      <c r="C423" s="567">
        <f>SUM(B423/B424)</f>
        <v>0.22014260249554368</v>
      </c>
      <c r="D423" s="311">
        <v>137</v>
      </c>
      <c r="E423" s="292">
        <f>SUM(D423/D424)</f>
        <v>0.17363751584283904</v>
      </c>
    </row>
    <row r="424" spans="1:5" s="1262" customFormat="1" ht="15.6" hidden="1" customHeight="1" thickTop="1" thickBot="1" x14ac:dyDescent="0.3">
      <c r="A424" s="103" t="s">
        <v>130</v>
      </c>
      <c r="B424" s="179">
        <f>SUM(B421:B423)</f>
        <v>1122</v>
      </c>
      <c r="C424" s="689">
        <f>SUM(C421:C423)</f>
        <v>1</v>
      </c>
      <c r="D424" s="179">
        <f>SUM(D421:D423)</f>
        <v>789</v>
      </c>
      <c r="E424" s="689">
        <f>SUM(E421:E423)</f>
        <v>1</v>
      </c>
    </row>
    <row r="425" spans="1:5" s="1262" customFormat="1" ht="15" hidden="1" customHeight="1" thickBot="1" x14ac:dyDescent="0.3">
      <c r="A425" s="2314" t="s">
        <v>562</v>
      </c>
      <c r="B425" s="2315"/>
      <c r="C425" s="2315"/>
      <c r="D425" s="2315"/>
      <c r="E425" s="2316"/>
    </row>
    <row r="426" spans="1:5" s="1262" customFormat="1" ht="14.45" hidden="1" customHeight="1" x14ac:dyDescent="0.25">
      <c r="A426" s="1734" t="s">
        <v>563</v>
      </c>
      <c r="B426" s="1714">
        <v>26</v>
      </c>
      <c r="C426" s="290">
        <f>SUM(B426/B433)</f>
        <v>2.3172905525846704E-2</v>
      </c>
      <c r="D426" s="744"/>
      <c r="E426" s="693"/>
    </row>
    <row r="427" spans="1:5" s="1262" customFormat="1" ht="14.45" hidden="1" customHeight="1" x14ac:dyDescent="0.25">
      <c r="A427" s="74" t="s">
        <v>564</v>
      </c>
      <c r="B427" s="1732">
        <v>94</v>
      </c>
      <c r="C427" s="291">
        <f>SUM(B427/B433)</f>
        <v>8.3778966131907315E-2</v>
      </c>
      <c r="D427" s="745"/>
      <c r="E427" s="377"/>
    </row>
    <row r="428" spans="1:5" s="1262" customFormat="1" ht="14.45" hidden="1" customHeight="1" x14ac:dyDescent="0.25">
      <c r="A428" s="74" t="s">
        <v>565</v>
      </c>
      <c r="B428" s="1732">
        <v>124</v>
      </c>
      <c r="C428" s="291">
        <f>SUM(B428/B433)</f>
        <v>0.11051693404634581</v>
      </c>
      <c r="D428" s="745"/>
      <c r="E428" s="377"/>
    </row>
    <row r="429" spans="1:5" s="1262" customFormat="1" ht="14.45" hidden="1" customHeight="1" x14ac:dyDescent="0.25">
      <c r="A429" s="74" t="s">
        <v>566</v>
      </c>
      <c r="B429" s="1732">
        <v>300</v>
      </c>
      <c r="C429" s="291">
        <f>SUM(B429/B433)</f>
        <v>0.26737967914438504</v>
      </c>
      <c r="D429" s="745"/>
      <c r="E429" s="377"/>
    </row>
    <row r="430" spans="1:5" s="1262" customFormat="1" ht="14.45" hidden="1" customHeight="1" x14ac:dyDescent="0.25">
      <c r="A430" s="74" t="s">
        <v>567</v>
      </c>
      <c r="B430" s="1732">
        <v>437</v>
      </c>
      <c r="C430" s="291">
        <f>SUM(B430/B433)</f>
        <v>0.38948306595365417</v>
      </c>
      <c r="D430" s="745"/>
      <c r="E430" s="377"/>
    </row>
    <row r="431" spans="1:5" s="1262" customFormat="1" ht="14.45" hidden="1" customHeight="1" x14ac:dyDescent="0.25">
      <c r="A431" s="74" t="s">
        <v>568</v>
      </c>
      <c r="B431" s="1732">
        <v>116</v>
      </c>
      <c r="C431" s="291">
        <f>SUM(B431/B433)</f>
        <v>0.10338680926916222</v>
      </c>
      <c r="D431" s="745"/>
      <c r="E431" s="377"/>
    </row>
    <row r="432" spans="1:5" s="1262" customFormat="1" ht="15" hidden="1" customHeight="1" thickBot="1" x14ac:dyDescent="0.3">
      <c r="A432" s="91" t="s">
        <v>569</v>
      </c>
      <c r="B432" s="311">
        <v>25</v>
      </c>
      <c r="C432" s="292">
        <f>SUM(B432/B433)</f>
        <v>2.2281639928698752E-2</v>
      </c>
      <c r="D432" s="745"/>
      <c r="E432" s="377"/>
    </row>
    <row r="433" spans="1:5" s="1262" customFormat="1" ht="15.6" hidden="1" customHeight="1" thickTop="1" thickBot="1" x14ac:dyDescent="0.3">
      <c r="A433" s="105" t="s">
        <v>130</v>
      </c>
      <c r="B433" s="179">
        <f>SUM(B426:B432)</f>
        <v>1122</v>
      </c>
      <c r="C433" s="747">
        <f>SUM(C426:C432)</f>
        <v>1</v>
      </c>
      <c r="D433" s="746"/>
      <c r="E433" s="690"/>
    </row>
    <row r="434" spans="1:5" s="1262" customFormat="1" ht="15" hidden="1" customHeight="1" thickBot="1" x14ac:dyDescent="0.3">
      <c r="A434" s="2314" t="s">
        <v>570</v>
      </c>
      <c r="B434" s="2315"/>
      <c r="C434" s="2315"/>
      <c r="D434" s="2315"/>
      <c r="E434" s="2316"/>
    </row>
    <row r="435" spans="1:5" s="1262" customFormat="1" ht="14.45" hidden="1" customHeight="1" x14ac:dyDescent="0.25">
      <c r="A435" s="1734" t="s">
        <v>571</v>
      </c>
      <c r="B435" s="1714">
        <v>512</v>
      </c>
      <c r="C435" s="290">
        <f>SUM(B435/B439)</f>
        <v>0.45632798573975042</v>
      </c>
      <c r="D435" s="744"/>
      <c r="E435" s="693"/>
    </row>
    <row r="436" spans="1:5" s="1262" customFormat="1" ht="14.45" hidden="1" customHeight="1" x14ac:dyDescent="0.25">
      <c r="A436" s="74" t="s">
        <v>572</v>
      </c>
      <c r="B436" s="1732">
        <v>39</v>
      </c>
      <c r="C436" s="291">
        <f>SUM(B436/B439)</f>
        <v>3.4759358288770054E-2</v>
      </c>
      <c r="D436" s="377"/>
      <c r="E436" s="377"/>
    </row>
    <row r="437" spans="1:5" s="1262" customFormat="1" ht="14.45" hidden="1" customHeight="1" x14ac:dyDescent="0.25">
      <c r="A437" s="74" t="s">
        <v>573</v>
      </c>
      <c r="B437" s="1732">
        <v>565</v>
      </c>
      <c r="C437" s="291">
        <f>SUM(B437/B439)</f>
        <v>0.50356506238859178</v>
      </c>
      <c r="D437" s="377"/>
      <c r="E437" s="377"/>
    </row>
    <row r="438" spans="1:5" s="1262" customFormat="1" ht="15" hidden="1" customHeight="1" thickBot="1" x14ac:dyDescent="0.3">
      <c r="A438" s="91" t="s">
        <v>574</v>
      </c>
      <c r="B438" s="311">
        <v>6</v>
      </c>
      <c r="C438" s="292">
        <f>SUM(B438/B439)</f>
        <v>5.3475935828877002E-3</v>
      </c>
      <c r="D438" s="377"/>
      <c r="E438" s="377"/>
    </row>
    <row r="439" spans="1:5" s="1262" customFormat="1" ht="15.6" hidden="1" customHeight="1" thickTop="1" thickBot="1" x14ac:dyDescent="0.3">
      <c r="A439" s="105" t="s">
        <v>130</v>
      </c>
      <c r="B439" s="179">
        <f>SUM(B435:B438)</f>
        <v>1122</v>
      </c>
      <c r="C439" s="689">
        <f>SUM(C435:C438)</f>
        <v>1</v>
      </c>
      <c r="D439" s="690"/>
      <c r="E439" s="690"/>
    </row>
    <row r="440" spans="1:5" s="1262" customFormat="1" ht="15" hidden="1" customHeight="1" thickBot="1" x14ac:dyDescent="0.3">
      <c r="A440" s="2314" t="s">
        <v>575</v>
      </c>
      <c r="B440" s="2315"/>
      <c r="C440" s="2315"/>
      <c r="D440" s="2315"/>
      <c r="E440" s="2316"/>
    </row>
    <row r="441" spans="1:5" s="1262" customFormat="1" ht="14.45" hidden="1" customHeight="1" x14ac:dyDescent="0.25">
      <c r="A441" s="1734" t="s">
        <v>576</v>
      </c>
      <c r="B441" s="1714">
        <v>663</v>
      </c>
      <c r="C441" s="692">
        <f>SUM(B441/B444)</f>
        <v>0.59090909090909094</v>
      </c>
      <c r="D441" s="693"/>
      <c r="E441" s="693"/>
    </row>
    <row r="442" spans="1:5" s="1262" customFormat="1" ht="14.45" hidden="1" customHeight="1" x14ac:dyDescent="0.25">
      <c r="A442" s="74" t="s">
        <v>577</v>
      </c>
      <c r="B442" s="1732">
        <v>8</v>
      </c>
      <c r="C442" s="692">
        <f>SUM(B442/B444)</f>
        <v>7.1301247771836003E-3</v>
      </c>
      <c r="D442" s="377"/>
      <c r="E442" s="377"/>
    </row>
    <row r="443" spans="1:5" s="1262" customFormat="1" ht="15" hidden="1" customHeight="1" thickBot="1" x14ac:dyDescent="0.3">
      <c r="A443" s="91" t="s">
        <v>578</v>
      </c>
      <c r="B443" s="311">
        <v>451</v>
      </c>
      <c r="C443" s="292">
        <f>SUM(B443/B444)</f>
        <v>0.40196078431372551</v>
      </c>
      <c r="D443" s="377"/>
      <c r="E443" s="377"/>
    </row>
    <row r="444" spans="1:5" s="1262" customFormat="1" ht="15.6" hidden="1" customHeight="1" thickTop="1" thickBot="1" x14ac:dyDescent="0.3">
      <c r="A444" s="35" t="s">
        <v>130</v>
      </c>
      <c r="B444" s="89">
        <f>SUM(B441:B443)</f>
        <v>1122</v>
      </c>
      <c r="C444" s="293">
        <f>SUM(C441:C443)</f>
        <v>1</v>
      </c>
      <c r="D444" s="377"/>
      <c r="E444" s="377"/>
    </row>
    <row r="445" spans="1:5" s="1262" customFormat="1" ht="3.6" hidden="1" customHeight="1" thickBot="1" x14ac:dyDescent="0.3"/>
    <row r="446" spans="1:5" s="1262" customFormat="1" ht="15.95" hidden="1" customHeight="1" thickBot="1" x14ac:dyDescent="0.3">
      <c r="A446" s="2655" t="s">
        <v>418</v>
      </c>
      <c r="B446" s="2656"/>
      <c r="C446" s="2656"/>
      <c r="D446" s="2656"/>
      <c r="E446" s="2657"/>
    </row>
    <row r="447" spans="1:5" s="1262" customFormat="1" ht="21.6" hidden="1" customHeight="1" thickBot="1" x14ac:dyDescent="0.3">
      <c r="A447" s="257"/>
      <c r="B447" s="2651" t="s">
        <v>549</v>
      </c>
      <c r="C447" s="2652"/>
      <c r="D447" s="2651" t="s">
        <v>550</v>
      </c>
      <c r="E447" s="2652"/>
    </row>
    <row r="448" spans="1:5" s="1262" customFormat="1" ht="15" hidden="1" customHeight="1" thickBot="1" x14ac:dyDescent="0.3">
      <c r="A448" s="118"/>
      <c r="B448" s="157" t="s">
        <v>551</v>
      </c>
      <c r="C448" s="156" t="s">
        <v>270</v>
      </c>
      <c r="D448" s="157" t="s">
        <v>551</v>
      </c>
      <c r="E448" s="156" t="s">
        <v>270</v>
      </c>
    </row>
    <row r="449" spans="1:5" s="1262" customFormat="1" ht="15" hidden="1" customHeight="1" thickBot="1" x14ac:dyDescent="0.3">
      <c r="A449" s="2314" t="s">
        <v>552</v>
      </c>
      <c r="B449" s="2315"/>
      <c r="C449" s="2315"/>
      <c r="D449" s="2315"/>
      <c r="E449" s="2316"/>
    </row>
    <row r="450" spans="1:5" s="1262" customFormat="1" ht="14.45" hidden="1" customHeight="1" x14ac:dyDescent="0.25">
      <c r="A450" s="73" t="s">
        <v>274</v>
      </c>
      <c r="B450" s="359">
        <v>131</v>
      </c>
      <c r="C450" s="287">
        <f>SUM(B450/B458)</f>
        <v>5.6150878696956709E-2</v>
      </c>
      <c r="D450" s="359">
        <v>82</v>
      </c>
      <c r="E450" s="287">
        <f t="shared" ref="E450:E457" si="0">SUM(D450/$D$458)</f>
        <v>6.078576723498888E-2</v>
      </c>
    </row>
    <row r="451" spans="1:5" s="1262" customFormat="1" ht="14.45" hidden="1" customHeight="1" x14ac:dyDescent="0.25">
      <c r="A451" s="74" t="s">
        <v>275</v>
      </c>
      <c r="B451" s="1732">
        <v>603</v>
      </c>
      <c r="C451" s="288">
        <f t="shared" ref="C451:C456" si="1">SUM(B451/$B$458)</f>
        <v>0.25846549507072442</v>
      </c>
      <c r="D451" s="1732">
        <v>228</v>
      </c>
      <c r="E451" s="288">
        <f t="shared" si="0"/>
        <v>0.16901408450704225</v>
      </c>
    </row>
    <row r="452" spans="1:5" s="1262" customFormat="1" ht="14.45" hidden="1" customHeight="1" x14ac:dyDescent="0.25">
      <c r="A452" s="74" t="s">
        <v>276</v>
      </c>
      <c r="B452" s="1732">
        <v>517</v>
      </c>
      <c r="C452" s="288">
        <f t="shared" si="1"/>
        <v>0.22160308615516502</v>
      </c>
      <c r="D452" s="1732">
        <v>228</v>
      </c>
      <c r="E452" s="288">
        <f t="shared" si="0"/>
        <v>0.16901408450704225</v>
      </c>
    </row>
    <row r="453" spans="1:5" s="1262" customFormat="1" ht="14.45" hidden="1" customHeight="1" x14ac:dyDescent="0.25">
      <c r="A453" s="74" t="s">
        <v>277</v>
      </c>
      <c r="B453" s="1732">
        <v>459</v>
      </c>
      <c r="C453" s="288">
        <f t="shared" si="1"/>
        <v>0.19674239177025291</v>
      </c>
      <c r="D453" s="1732">
        <v>241</v>
      </c>
      <c r="E453" s="288">
        <f t="shared" si="0"/>
        <v>0.17865085248332097</v>
      </c>
    </row>
    <row r="454" spans="1:5" s="1262" customFormat="1" ht="14.45" hidden="1" customHeight="1" x14ac:dyDescent="0.25">
      <c r="A454" s="74" t="s">
        <v>278</v>
      </c>
      <c r="B454" s="1732">
        <v>316</v>
      </c>
      <c r="C454" s="288">
        <f t="shared" si="1"/>
        <v>0.13544792113159024</v>
      </c>
      <c r="D454" s="1732">
        <v>208</v>
      </c>
      <c r="E454" s="288">
        <f t="shared" si="0"/>
        <v>0.15418828762045961</v>
      </c>
    </row>
    <row r="455" spans="1:5" s="1262" customFormat="1" ht="14.45" hidden="1" customHeight="1" x14ac:dyDescent="0.25">
      <c r="A455" s="74" t="s">
        <v>279</v>
      </c>
      <c r="B455" s="1732">
        <v>218</v>
      </c>
      <c r="C455" s="288">
        <f t="shared" si="1"/>
        <v>9.3441920274324908E-2</v>
      </c>
      <c r="D455" s="1732">
        <v>291</v>
      </c>
      <c r="E455" s="288">
        <f t="shared" si="0"/>
        <v>0.2157153446997776</v>
      </c>
    </row>
    <row r="456" spans="1:5" s="1262" customFormat="1" ht="14.45" hidden="1" customHeight="1" x14ac:dyDescent="0.25">
      <c r="A456" s="74" t="s">
        <v>280</v>
      </c>
      <c r="B456" s="1732">
        <v>88</v>
      </c>
      <c r="C456" s="288">
        <f t="shared" si="1"/>
        <v>3.7719674239177027E-2</v>
      </c>
      <c r="D456" s="1732">
        <v>70</v>
      </c>
      <c r="E456" s="288">
        <f t="shared" si="0"/>
        <v>5.1890289103039292E-2</v>
      </c>
    </row>
    <row r="457" spans="1:5" s="1262" customFormat="1" ht="15" hidden="1" customHeight="1" thickBot="1" x14ac:dyDescent="0.3">
      <c r="A457" s="75" t="s">
        <v>397</v>
      </c>
      <c r="B457" s="311">
        <v>1</v>
      </c>
      <c r="C457" s="289">
        <f>SUM(B457/B458)</f>
        <v>4.2863266180882982E-4</v>
      </c>
      <c r="D457" s="311">
        <v>1</v>
      </c>
      <c r="E457" s="289">
        <f t="shared" si="0"/>
        <v>7.4128984432913266E-4</v>
      </c>
    </row>
    <row r="458" spans="1:5" s="1262" customFormat="1" ht="15.6" hidden="1" customHeight="1" thickTop="1" thickBot="1" x14ac:dyDescent="0.3">
      <c r="A458" s="34" t="s">
        <v>398</v>
      </c>
      <c r="B458" s="360">
        <f>SUM(B450:B457)</f>
        <v>2333</v>
      </c>
      <c r="C458" s="178">
        <f>SUM(C450:C457)</f>
        <v>1</v>
      </c>
      <c r="D458" s="360">
        <f>SUM(D450:D457)</f>
        <v>1349</v>
      </c>
      <c r="E458" s="178">
        <f>SUM(E450:E457)</f>
        <v>0.99999999999999989</v>
      </c>
    </row>
    <row r="459" spans="1:5" s="33" customFormat="1" ht="15" hidden="1" customHeight="1" thickBot="1" x14ac:dyDescent="0.25">
      <c r="A459" s="2314" t="s">
        <v>553</v>
      </c>
      <c r="B459" s="2315"/>
      <c r="C459" s="2315"/>
      <c r="D459" s="2315"/>
      <c r="E459" s="2316"/>
    </row>
    <row r="460" spans="1:5" s="1262" customFormat="1" ht="14.45" hidden="1" customHeight="1" x14ac:dyDescent="0.25">
      <c r="A460" s="73" t="s">
        <v>284</v>
      </c>
      <c r="B460" s="359">
        <v>402</v>
      </c>
      <c r="C460" s="290">
        <f>SUM(B460/B466)</f>
        <v>0.1723103300471496</v>
      </c>
      <c r="D460" s="359">
        <v>208</v>
      </c>
      <c r="E460" s="290">
        <f>SUM(D460/D466)</f>
        <v>0.15418828762045961</v>
      </c>
    </row>
    <row r="461" spans="1:5" s="1262" customFormat="1" ht="14.45" hidden="1" customHeight="1" x14ac:dyDescent="0.25">
      <c r="A461" s="74" t="s">
        <v>285</v>
      </c>
      <c r="B461" s="1732">
        <v>168</v>
      </c>
      <c r="C461" s="291">
        <f>SUM(B461/B466)</f>
        <v>7.2010287183883415E-2</v>
      </c>
      <c r="D461" s="1732">
        <v>75</v>
      </c>
      <c r="E461" s="291">
        <f>SUM(D461/D466)</f>
        <v>5.5596738324684952E-2</v>
      </c>
    </row>
    <row r="462" spans="1:5" s="1262" customFormat="1" ht="14.45" hidden="1" customHeight="1" x14ac:dyDescent="0.25">
      <c r="A462" s="74" t="s">
        <v>286</v>
      </c>
      <c r="B462" s="1732">
        <v>24</v>
      </c>
      <c r="C462" s="291">
        <f>SUM(B462/B466)</f>
        <v>1.0287183883411917E-2</v>
      </c>
      <c r="D462" s="1732">
        <v>10</v>
      </c>
      <c r="E462" s="291">
        <f>SUM(D462/D466)</f>
        <v>7.4128984432913266E-3</v>
      </c>
    </row>
    <row r="463" spans="1:5" s="1262" customFormat="1" ht="14.45" hidden="1" customHeight="1" x14ac:dyDescent="0.25">
      <c r="A463" s="74" t="s">
        <v>287</v>
      </c>
      <c r="B463" s="1732">
        <v>769</v>
      </c>
      <c r="C463" s="291">
        <f>SUM(B463/B466)</f>
        <v>0.32961851693099015</v>
      </c>
      <c r="D463" s="1732">
        <v>460</v>
      </c>
      <c r="E463" s="291">
        <f>SUM(D463/D466)</f>
        <v>0.34099332839140106</v>
      </c>
    </row>
    <row r="464" spans="1:5" s="1262" customFormat="1" ht="14.45" hidden="1" customHeight="1" x14ac:dyDescent="0.25">
      <c r="A464" s="74" t="s">
        <v>288</v>
      </c>
      <c r="B464" s="1732">
        <v>814</v>
      </c>
      <c r="C464" s="291">
        <f>SUM(B464/B466)</f>
        <v>0.34890698671238746</v>
      </c>
      <c r="D464" s="1732">
        <v>485</v>
      </c>
      <c r="E464" s="291">
        <f>SUM(D464/D466)</f>
        <v>0.35952557449962935</v>
      </c>
    </row>
    <row r="465" spans="1:5" s="1262" customFormat="1" ht="15" hidden="1" customHeight="1" thickBot="1" x14ac:dyDescent="0.3">
      <c r="A465" s="91" t="s">
        <v>289</v>
      </c>
      <c r="B465" s="311">
        <v>156</v>
      </c>
      <c r="C465" s="292">
        <f>SUM(B465/B466)</f>
        <v>6.6866695242177449E-2</v>
      </c>
      <c r="D465" s="311">
        <v>111</v>
      </c>
      <c r="E465" s="292">
        <f>SUM(D465/D466)</f>
        <v>8.2283172720533732E-2</v>
      </c>
    </row>
    <row r="466" spans="1:5" s="1262" customFormat="1" ht="15.6" hidden="1" customHeight="1" thickTop="1" thickBot="1" x14ac:dyDescent="0.3">
      <c r="A466" s="105" t="s">
        <v>554</v>
      </c>
      <c r="B466" s="104">
        <f>SUM(B460:B465)</f>
        <v>2333</v>
      </c>
      <c r="C466" s="689">
        <f>SUM(C460:C465)</f>
        <v>1</v>
      </c>
      <c r="D466" s="104">
        <f>SUM(D460:D465)</f>
        <v>1349</v>
      </c>
      <c r="E466" s="689">
        <f>SUM(E460:E465)</f>
        <v>1</v>
      </c>
    </row>
    <row r="467" spans="1:5" s="33" customFormat="1" ht="17.100000000000001" hidden="1" customHeight="1" thickBot="1" x14ac:dyDescent="0.25">
      <c r="A467" s="2314" t="s">
        <v>555</v>
      </c>
      <c r="B467" s="2315"/>
      <c r="C467" s="2315"/>
      <c r="D467" s="2315"/>
      <c r="E467" s="2316"/>
    </row>
    <row r="468" spans="1:5" s="1262" customFormat="1" ht="15" hidden="1" customHeight="1" thickBot="1" x14ac:dyDescent="0.3">
      <c r="A468" s="695" t="s">
        <v>556</v>
      </c>
      <c r="B468" s="2660" t="s">
        <v>590</v>
      </c>
      <c r="C468" s="2661"/>
      <c r="D468" s="2660" t="s">
        <v>591</v>
      </c>
      <c r="E468" s="2661"/>
    </row>
    <row r="469" spans="1:5" s="1262" customFormat="1" ht="17.100000000000001" hidden="1" customHeight="1" thickBot="1" x14ac:dyDescent="0.3">
      <c r="A469" s="2314" t="s">
        <v>558</v>
      </c>
      <c r="B469" s="2315"/>
      <c r="C469" s="2315"/>
      <c r="D469" s="2315"/>
      <c r="E469" s="2316"/>
    </row>
    <row r="470" spans="1:5" s="1262" customFormat="1" ht="14.45" hidden="1" customHeight="1" x14ac:dyDescent="0.25">
      <c r="A470" s="1734" t="s">
        <v>559</v>
      </c>
      <c r="B470" s="1714">
        <v>1545</v>
      </c>
      <c r="C470" s="687">
        <f>SUM(B470/B473)</f>
        <v>0.6622374624946421</v>
      </c>
      <c r="D470" s="1714">
        <v>786</v>
      </c>
      <c r="E470" s="294">
        <f>SUM(D470/D473)</f>
        <v>0.5826538176426983</v>
      </c>
    </row>
    <row r="471" spans="1:5" s="1262" customFormat="1" ht="14.45" hidden="1" customHeight="1" x14ac:dyDescent="0.25">
      <c r="A471" s="77" t="s">
        <v>560</v>
      </c>
      <c r="B471" s="1732">
        <v>72</v>
      </c>
      <c r="C471" s="310">
        <f>SUM(B471/B473)</f>
        <v>3.0861551650235748E-2</v>
      </c>
      <c r="D471" s="1732">
        <v>50</v>
      </c>
      <c r="E471" s="288">
        <f>SUM(D471/D473)</f>
        <v>3.7064492216456635E-2</v>
      </c>
    </row>
    <row r="472" spans="1:5" s="1262" customFormat="1" ht="15" hidden="1" customHeight="1" thickBot="1" x14ac:dyDescent="0.3">
      <c r="A472" s="75" t="s">
        <v>561</v>
      </c>
      <c r="B472" s="311">
        <v>716</v>
      </c>
      <c r="C472" s="567">
        <f>SUM(B472/B473)</f>
        <v>0.30690098585512215</v>
      </c>
      <c r="D472" s="311">
        <v>513</v>
      </c>
      <c r="E472" s="292">
        <f>SUM(D472/D473)</f>
        <v>0.38028169014084506</v>
      </c>
    </row>
    <row r="473" spans="1:5" s="1262" customFormat="1" ht="15.6" hidden="1" customHeight="1" thickTop="1" thickBot="1" x14ac:dyDescent="0.3">
      <c r="A473" s="103" t="s">
        <v>130</v>
      </c>
      <c r="B473" s="179">
        <f>SUM(B470:B472)</f>
        <v>2333</v>
      </c>
      <c r="C473" s="689">
        <f>SUM(C470:C472)</f>
        <v>1</v>
      </c>
      <c r="D473" s="179">
        <f>SUM(D470:D472)</f>
        <v>1349</v>
      </c>
      <c r="E473" s="689">
        <f>SUM(E470:E472)</f>
        <v>1</v>
      </c>
    </row>
    <row r="474" spans="1:5" s="1262" customFormat="1" ht="15.95" hidden="1" customHeight="1" thickBot="1" x14ac:dyDescent="0.3">
      <c r="A474" s="2314" t="s">
        <v>562</v>
      </c>
      <c r="B474" s="2315"/>
      <c r="C474" s="2315"/>
      <c r="D474" s="2315"/>
      <c r="E474" s="2316"/>
    </row>
    <row r="475" spans="1:5" s="1262" customFormat="1" ht="14.45" hidden="1" customHeight="1" x14ac:dyDescent="0.25">
      <c r="A475" s="1734" t="s">
        <v>563</v>
      </c>
      <c r="B475" s="1714">
        <v>45</v>
      </c>
      <c r="C475" s="290">
        <f>SUM(B475/B482)</f>
        <v>1.9288469781397342E-2</v>
      </c>
      <c r="D475" s="744"/>
      <c r="E475" s="693"/>
    </row>
    <row r="476" spans="1:5" s="1262" customFormat="1" ht="14.45" hidden="1" customHeight="1" x14ac:dyDescent="0.25">
      <c r="A476" s="74" t="s">
        <v>564</v>
      </c>
      <c r="B476" s="1732">
        <v>2288</v>
      </c>
      <c r="C476" s="291">
        <f>SUM(B476/B482)</f>
        <v>0.98071153021860269</v>
      </c>
      <c r="D476" s="745"/>
      <c r="E476" s="377"/>
    </row>
    <row r="477" spans="1:5" s="1262" customFormat="1" ht="14.45" hidden="1" customHeight="1" x14ac:dyDescent="0.25">
      <c r="A477" s="74" t="s">
        <v>565</v>
      </c>
      <c r="B477" s="1732">
        <v>0</v>
      </c>
      <c r="C477" s="291">
        <f>SUM(B477/B482)</f>
        <v>0</v>
      </c>
      <c r="D477" s="745"/>
      <c r="E477" s="377"/>
    </row>
    <row r="478" spans="1:5" s="1262" customFormat="1" ht="14.45" hidden="1" customHeight="1" x14ac:dyDescent="0.25">
      <c r="A478" s="74" t="s">
        <v>566</v>
      </c>
      <c r="B478" s="1732">
        <v>0</v>
      </c>
      <c r="C478" s="291">
        <f>SUM(B478/B482)</f>
        <v>0</v>
      </c>
      <c r="D478" s="745"/>
      <c r="E478" s="377"/>
    </row>
    <row r="479" spans="1:5" s="1262" customFormat="1" ht="14.45" hidden="1" customHeight="1" x14ac:dyDescent="0.25">
      <c r="A479" s="74" t="s">
        <v>567</v>
      </c>
      <c r="B479" s="1732">
        <v>0</v>
      </c>
      <c r="C479" s="291">
        <f>SUM(B479/B482)</f>
        <v>0</v>
      </c>
      <c r="D479" s="745"/>
      <c r="E479" s="377"/>
    </row>
    <row r="480" spans="1:5" s="1262" customFormat="1" ht="14.45" hidden="1" customHeight="1" x14ac:dyDescent="0.25">
      <c r="A480" s="74" t="s">
        <v>568</v>
      </c>
      <c r="B480" s="1732">
        <v>0</v>
      </c>
      <c r="C480" s="291">
        <f>SUM(B480/B482)</f>
        <v>0</v>
      </c>
      <c r="D480" s="745"/>
      <c r="E480" s="377"/>
    </row>
    <row r="481" spans="1:5" s="1262" customFormat="1" ht="15" hidden="1" customHeight="1" thickBot="1" x14ac:dyDescent="0.3">
      <c r="A481" s="91" t="s">
        <v>569</v>
      </c>
      <c r="B481" s="311">
        <v>0</v>
      </c>
      <c r="C481" s="292">
        <f>SUM(B481/B482)</f>
        <v>0</v>
      </c>
      <c r="D481" s="745"/>
      <c r="E481" s="377"/>
    </row>
    <row r="482" spans="1:5" s="1262" customFormat="1" ht="15.6" hidden="1" customHeight="1" thickTop="1" thickBot="1" x14ac:dyDescent="0.3">
      <c r="A482" s="105" t="s">
        <v>130</v>
      </c>
      <c r="B482" s="179">
        <f>SUM(B475:B481)</f>
        <v>2333</v>
      </c>
      <c r="C482" s="747">
        <f>SUM(C475:C481)</f>
        <v>1</v>
      </c>
      <c r="D482" s="746"/>
      <c r="E482" s="690"/>
    </row>
    <row r="483" spans="1:5" s="1262" customFormat="1" ht="17.100000000000001" hidden="1" customHeight="1" thickBot="1" x14ac:dyDescent="0.3">
      <c r="A483" s="2314" t="s">
        <v>570</v>
      </c>
      <c r="B483" s="2315"/>
      <c r="C483" s="2315"/>
      <c r="D483" s="2315"/>
      <c r="E483" s="2316"/>
    </row>
    <row r="484" spans="1:5" s="1262" customFormat="1" ht="14.45" hidden="1" customHeight="1" x14ac:dyDescent="0.25">
      <c r="A484" s="1734" t="s">
        <v>571</v>
      </c>
      <c r="B484" s="1714">
        <v>226</v>
      </c>
      <c r="C484" s="290">
        <f>SUM(B484/B488)</f>
        <v>9.6870981568795547E-2</v>
      </c>
      <c r="D484" s="744"/>
      <c r="E484" s="693"/>
    </row>
    <row r="485" spans="1:5" s="1262" customFormat="1" ht="14.45" hidden="1" customHeight="1" x14ac:dyDescent="0.25">
      <c r="A485" s="74" t="s">
        <v>572</v>
      </c>
      <c r="B485" s="1732">
        <v>6</v>
      </c>
      <c r="C485" s="291">
        <f>SUM(B485/B488)</f>
        <v>2.5717959708529792E-3</v>
      </c>
      <c r="D485" s="377"/>
      <c r="E485" s="377"/>
    </row>
    <row r="486" spans="1:5" s="1262" customFormat="1" ht="14.45" hidden="1" customHeight="1" x14ac:dyDescent="0.25">
      <c r="A486" s="74" t="s">
        <v>573</v>
      </c>
      <c r="B486" s="1732">
        <v>2101</v>
      </c>
      <c r="C486" s="291">
        <f>SUM(B486/B488)</f>
        <v>0.90055722246035153</v>
      </c>
      <c r="D486" s="377"/>
      <c r="E486" s="377"/>
    </row>
    <row r="487" spans="1:5" s="1262" customFormat="1" ht="15" hidden="1" customHeight="1" thickBot="1" x14ac:dyDescent="0.3">
      <c r="A487" s="91" t="s">
        <v>574</v>
      </c>
      <c r="B487" s="311">
        <v>0</v>
      </c>
      <c r="C487" s="292">
        <f>SUM(B487/B488)</f>
        <v>0</v>
      </c>
      <c r="D487" s="377"/>
      <c r="E487" s="377"/>
    </row>
    <row r="488" spans="1:5" s="1262" customFormat="1" ht="15.6" hidden="1" customHeight="1" thickTop="1" thickBot="1" x14ac:dyDescent="0.3">
      <c r="A488" s="105" t="s">
        <v>130</v>
      </c>
      <c r="B488" s="179">
        <f>SUM(B484:B487)</f>
        <v>2333</v>
      </c>
      <c r="C488" s="689">
        <f>SUM(C484:C487)</f>
        <v>1</v>
      </c>
      <c r="D488" s="690"/>
      <c r="E488" s="690"/>
    </row>
    <row r="489" spans="1:5" s="1262" customFormat="1" ht="17.100000000000001" hidden="1" customHeight="1" thickBot="1" x14ac:dyDescent="0.3">
      <c r="A489" s="2314" t="s">
        <v>575</v>
      </c>
      <c r="B489" s="2315"/>
      <c r="C489" s="2315"/>
      <c r="D489" s="2315"/>
      <c r="E489" s="2316"/>
    </row>
    <row r="490" spans="1:5" s="1262" customFormat="1" ht="14.45" hidden="1" customHeight="1" x14ac:dyDescent="0.25">
      <c r="A490" s="1734" t="s">
        <v>576</v>
      </c>
      <c r="B490" s="1714">
        <v>1286</v>
      </c>
      <c r="C490" s="692">
        <f>SUM(B490/B493)</f>
        <v>0.5512216030861552</v>
      </c>
      <c r="D490" s="693"/>
      <c r="E490" s="693"/>
    </row>
    <row r="491" spans="1:5" s="1262" customFormat="1" ht="14.45" hidden="1" customHeight="1" x14ac:dyDescent="0.25">
      <c r="A491" s="74" t="s">
        <v>577</v>
      </c>
      <c r="B491" s="1732">
        <v>80</v>
      </c>
      <c r="C491" s="692">
        <f>SUM(B491/B493)</f>
        <v>3.4290612944706388E-2</v>
      </c>
      <c r="D491" s="377"/>
      <c r="E491" s="377"/>
    </row>
    <row r="492" spans="1:5" s="1262" customFormat="1" ht="15" hidden="1" customHeight="1" thickBot="1" x14ac:dyDescent="0.3">
      <c r="A492" s="91" t="s">
        <v>578</v>
      </c>
      <c r="B492" s="311">
        <v>967</v>
      </c>
      <c r="C492" s="292">
        <f>SUM(B492/B493)</f>
        <v>0.41448778396913843</v>
      </c>
      <c r="D492" s="377"/>
      <c r="E492" s="377"/>
    </row>
    <row r="493" spans="1:5" s="1262" customFormat="1" ht="15.6" hidden="1" customHeight="1" thickTop="1" thickBot="1" x14ac:dyDescent="0.3">
      <c r="A493" s="35" t="s">
        <v>130</v>
      </c>
      <c r="B493" s="89">
        <f>SUM(B490:B492)</f>
        <v>2333</v>
      </c>
      <c r="C493" s="293">
        <f>SUM(C490:C492)</f>
        <v>1</v>
      </c>
      <c r="D493" s="377"/>
      <c r="E493" s="377"/>
    </row>
    <row r="494" spans="1:5" s="1262" customFormat="1" ht="3.6" hidden="1" customHeight="1" x14ac:dyDescent="0.25"/>
    <row r="495" spans="1:5" s="1262" customFormat="1" ht="3.6" hidden="1" customHeight="1" thickBot="1" x14ac:dyDescent="0.3"/>
    <row r="496" spans="1:5" s="172" customFormat="1" ht="18.95" hidden="1" customHeight="1" thickBot="1" x14ac:dyDescent="0.35">
      <c r="A496" s="2400" t="s">
        <v>547</v>
      </c>
      <c r="B496" s="2401"/>
      <c r="C496" s="2401"/>
      <c r="D496" s="2401"/>
      <c r="E496" s="2402"/>
    </row>
    <row r="497" spans="1:17" s="172" customFormat="1" ht="15.95" hidden="1" customHeight="1" thickBot="1" x14ac:dyDescent="0.3">
      <c r="A497" s="2655" t="s">
        <v>419</v>
      </c>
      <c r="B497" s="2656"/>
      <c r="C497" s="2656"/>
      <c r="D497" s="2656"/>
      <c r="E497" s="2657"/>
    </row>
    <row r="498" spans="1:17" s="172" customFormat="1" ht="15" hidden="1" customHeight="1" thickBot="1" x14ac:dyDescent="0.3">
      <c r="A498" s="257"/>
      <c r="B498" s="2651" t="s">
        <v>549</v>
      </c>
      <c r="C498" s="2652"/>
      <c r="D498" s="2651" t="s">
        <v>550</v>
      </c>
      <c r="E498" s="2652"/>
    </row>
    <row r="499" spans="1:17" s="172" customFormat="1" ht="15" hidden="1" customHeight="1" thickBot="1" x14ac:dyDescent="0.3">
      <c r="A499" s="118"/>
      <c r="B499" s="157" t="s">
        <v>551</v>
      </c>
      <c r="C499" s="156" t="s">
        <v>270</v>
      </c>
      <c r="D499" s="157" t="s">
        <v>551</v>
      </c>
      <c r="E499" s="156" t="s">
        <v>270</v>
      </c>
    </row>
    <row r="500" spans="1:17" s="172" customFormat="1" ht="15" hidden="1" customHeight="1" thickBot="1" x14ac:dyDescent="0.3">
      <c r="A500" s="2314" t="s">
        <v>592</v>
      </c>
      <c r="B500" s="2315"/>
      <c r="C500" s="2315"/>
      <c r="D500" s="2315"/>
      <c r="E500" s="2316"/>
    </row>
    <row r="501" spans="1:17" s="172" customFormat="1" ht="14.45" hidden="1" customHeight="1" x14ac:dyDescent="0.25">
      <c r="A501" s="73" t="s">
        <v>274</v>
      </c>
      <c r="B501" s="359">
        <v>196</v>
      </c>
      <c r="C501" s="563">
        <f>SUM(B501/B509)</f>
        <v>7.1926605504587154E-2</v>
      </c>
      <c r="D501" s="359">
        <v>127</v>
      </c>
      <c r="E501" s="563">
        <f>SUM(D501/D509)</f>
        <v>9.2028985507246377E-2</v>
      </c>
    </row>
    <row r="502" spans="1:17" s="172" customFormat="1" ht="14.45" hidden="1" customHeight="1" x14ac:dyDescent="0.25">
      <c r="A502" s="74" t="s">
        <v>275</v>
      </c>
      <c r="B502" s="1732">
        <v>672</v>
      </c>
      <c r="C502" s="310">
        <f>SUM(B502/B509)</f>
        <v>0.24660550458715597</v>
      </c>
      <c r="D502" s="1732">
        <v>203</v>
      </c>
      <c r="E502" s="310">
        <f>SUM(D502/D509)</f>
        <v>0.14710144927536231</v>
      </c>
      <c r="F502" s="1262"/>
      <c r="G502" s="1262"/>
      <c r="H502" s="1262"/>
      <c r="I502" s="1262"/>
      <c r="J502" s="1262"/>
      <c r="K502" s="1262"/>
      <c r="L502" s="1262"/>
      <c r="M502" s="1262"/>
      <c r="N502" s="1262"/>
      <c r="O502" s="1262"/>
      <c r="P502" s="1262"/>
      <c r="Q502" s="1262"/>
    </row>
    <row r="503" spans="1:17" s="172" customFormat="1" ht="14.45" hidden="1" customHeight="1" x14ac:dyDescent="0.25">
      <c r="A503" s="74" t="s">
        <v>276</v>
      </c>
      <c r="B503" s="1732">
        <v>587</v>
      </c>
      <c r="C503" s="310">
        <f>SUM(B503/B509)</f>
        <v>0.21541284403669725</v>
      </c>
      <c r="D503" s="1732">
        <v>230</v>
      </c>
      <c r="E503" s="310">
        <f>SUM(D503/D509)</f>
        <v>0.16666666666666666</v>
      </c>
      <c r="F503" s="1262"/>
      <c r="G503" s="1262"/>
      <c r="H503" s="1262"/>
      <c r="I503" s="1262"/>
      <c r="J503" s="1262"/>
      <c r="K503" s="1262"/>
      <c r="L503" s="1262"/>
      <c r="M503" s="1262"/>
      <c r="N503" s="1262"/>
      <c r="O503" s="1262"/>
      <c r="P503" s="1262"/>
      <c r="Q503" s="1262"/>
    </row>
    <row r="504" spans="1:17" s="172" customFormat="1" ht="14.45" hidden="1" customHeight="1" x14ac:dyDescent="0.25">
      <c r="A504" s="74" t="s">
        <v>277</v>
      </c>
      <c r="B504" s="1732">
        <v>562</v>
      </c>
      <c r="C504" s="310">
        <f>SUM(B504/B509)</f>
        <v>0.20623853211009174</v>
      </c>
      <c r="D504" s="1732">
        <v>249</v>
      </c>
      <c r="E504" s="310">
        <f>SUM(D504/D509)</f>
        <v>0.18043478260869567</v>
      </c>
      <c r="F504" s="1262"/>
      <c r="G504" s="1262"/>
      <c r="H504" s="1262"/>
      <c r="I504" s="1262"/>
      <c r="J504" s="1262"/>
      <c r="K504" s="1262"/>
      <c r="L504" s="1262"/>
      <c r="M504" s="1262"/>
      <c r="N504" s="1262"/>
      <c r="O504" s="1262"/>
      <c r="P504" s="1262"/>
      <c r="Q504" s="1262"/>
    </row>
    <row r="505" spans="1:17" s="172" customFormat="1" ht="14.45" hidden="1" customHeight="1" x14ac:dyDescent="0.25">
      <c r="A505" s="74" t="s">
        <v>278</v>
      </c>
      <c r="B505" s="1732">
        <v>337</v>
      </c>
      <c r="C505" s="310">
        <f>SUM(B505/B509)</f>
        <v>0.1236697247706422</v>
      </c>
      <c r="D505" s="1732">
        <v>233</v>
      </c>
      <c r="E505" s="310">
        <f>SUM(D505/D509)</f>
        <v>0.16884057971014493</v>
      </c>
      <c r="F505" s="1262"/>
      <c r="G505" s="1262"/>
      <c r="H505" s="1262"/>
      <c r="I505" s="1262"/>
      <c r="J505" s="1262"/>
      <c r="K505" s="1262"/>
      <c r="L505" s="1262"/>
      <c r="M505" s="1262"/>
      <c r="N505" s="1262"/>
      <c r="O505" s="1262"/>
      <c r="P505" s="1262"/>
      <c r="Q505" s="1262"/>
    </row>
    <row r="506" spans="1:17" s="172" customFormat="1" ht="14.45" hidden="1" customHeight="1" x14ac:dyDescent="0.25">
      <c r="A506" s="74" t="s">
        <v>279</v>
      </c>
      <c r="B506" s="1732">
        <v>286</v>
      </c>
      <c r="C506" s="310">
        <f>SUM(B506/B509)</f>
        <v>0.10495412844036697</v>
      </c>
      <c r="D506" s="1732">
        <v>274</v>
      </c>
      <c r="E506" s="310">
        <f>SUM(D506/D509)</f>
        <v>0.19855072463768117</v>
      </c>
      <c r="F506" s="1262"/>
      <c r="G506" s="1262"/>
      <c r="H506" s="1262"/>
      <c r="I506" s="1262"/>
      <c r="J506" s="1262"/>
      <c r="K506" s="1262"/>
      <c r="L506" s="1262"/>
      <c r="M506" s="1262"/>
      <c r="N506" s="1262"/>
      <c r="O506" s="1262"/>
      <c r="P506" s="1262"/>
      <c r="Q506" s="1262"/>
    </row>
    <row r="507" spans="1:17" s="172" customFormat="1" ht="14.45" hidden="1" customHeight="1" x14ac:dyDescent="0.25">
      <c r="A507" s="74" t="s">
        <v>280</v>
      </c>
      <c r="B507" s="1732">
        <v>85</v>
      </c>
      <c r="C507" s="310">
        <f>SUM(B507/B509)</f>
        <v>3.1192660550458717E-2</v>
      </c>
      <c r="D507" s="1732">
        <v>63</v>
      </c>
      <c r="E507" s="310">
        <f>SUM(D507/D509)</f>
        <v>4.5652173913043478E-2</v>
      </c>
      <c r="F507" s="1262"/>
      <c r="G507" s="1262"/>
      <c r="H507" s="1262"/>
      <c r="I507" s="1262"/>
      <c r="J507" s="1262"/>
      <c r="K507" s="1262"/>
      <c r="L507" s="1262"/>
      <c r="M507" s="1262"/>
      <c r="N507" s="1262"/>
      <c r="O507" s="1262"/>
      <c r="P507" s="1262"/>
      <c r="Q507" s="1262"/>
    </row>
    <row r="508" spans="1:17" s="172" customFormat="1" ht="15" hidden="1" customHeight="1" thickBot="1" x14ac:dyDescent="0.3">
      <c r="A508" s="75" t="s">
        <v>397</v>
      </c>
      <c r="B508" s="311">
        <v>0</v>
      </c>
      <c r="C508" s="312">
        <f>SUM(B508/B509)</f>
        <v>0</v>
      </c>
      <c r="D508" s="311">
        <v>1</v>
      </c>
      <c r="E508" s="312">
        <f>SUM(D508/D509)</f>
        <v>7.246376811594203E-4</v>
      </c>
      <c r="F508" s="1262"/>
      <c r="G508" s="1262"/>
      <c r="H508" s="1262"/>
      <c r="I508" s="1262"/>
      <c r="J508" s="1262"/>
      <c r="K508" s="1262"/>
      <c r="L508" s="1262"/>
      <c r="M508" s="1262"/>
      <c r="N508" s="1262"/>
      <c r="O508" s="1262"/>
      <c r="P508" s="1262"/>
      <c r="Q508" s="1262"/>
    </row>
    <row r="509" spans="1:17" s="172" customFormat="1" ht="15.6" hidden="1" customHeight="1" thickTop="1" thickBot="1" x14ac:dyDescent="0.3">
      <c r="A509" s="34" t="s">
        <v>398</v>
      </c>
      <c r="B509" s="360">
        <f>SUM(B501:B508)</f>
        <v>2725</v>
      </c>
      <c r="C509" s="564">
        <f>SUM(C501:C508)</f>
        <v>1</v>
      </c>
      <c r="D509" s="360">
        <f>SUM(D501:D508)</f>
        <v>1380</v>
      </c>
      <c r="E509" s="564">
        <f>SUM(E501:E508)</f>
        <v>0.99999999999999989</v>
      </c>
      <c r="F509" s="1262"/>
      <c r="G509" s="1262"/>
      <c r="H509" s="1262"/>
      <c r="I509" s="1262"/>
      <c r="J509" s="1262"/>
      <c r="K509" s="1262"/>
      <c r="L509" s="1262"/>
      <c r="M509" s="1262"/>
      <c r="N509" s="1262"/>
      <c r="O509" s="1262"/>
      <c r="P509" s="1262"/>
      <c r="Q509" s="1262"/>
    </row>
    <row r="510" spans="1:17" s="33" customFormat="1" ht="15" hidden="1" customHeight="1" thickBot="1" x14ac:dyDescent="0.3">
      <c r="A510" s="2314" t="s">
        <v>553</v>
      </c>
      <c r="B510" s="2315"/>
      <c r="C510" s="2315"/>
      <c r="D510" s="2315"/>
      <c r="E510" s="2316"/>
      <c r="G510" s="1262"/>
      <c r="H510" s="1262"/>
      <c r="I510" s="1262"/>
      <c r="J510" s="1262"/>
      <c r="K510" s="1262"/>
      <c r="L510" s="1262"/>
      <c r="M510" s="1262"/>
      <c r="N510" s="1262"/>
      <c r="O510" s="1262"/>
      <c r="P510" s="1262"/>
      <c r="Q510" s="1262"/>
    </row>
    <row r="511" spans="1:17" s="172" customFormat="1" ht="14.45" hidden="1" customHeight="1" x14ac:dyDescent="0.25">
      <c r="A511" s="73" t="s">
        <v>284</v>
      </c>
      <c r="B511" s="359">
        <v>443</v>
      </c>
      <c r="C511" s="565">
        <f>SUM(B511/B517)</f>
        <v>0.16256880733944953</v>
      </c>
      <c r="D511" s="359">
        <v>232</v>
      </c>
      <c r="E511" s="565">
        <f>SUM(D511/D517)</f>
        <v>0.1681159420289855</v>
      </c>
      <c r="F511" s="1262"/>
      <c r="G511" s="1262"/>
      <c r="H511" s="1262"/>
      <c r="I511" s="1262"/>
      <c r="J511" s="1262"/>
      <c r="K511" s="1262"/>
      <c r="L511" s="1262"/>
      <c r="M511" s="1262"/>
      <c r="N511" s="1262"/>
      <c r="O511" s="1262"/>
      <c r="P511" s="1262"/>
      <c r="Q511" s="1262"/>
    </row>
    <row r="512" spans="1:17" s="172" customFormat="1" ht="14.45" hidden="1" customHeight="1" x14ac:dyDescent="0.25">
      <c r="A512" s="74" t="s">
        <v>285</v>
      </c>
      <c r="B512" s="1732">
        <v>181</v>
      </c>
      <c r="C512" s="566">
        <f>SUM(B512/B517)</f>
        <v>6.6422018348623851E-2</v>
      </c>
      <c r="D512" s="1732">
        <v>79</v>
      </c>
      <c r="E512" s="566">
        <f>SUM(D512/D517)</f>
        <v>5.7246376811594203E-2</v>
      </c>
      <c r="F512" s="1262"/>
      <c r="G512" s="1262"/>
      <c r="H512" s="1262"/>
      <c r="I512" s="1262"/>
      <c r="J512" s="1262"/>
      <c r="K512" s="1262"/>
      <c r="L512" s="1262"/>
      <c r="M512" s="1262"/>
      <c r="N512" s="1262"/>
      <c r="O512" s="1262"/>
      <c r="P512" s="1262"/>
      <c r="Q512" s="1262"/>
    </row>
    <row r="513" spans="1:17" s="172" customFormat="1" ht="14.45" hidden="1" customHeight="1" x14ac:dyDescent="0.25">
      <c r="A513" s="74" t="s">
        <v>286</v>
      </c>
      <c r="B513" s="1732">
        <v>24</v>
      </c>
      <c r="C513" s="566">
        <f>SUM(B513/B517)</f>
        <v>8.8073394495412852E-3</v>
      </c>
      <c r="D513" s="1732">
        <v>8</v>
      </c>
      <c r="E513" s="566">
        <f>SUM(D513/D517)</f>
        <v>5.7971014492753624E-3</v>
      </c>
      <c r="F513" s="1262"/>
      <c r="G513" s="1262"/>
      <c r="H513" s="1262"/>
      <c r="I513" s="1262"/>
      <c r="J513" s="1262"/>
      <c r="K513" s="1262"/>
      <c r="L513" s="1262"/>
      <c r="M513" s="1262"/>
      <c r="N513" s="1262"/>
      <c r="O513" s="1262"/>
      <c r="P513" s="1262"/>
      <c r="Q513" s="1262"/>
    </row>
    <row r="514" spans="1:17" s="172" customFormat="1" ht="14.45" hidden="1" customHeight="1" x14ac:dyDescent="0.25">
      <c r="A514" s="74" t="s">
        <v>287</v>
      </c>
      <c r="B514" s="1732">
        <v>923</v>
      </c>
      <c r="C514" s="566">
        <f>SUM(B514/B517)</f>
        <v>0.3387155963302752</v>
      </c>
      <c r="D514" s="1732">
        <v>446</v>
      </c>
      <c r="E514" s="566">
        <f>SUM(D514/D517)</f>
        <v>0.32318840579710145</v>
      </c>
      <c r="F514" s="1262"/>
      <c r="G514" s="1262"/>
      <c r="H514" s="1262"/>
      <c r="I514" s="1262"/>
      <c r="J514" s="1262"/>
      <c r="K514" s="1262"/>
      <c r="L514" s="1262"/>
      <c r="M514" s="1262"/>
      <c r="N514" s="1262"/>
      <c r="O514" s="1262"/>
      <c r="P514" s="1262"/>
      <c r="Q514" s="1262"/>
    </row>
    <row r="515" spans="1:17" s="172" customFormat="1" ht="14.45" hidden="1" customHeight="1" x14ac:dyDescent="0.25">
      <c r="A515" s="74" t="s">
        <v>288</v>
      </c>
      <c r="B515" s="1732">
        <v>949</v>
      </c>
      <c r="C515" s="566">
        <f>SUM(B515/B517)</f>
        <v>0.34825688073394495</v>
      </c>
      <c r="D515" s="1732">
        <v>510</v>
      </c>
      <c r="E515" s="566">
        <f>SUM(D515/D517)</f>
        <v>0.36956521739130432</v>
      </c>
      <c r="F515" s="1262"/>
      <c r="G515" s="1262"/>
      <c r="H515" s="1262"/>
      <c r="I515" s="1262"/>
      <c r="J515" s="1262"/>
      <c r="K515" s="1262"/>
      <c r="L515" s="1262"/>
      <c r="M515" s="1262"/>
      <c r="N515" s="1262"/>
      <c r="O515" s="1262"/>
      <c r="P515" s="1262"/>
      <c r="Q515" s="1262"/>
    </row>
    <row r="516" spans="1:17" s="172" customFormat="1" ht="15" hidden="1" customHeight="1" thickBot="1" x14ac:dyDescent="0.3">
      <c r="A516" s="91" t="s">
        <v>289</v>
      </c>
      <c r="B516" s="311">
        <v>205</v>
      </c>
      <c r="C516" s="567">
        <f>SUM(B516/B517)</f>
        <v>7.5229357798165142E-2</v>
      </c>
      <c r="D516" s="311">
        <v>105</v>
      </c>
      <c r="E516" s="567">
        <f>SUM(D516/D517)</f>
        <v>7.6086956521739135E-2</v>
      </c>
      <c r="F516" s="1262"/>
      <c r="G516" s="1262"/>
      <c r="H516" s="1262"/>
      <c r="I516" s="1262"/>
      <c r="J516" s="1262"/>
      <c r="K516" s="1262"/>
      <c r="L516" s="1262"/>
      <c r="M516" s="1262"/>
      <c r="N516" s="1262"/>
      <c r="O516" s="1262"/>
      <c r="P516" s="1262"/>
      <c r="Q516" s="1262"/>
    </row>
    <row r="517" spans="1:17" s="172" customFormat="1" ht="15.6" hidden="1" customHeight="1" thickTop="1" thickBot="1" x14ac:dyDescent="0.3">
      <c r="A517" s="105" t="s">
        <v>554</v>
      </c>
      <c r="B517" s="1347">
        <f>SUM(B511:B516)</f>
        <v>2725</v>
      </c>
      <c r="C517" s="688">
        <f>SUM(C511:C516)</f>
        <v>1</v>
      </c>
      <c r="D517" s="1347">
        <f>SUM(D511:D516)</f>
        <v>1380</v>
      </c>
      <c r="E517" s="688">
        <f>SUM(E511:E516)</f>
        <v>1</v>
      </c>
      <c r="F517" s="1262"/>
      <c r="G517" s="1262"/>
      <c r="H517" s="1262"/>
      <c r="I517" s="1262"/>
      <c r="J517" s="1262"/>
      <c r="K517" s="1262"/>
      <c r="L517" s="1262"/>
      <c r="M517" s="1262"/>
      <c r="N517" s="1262"/>
      <c r="O517" s="1262"/>
      <c r="P517" s="1262"/>
      <c r="Q517" s="1262"/>
    </row>
    <row r="518" spans="1:17" s="33" customFormat="1" ht="15" hidden="1" customHeight="1" thickBot="1" x14ac:dyDescent="0.3">
      <c r="A518" s="2314" t="s">
        <v>555</v>
      </c>
      <c r="B518" s="2315"/>
      <c r="C518" s="2315"/>
      <c r="D518" s="2315"/>
      <c r="E518" s="2316"/>
      <c r="G518" s="1262"/>
      <c r="H518" s="1262"/>
      <c r="I518" s="1262"/>
      <c r="J518" s="1262"/>
      <c r="K518" s="1262"/>
      <c r="L518" s="1262"/>
      <c r="M518" s="1262"/>
      <c r="N518" s="1262"/>
      <c r="O518" s="1262"/>
      <c r="P518" s="1262"/>
      <c r="Q518" s="1262"/>
    </row>
    <row r="519" spans="1:17" s="172" customFormat="1" ht="15" hidden="1" customHeight="1" thickBot="1" x14ac:dyDescent="0.3">
      <c r="A519" s="695" t="s">
        <v>556</v>
      </c>
      <c r="B519" s="2660" t="s">
        <v>593</v>
      </c>
      <c r="C519" s="2661"/>
      <c r="D519" s="2660" t="s">
        <v>594</v>
      </c>
      <c r="E519" s="2661"/>
      <c r="F519" s="1262"/>
      <c r="G519" s="1262"/>
      <c r="H519" s="1262"/>
      <c r="I519" s="1262"/>
      <c r="J519" s="1262"/>
      <c r="K519" s="1262"/>
      <c r="L519" s="1262"/>
      <c r="M519" s="1262"/>
      <c r="N519" s="1262"/>
      <c r="O519" s="1262"/>
      <c r="P519" s="1262"/>
      <c r="Q519" s="1262"/>
    </row>
    <row r="520" spans="1:17" s="172" customFormat="1" ht="15" hidden="1" customHeight="1" thickBot="1" x14ac:dyDescent="0.3">
      <c r="A520" s="2314" t="s">
        <v>558</v>
      </c>
      <c r="B520" s="2315"/>
      <c r="C520" s="2315"/>
      <c r="D520" s="2315"/>
      <c r="E520" s="2316"/>
      <c r="F520" s="1262"/>
      <c r="G520" s="1262"/>
      <c r="H520" s="1262"/>
      <c r="I520" s="1262"/>
      <c r="J520" s="1262"/>
      <c r="K520" s="1262"/>
      <c r="L520" s="1262"/>
      <c r="M520" s="1262"/>
      <c r="N520" s="1262"/>
      <c r="O520" s="1262"/>
      <c r="P520" s="1262"/>
      <c r="Q520" s="1262"/>
    </row>
    <row r="521" spans="1:17" s="172" customFormat="1" ht="14.45" hidden="1" customHeight="1" x14ac:dyDescent="0.25">
      <c r="A521" s="1734" t="s">
        <v>559</v>
      </c>
      <c r="B521" s="1714">
        <v>1462</v>
      </c>
      <c r="C521" s="687">
        <f>SUM(B521/B524)</f>
        <v>0.53651376146788987</v>
      </c>
      <c r="D521" s="1714">
        <v>643</v>
      </c>
      <c r="E521" s="687">
        <f>SUM(D521/D524)</f>
        <v>0.46594202898550724</v>
      </c>
      <c r="F521" s="1262"/>
      <c r="G521" s="1262"/>
      <c r="H521" s="1262"/>
      <c r="I521" s="1262"/>
      <c r="J521" s="1262"/>
      <c r="K521" s="1262"/>
      <c r="L521" s="1262"/>
      <c r="M521" s="1262"/>
      <c r="N521" s="1262"/>
      <c r="O521" s="1262"/>
      <c r="P521" s="1262"/>
      <c r="Q521" s="1262"/>
    </row>
    <row r="522" spans="1:17" s="172" customFormat="1" ht="14.45" hidden="1" customHeight="1" x14ac:dyDescent="0.25">
      <c r="A522" s="77" t="s">
        <v>560</v>
      </c>
      <c r="B522" s="1732">
        <v>107</v>
      </c>
      <c r="C522" s="310">
        <f>SUM(B522/B524)</f>
        <v>3.9266055045871558E-2</v>
      </c>
      <c r="D522" s="1732">
        <v>68</v>
      </c>
      <c r="E522" s="310">
        <f>SUM(D522/D524)</f>
        <v>4.9275362318840582E-2</v>
      </c>
      <c r="F522" s="1262"/>
      <c r="G522" s="1262"/>
      <c r="H522" s="1262"/>
      <c r="I522" s="1262"/>
      <c r="J522" s="1262"/>
      <c r="K522" s="1262"/>
      <c r="L522" s="1262"/>
      <c r="M522" s="1262"/>
      <c r="N522" s="1262"/>
      <c r="O522" s="1262"/>
      <c r="P522" s="1262"/>
      <c r="Q522" s="1262"/>
    </row>
    <row r="523" spans="1:17" s="172" customFormat="1" ht="15" hidden="1" customHeight="1" thickBot="1" x14ac:dyDescent="0.3">
      <c r="A523" s="75" t="s">
        <v>561</v>
      </c>
      <c r="B523" s="311">
        <v>1156</v>
      </c>
      <c r="C523" s="567">
        <f>SUM(B523/B524)</f>
        <v>0.42422018348623852</v>
      </c>
      <c r="D523" s="311">
        <v>669</v>
      </c>
      <c r="E523" s="567">
        <f>SUM(D523/D524)</f>
        <v>0.48478260869565215</v>
      </c>
      <c r="F523" s="1262"/>
      <c r="G523" s="1262"/>
      <c r="H523" s="1262"/>
      <c r="I523" s="1262"/>
      <c r="J523" s="1262"/>
      <c r="K523" s="1262"/>
      <c r="L523" s="1262"/>
      <c r="M523" s="1262"/>
      <c r="N523" s="1262"/>
      <c r="O523" s="1262"/>
      <c r="P523" s="1262"/>
      <c r="Q523" s="1262"/>
    </row>
    <row r="524" spans="1:17" s="172" customFormat="1" ht="15.6" hidden="1" customHeight="1" thickTop="1" thickBot="1" x14ac:dyDescent="0.3">
      <c r="A524" s="103" t="s">
        <v>130</v>
      </c>
      <c r="B524" s="459">
        <f>SUM(B521:B523)</f>
        <v>2725</v>
      </c>
      <c r="C524" s="688">
        <f>SUM(C521:C523)</f>
        <v>1</v>
      </c>
      <c r="D524" s="459">
        <f>SUM(D521:D523)</f>
        <v>1380</v>
      </c>
      <c r="E524" s="688">
        <f>SUM(E521:E523)</f>
        <v>1</v>
      </c>
      <c r="F524" s="1262"/>
      <c r="G524" s="1262"/>
      <c r="H524" s="1262"/>
      <c r="I524" s="1262"/>
      <c r="J524" s="1262"/>
      <c r="K524" s="1262"/>
      <c r="L524" s="1262"/>
      <c r="M524" s="1262"/>
      <c r="N524" s="1262"/>
      <c r="O524" s="1262"/>
      <c r="P524" s="1262"/>
      <c r="Q524" s="1262"/>
    </row>
    <row r="525" spans="1:17" s="172" customFormat="1" ht="15" hidden="1" customHeight="1" thickBot="1" x14ac:dyDescent="0.3">
      <c r="A525" s="2314" t="s">
        <v>562</v>
      </c>
      <c r="B525" s="2315"/>
      <c r="C525" s="2315"/>
      <c r="D525" s="2315"/>
      <c r="E525" s="2316"/>
      <c r="F525" s="1262"/>
      <c r="G525" s="1262"/>
      <c r="H525" s="1262"/>
      <c r="I525" s="1262"/>
      <c r="J525" s="1262"/>
      <c r="K525" s="1262"/>
      <c r="L525" s="1262"/>
      <c r="M525" s="1262"/>
      <c r="N525" s="1262"/>
      <c r="O525" s="1262"/>
      <c r="P525" s="1262"/>
      <c r="Q525" s="1262"/>
    </row>
    <row r="526" spans="1:17" s="172" customFormat="1" ht="14.45" hidden="1" customHeight="1" x14ac:dyDescent="0.25">
      <c r="A526" s="1734" t="s">
        <v>563</v>
      </c>
      <c r="B526" s="1714">
        <v>58</v>
      </c>
      <c r="C526" s="565">
        <f>SUM(B526/B533)</f>
        <v>2.1284403669724769E-2</v>
      </c>
      <c r="D526" s="744"/>
      <c r="E526" s="693"/>
      <c r="F526" s="1262"/>
      <c r="G526" s="1262"/>
      <c r="H526" s="1262"/>
      <c r="I526" s="1262"/>
      <c r="J526" s="1262"/>
      <c r="K526" s="1262"/>
      <c r="L526" s="1262"/>
      <c r="M526" s="1262"/>
      <c r="N526" s="1262"/>
      <c r="O526" s="1262"/>
      <c r="P526" s="1262"/>
      <c r="Q526" s="1262"/>
    </row>
    <row r="527" spans="1:17" s="172" customFormat="1" ht="14.45" hidden="1" customHeight="1" x14ac:dyDescent="0.25">
      <c r="A527" s="74" t="s">
        <v>564</v>
      </c>
      <c r="B527" s="1732">
        <v>2661</v>
      </c>
      <c r="C527" s="566">
        <f>SUM(B527/B533)</f>
        <v>0.97651376146788993</v>
      </c>
      <c r="D527" s="745"/>
      <c r="E527" s="377"/>
      <c r="F527" s="1262"/>
      <c r="G527" s="1262"/>
      <c r="H527" s="1262"/>
      <c r="I527" s="1262"/>
      <c r="J527" s="1262"/>
      <c r="K527" s="1262"/>
      <c r="L527" s="1262"/>
      <c r="M527" s="1262"/>
      <c r="N527" s="1262"/>
      <c r="O527" s="1262"/>
      <c r="P527" s="1262"/>
      <c r="Q527" s="1262"/>
    </row>
    <row r="528" spans="1:17" s="172" customFormat="1" ht="14.45" hidden="1" customHeight="1" x14ac:dyDescent="0.25">
      <c r="A528" s="74" t="s">
        <v>565</v>
      </c>
      <c r="B528" s="1732">
        <v>6</v>
      </c>
      <c r="C528" s="566">
        <f>SUM(B528/B533)</f>
        <v>2.2018348623853213E-3</v>
      </c>
      <c r="D528" s="745"/>
      <c r="E528" s="377"/>
      <c r="F528" s="1262"/>
      <c r="G528" s="1262"/>
      <c r="H528" s="1262"/>
      <c r="I528" s="1262"/>
      <c r="J528" s="1262"/>
      <c r="K528" s="1262"/>
      <c r="L528" s="1262"/>
      <c r="M528" s="1262"/>
      <c r="N528" s="1262"/>
      <c r="O528" s="1262"/>
      <c r="P528" s="1262"/>
      <c r="Q528" s="1262"/>
    </row>
    <row r="529" spans="1:17" s="172" customFormat="1" ht="14.45" hidden="1" customHeight="1" x14ac:dyDescent="0.25">
      <c r="A529" s="74" t="s">
        <v>566</v>
      </c>
      <c r="B529" s="1732">
        <v>0</v>
      </c>
      <c r="C529" s="566">
        <f>SUM(B529/B533)</f>
        <v>0</v>
      </c>
      <c r="D529" s="745"/>
      <c r="E529" s="377"/>
      <c r="F529" s="1262"/>
      <c r="G529" s="1262"/>
      <c r="H529" s="1262"/>
      <c r="I529" s="1262"/>
      <c r="J529" s="1262"/>
      <c r="K529" s="1262"/>
      <c r="L529" s="1262"/>
      <c r="M529" s="1262"/>
      <c r="N529" s="1262"/>
      <c r="O529" s="1262"/>
      <c r="P529" s="1262"/>
      <c r="Q529" s="1262"/>
    </row>
    <row r="530" spans="1:17" s="172" customFormat="1" ht="14.45" hidden="1" customHeight="1" x14ac:dyDescent="0.25">
      <c r="A530" s="74" t="s">
        <v>567</v>
      </c>
      <c r="B530" s="1732">
        <v>0</v>
      </c>
      <c r="C530" s="566">
        <f>SUM(B530/B533)</f>
        <v>0</v>
      </c>
      <c r="D530" s="745"/>
      <c r="E530" s="377"/>
      <c r="F530" s="1262"/>
      <c r="G530" s="1262"/>
      <c r="H530" s="1262"/>
      <c r="I530" s="1262"/>
      <c r="J530" s="1262"/>
      <c r="K530" s="1262"/>
      <c r="L530" s="1262"/>
      <c r="M530" s="1262"/>
      <c r="N530" s="1262"/>
      <c r="O530" s="1262"/>
      <c r="P530" s="1262"/>
      <c r="Q530" s="1262"/>
    </row>
    <row r="531" spans="1:17" s="172" customFormat="1" ht="14.45" hidden="1" customHeight="1" x14ac:dyDescent="0.25">
      <c r="A531" s="74" t="s">
        <v>568</v>
      </c>
      <c r="B531" s="1732">
        <v>0</v>
      </c>
      <c r="C531" s="566">
        <f>SUM(B531/B533)</f>
        <v>0</v>
      </c>
      <c r="D531" s="745"/>
      <c r="E531" s="377"/>
      <c r="F531" s="1262"/>
      <c r="G531" s="1262"/>
      <c r="H531" s="1262"/>
      <c r="I531" s="1262"/>
      <c r="J531" s="1262"/>
      <c r="K531" s="1262"/>
      <c r="L531" s="1262"/>
      <c r="M531" s="1262"/>
      <c r="N531" s="1262"/>
      <c r="O531" s="1262"/>
      <c r="P531" s="1262"/>
      <c r="Q531" s="1262"/>
    </row>
    <row r="532" spans="1:17" s="172" customFormat="1" ht="15" hidden="1" customHeight="1" thickBot="1" x14ac:dyDescent="0.3">
      <c r="A532" s="91" t="s">
        <v>569</v>
      </c>
      <c r="B532" s="311">
        <v>0</v>
      </c>
      <c r="C532" s="567">
        <f>SUM(B532/B533)</f>
        <v>0</v>
      </c>
      <c r="D532" s="745"/>
      <c r="E532" s="377"/>
      <c r="F532" s="1262"/>
      <c r="G532" s="1262"/>
      <c r="H532" s="1262"/>
      <c r="I532" s="1262"/>
      <c r="J532" s="1262"/>
      <c r="K532" s="1262"/>
      <c r="L532" s="1262"/>
      <c r="M532" s="1262"/>
      <c r="N532" s="1262"/>
      <c r="O532" s="1262"/>
      <c r="P532" s="1262"/>
      <c r="Q532" s="1262"/>
    </row>
    <row r="533" spans="1:17" s="172" customFormat="1" ht="15.6" hidden="1" customHeight="1" thickTop="1" thickBot="1" x14ac:dyDescent="0.3">
      <c r="A533" s="105" t="s">
        <v>130</v>
      </c>
      <c r="B533" s="459">
        <f>SUM(B526:B532)</f>
        <v>2725</v>
      </c>
      <c r="C533" s="1348">
        <f>SUM(C526:C532)</f>
        <v>1</v>
      </c>
      <c r="D533" s="746"/>
      <c r="E533" s="690"/>
      <c r="F533" s="1262"/>
      <c r="G533" s="1262"/>
      <c r="H533" s="1262"/>
      <c r="I533" s="1262"/>
      <c r="J533" s="1262"/>
      <c r="K533" s="1262"/>
      <c r="L533" s="1262"/>
      <c r="M533" s="1262"/>
      <c r="N533" s="1262"/>
      <c r="O533" s="1262"/>
      <c r="P533" s="1262"/>
      <c r="Q533" s="1262"/>
    </row>
    <row r="534" spans="1:17" s="172" customFormat="1" ht="15" hidden="1" customHeight="1" thickBot="1" x14ac:dyDescent="0.3">
      <c r="A534" s="2314" t="s">
        <v>570</v>
      </c>
      <c r="B534" s="2315"/>
      <c r="C534" s="2315"/>
      <c r="D534" s="2315"/>
      <c r="E534" s="2316"/>
    </row>
    <row r="535" spans="1:17" s="172" customFormat="1" ht="14.45" hidden="1" customHeight="1" x14ac:dyDescent="0.25">
      <c r="A535" s="1734" t="s">
        <v>571</v>
      </c>
      <c r="B535" s="1714">
        <v>474</v>
      </c>
      <c r="C535" s="565">
        <f>SUM(B535/B539)</f>
        <v>0.17394495412844035</v>
      </c>
      <c r="D535" s="744"/>
      <c r="E535" s="693"/>
    </row>
    <row r="536" spans="1:17" s="172" customFormat="1" ht="14.45" hidden="1" customHeight="1" x14ac:dyDescent="0.25">
      <c r="A536" s="74" t="s">
        <v>572</v>
      </c>
      <c r="B536" s="1732">
        <v>18</v>
      </c>
      <c r="C536" s="566">
        <f>SUM(B536/B539)</f>
        <v>6.6055045871559635E-3</v>
      </c>
      <c r="D536" s="377"/>
      <c r="E536" s="377"/>
    </row>
    <row r="537" spans="1:17" s="172" customFormat="1" ht="14.45" hidden="1" customHeight="1" x14ac:dyDescent="0.25">
      <c r="A537" s="74" t="s">
        <v>573</v>
      </c>
      <c r="B537" s="1732">
        <v>2229</v>
      </c>
      <c r="C537" s="566">
        <f>SUM(B537/B539)</f>
        <v>0.81798165137614676</v>
      </c>
      <c r="D537" s="377"/>
      <c r="E537" s="377"/>
    </row>
    <row r="538" spans="1:17" s="172" customFormat="1" ht="15" hidden="1" customHeight="1" thickBot="1" x14ac:dyDescent="0.3">
      <c r="A538" s="91" t="s">
        <v>574</v>
      </c>
      <c r="B538" s="311">
        <v>4</v>
      </c>
      <c r="C538" s="567">
        <f>SUM(B538/B539)</f>
        <v>1.4678899082568807E-3</v>
      </c>
      <c r="D538" s="377"/>
      <c r="E538" s="377"/>
    </row>
    <row r="539" spans="1:17" s="172" customFormat="1" ht="15.6" hidden="1" customHeight="1" thickTop="1" thickBot="1" x14ac:dyDescent="0.3">
      <c r="A539" s="105" t="s">
        <v>130</v>
      </c>
      <c r="B539" s="459">
        <f>SUM(B535:B538)</f>
        <v>2725</v>
      </c>
      <c r="C539" s="688">
        <f>SUM(C535:C538)</f>
        <v>0.99999999999999989</v>
      </c>
      <c r="D539" s="690"/>
      <c r="E539" s="690"/>
    </row>
    <row r="540" spans="1:17" s="172" customFormat="1" ht="15" hidden="1" customHeight="1" thickBot="1" x14ac:dyDescent="0.3">
      <c r="A540" s="2314" t="s">
        <v>575</v>
      </c>
      <c r="B540" s="2315"/>
      <c r="C540" s="2315"/>
      <c r="D540" s="2315"/>
      <c r="E540" s="2316"/>
    </row>
    <row r="541" spans="1:17" s="172" customFormat="1" ht="14.45" hidden="1" customHeight="1" x14ac:dyDescent="0.25">
      <c r="A541" s="1734" t="s">
        <v>576</v>
      </c>
      <c r="B541" s="1714">
        <v>1529</v>
      </c>
      <c r="C541" s="1735">
        <f>SUM(B541/B544)</f>
        <v>0.56110091743119261</v>
      </c>
      <c r="D541" s="693"/>
      <c r="E541" s="693"/>
    </row>
    <row r="542" spans="1:17" s="172" customFormat="1" ht="14.45" hidden="1" customHeight="1" x14ac:dyDescent="0.25">
      <c r="A542" s="74" t="s">
        <v>577</v>
      </c>
      <c r="B542" s="1732">
        <v>109</v>
      </c>
      <c r="C542" s="1735">
        <f>SUM(B542/B544)</f>
        <v>0.04</v>
      </c>
      <c r="D542" s="377"/>
      <c r="E542" s="377"/>
    </row>
    <row r="543" spans="1:17" s="172" customFormat="1" ht="15" hidden="1" customHeight="1" thickBot="1" x14ac:dyDescent="0.3">
      <c r="A543" s="91" t="s">
        <v>578</v>
      </c>
      <c r="B543" s="311">
        <v>1087</v>
      </c>
      <c r="C543" s="567">
        <f>SUM(B543/B544)</f>
        <v>0.39889908256880735</v>
      </c>
      <c r="D543" s="377"/>
      <c r="E543" s="377"/>
    </row>
    <row r="544" spans="1:17" s="172" customFormat="1" ht="15.6" hidden="1" customHeight="1" thickTop="1" thickBot="1" x14ac:dyDescent="0.3">
      <c r="A544" s="35" t="s">
        <v>130</v>
      </c>
      <c r="B544" s="313">
        <f>SUM(B541:B543)</f>
        <v>2725</v>
      </c>
      <c r="C544" s="1349">
        <f>SUM(C541:C543)</f>
        <v>1</v>
      </c>
      <c r="D544" s="377"/>
      <c r="E544" s="377"/>
    </row>
    <row r="545" spans="1:5" s="172" customFormat="1" ht="14.45" hidden="1" customHeight="1" x14ac:dyDescent="0.25">
      <c r="A545" s="1262"/>
      <c r="B545" s="1262"/>
      <c r="C545" s="1262"/>
      <c r="D545" s="1262"/>
      <c r="E545" s="1262"/>
    </row>
    <row r="546" spans="1:5" s="172" customFormat="1" ht="15" hidden="1" customHeight="1" thickBot="1" x14ac:dyDescent="0.3">
      <c r="A546" s="1262"/>
      <c r="B546" s="1262"/>
      <c r="C546" s="1262"/>
      <c r="D546" s="1262"/>
      <c r="E546" s="1262"/>
    </row>
    <row r="547" spans="1:5" s="172" customFormat="1" ht="18.95" hidden="1" customHeight="1" thickBot="1" x14ac:dyDescent="0.35">
      <c r="A547" s="2400" t="s">
        <v>547</v>
      </c>
      <c r="B547" s="2401"/>
      <c r="C547" s="2401"/>
      <c r="D547" s="2401"/>
      <c r="E547" s="2402"/>
    </row>
    <row r="548" spans="1:5" s="172" customFormat="1" ht="15.95" hidden="1" customHeight="1" thickBot="1" x14ac:dyDescent="0.3">
      <c r="A548" s="2655" t="s">
        <v>420</v>
      </c>
      <c r="B548" s="2656"/>
      <c r="C548" s="2656"/>
      <c r="D548" s="2656"/>
      <c r="E548" s="2657"/>
    </row>
    <row r="549" spans="1:5" s="172" customFormat="1" ht="15" hidden="1" customHeight="1" thickBot="1" x14ac:dyDescent="0.3">
      <c r="A549" s="257"/>
      <c r="B549" s="2651" t="s">
        <v>549</v>
      </c>
      <c r="C549" s="2652"/>
      <c r="D549" s="2651" t="s">
        <v>550</v>
      </c>
      <c r="E549" s="2652"/>
    </row>
    <row r="550" spans="1:5" s="172" customFormat="1" ht="15" hidden="1" customHeight="1" thickBot="1" x14ac:dyDescent="0.3">
      <c r="A550" s="118"/>
      <c r="B550" s="157" t="s">
        <v>551</v>
      </c>
      <c r="C550" s="156" t="s">
        <v>270</v>
      </c>
      <c r="D550" s="157" t="s">
        <v>551</v>
      </c>
      <c r="E550" s="156" t="s">
        <v>270</v>
      </c>
    </row>
    <row r="551" spans="1:5" s="172" customFormat="1" ht="15" hidden="1" customHeight="1" thickBot="1" x14ac:dyDescent="0.3">
      <c r="A551" s="2314" t="s">
        <v>595</v>
      </c>
      <c r="B551" s="2315"/>
      <c r="C551" s="2315"/>
      <c r="D551" s="2315"/>
      <c r="E551" s="2316"/>
    </row>
    <row r="552" spans="1:5" s="172" customFormat="1" ht="14.45" hidden="1" customHeight="1" x14ac:dyDescent="0.25">
      <c r="A552" s="73" t="s">
        <v>274</v>
      </c>
      <c r="B552" s="1048">
        <v>241</v>
      </c>
      <c r="C552" s="287">
        <f>SUM(B552/B560)</f>
        <v>8.6535008976660679E-2</v>
      </c>
      <c r="D552" s="1048">
        <v>99</v>
      </c>
      <c r="E552" s="287">
        <f>SUM(D552/D560)</f>
        <v>7.5399847677075402E-2</v>
      </c>
    </row>
    <row r="553" spans="1:5" s="172" customFormat="1" ht="14.45" hidden="1" customHeight="1" x14ac:dyDescent="0.25">
      <c r="A553" s="74" t="s">
        <v>275</v>
      </c>
      <c r="B553" s="910">
        <v>672</v>
      </c>
      <c r="C553" s="288">
        <f>SUM(B553/B560)</f>
        <v>0.24129263913824056</v>
      </c>
      <c r="D553" s="910">
        <v>184</v>
      </c>
      <c r="E553" s="288">
        <f>SUM(D553/D560)</f>
        <v>0.14013709063214014</v>
      </c>
    </row>
    <row r="554" spans="1:5" s="172" customFormat="1" ht="14.45" hidden="1" customHeight="1" x14ac:dyDescent="0.25">
      <c r="A554" s="74" t="s">
        <v>276</v>
      </c>
      <c r="B554" s="910">
        <v>610</v>
      </c>
      <c r="C554" s="288">
        <f>SUM(B554/B560)</f>
        <v>0.21903052064631956</v>
      </c>
      <c r="D554" s="910">
        <v>191</v>
      </c>
      <c r="E554" s="288">
        <f>SUM(D554/D560)</f>
        <v>0.14546839299314546</v>
      </c>
    </row>
    <row r="555" spans="1:5" s="172" customFormat="1" ht="14.45" hidden="1" customHeight="1" x14ac:dyDescent="0.25">
      <c r="A555" s="74" t="s">
        <v>277</v>
      </c>
      <c r="B555" s="910">
        <v>571</v>
      </c>
      <c r="C555" s="288">
        <f>SUM(B555/B560)</f>
        <v>0.20502692998204669</v>
      </c>
      <c r="D555" s="910">
        <v>269</v>
      </c>
      <c r="E555" s="288">
        <f>SUM(D555/D560)</f>
        <v>0.20487433358720489</v>
      </c>
    </row>
    <row r="556" spans="1:5" s="172" customFormat="1" ht="14.45" hidden="1" customHeight="1" x14ac:dyDescent="0.25">
      <c r="A556" s="74" t="s">
        <v>278</v>
      </c>
      <c r="B556" s="910">
        <v>330</v>
      </c>
      <c r="C556" s="288">
        <f>SUM(B556/B560)</f>
        <v>0.118491921005386</v>
      </c>
      <c r="D556" s="910">
        <v>234</v>
      </c>
      <c r="E556" s="288">
        <f>SUM(D556/D560)</f>
        <v>0.17821782178217821</v>
      </c>
    </row>
    <row r="557" spans="1:5" s="172" customFormat="1" ht="14.45" hidden="1" customHeight="1" x14ac:dyDescent="0.25">
      <c r="A557" s="74" t="s">
        <v>279</v>
      </c>
      <c r="B557" s="910">
        <v>285</v>
      </c>
      <c r="C557" s="288">
        <f>SUM(B557/B560)</f>
        <v>0.10233393177737882</v>
      </c>
      <c r="D557" s="910">
        <v>268</v>
      </c>
      <c r="E557" s="288">
        <f>SUM(D557/D560)</f>
        <v>0.2041127189642041</v>
      </c>
    </row>
    <row r="558" spans="1:5" s="172" customFormat="1" ht="14.45" hidden="1" customHeight="1" x14ac:dyDescent="0.25">
      <c r="A558" s="74" t="s">
        <v>280</v>
      </c>
      <c r="B558" s="910">
        <v>76</v>
      </c>
      <c r="C558" s="288">
        <f>SUM(B558/B560)</f>
        <v>2.7289048473967684E-2</v>
      </c>
      <c r="D558" s="910">
        <v>67</v>
      </c>
      <c r="E558" s="288">
        <f>SUM(D558/D560)</f>
        <v>5.1028179741051026E-2</v>
      </c>
    </row>
    <row r="559" spans="1:5" s="172" customFormat="1" ht="15" hidden="1" customHeight="1" thickBot="1" x14ac:dyDescent="0.3">
      <c r="A559" s="75" t="s">
        <v>397</v>
      </c>
      <c r="B559" s="912">
        <v>0</v>
      </c>
      <c r="C559" s="289">
        <f>SUM(B559/B560)</f>
        <v>0</v>
      </c>
      <c r="D559" s="912">
        <v>1</v>
      </c>
      <c r="E559" s="289">
        <f>SUM(D559/D560)</f>
        <v>7.6161462300076163E-4</v>
      </c>
    </row>
    <row r="560" spans="1:5" s="172" customFormat="1" ht="15.6" hidden="1" customHeight="1" thickTop="1" thickBot="1" x14ac:dyDescent="0.3">
      <c r="A560" s="34" t="s">
        <v>398</v>
      </c>
      <c r="B560" s="360">
        <v>2785</v>
      </c>
      <c r="C560" s="178">
        <f>SUM(B560/B560)</f>
        <v>1</v>
      </c>
      <c r="D560" s="360">
        <f>SUM(D552:D559)</f>
        <v>1313</v>
      </c>
      <c r="E560" s="178">
        <f>SUM(E552:E559)</f>
        <v>0.99999999999999989</v>
      </c>
    </row>
    <row r="561" spans="1:5" s="33" customFormat="1" ht="15" hidden="1" customHeight="1" thickBot="1" x14ac:dyDescent="0.25">
      <c r="A561" s="2314" t="s">
        <v>596</v>
      </c>
      <c r="B561" s="2315"/>
      <c r="C561" s="2315"/>
      <c r="D561" s="2315"/>
      <c r="E561" s="2316"/>
    </row>
    <row r="562" spans="1:5" s="172" customFormat="1" ht="14.45" hidden="1" customHeight="1" x14ac:dyDescent="0.25">
      <c r="A562" s="73" t="s">
        <v>284</v>
      </c>
      <c r="B562" s="1048">
        <v>426</v>
      </c>
      <c r="C562" s="290">
        <f>SUM(B562/B568)</f>
        <v>0.15296229802513464</v>
      </c>
      <c r="D562" s="1048">
        <v>233</v>
      </c>
      <c r="E562" s="290">
        <f>SUM(D562/D568)</f>
        <v>0.17745620715917745</v>
      </c>
    </row>
    <row r="563" spans="1:5" s="172" customFormat="1" ht="14.45" hidden="1" customHeight="1" x14ac:dyDescent="0.25">
      <c r="A563" s="74" t="s">
        <v>285</v>
      </c>
      <c r="B563" s="910">
        <v>203</v>
      </c>
      <c r="C563" s="291">
        <f>SUM(B563/B568)</f>
        <v>7.2890484739676839E-2</v>
      </c>
      <c r="D563" s="910">
        <v>84</v>
      </c>
      <c r="E563" s="291">
        <f>SUM(D563/D568)</f>
        <v>6.397562833206398E-2</v>
      </c>
    </row>
    <row r="564" spans="1:5" s="172" customFormat="1" ht="14.45" hidden="1" customHeight="1" x14ac:dyDescent="0.25">
      <c r="A564" s="74" t="s">
        <v>286</v>
      </c>
      <c r="B564" s="910">
        <v>31</v>
      </c>
      <c r="C564" s="291">
        <f>SUM(B564/B568)</f>
        <v>1.1131059245960502E-2</v>
      </c>
      <c r="D564" s="910">
        <v>11</v>
      </c>
      <c r="E564" s="291">
        <f>SUM(D564/D568)</f>
        <v>8.3777608530083772E-3</v>
      </c>
    </row>
    <row r="565" spans="1:5" s="172" customFormat="1" ht="14.45" hidden="1" customHeight="1" x14ac:dyDescent="0.25">
      <c r="A565" s="74" t="s">
        <v>287</v>
      </c>
      <c r="B565" s="910">
        <v>919</v>
      </c>
      <c r="C565" s="291">
        <f>SUM(B565/B568)</f>
        <v>0.32998204667863557</v>
      </c>
      <c r="D565" s="910">
        <v>415</v>
      </c>
      <c r="E565" s="291">
        <f>SUM(D565/D568)</f>
        <v>0.31607006854531605</v>
      </c>
    </row>
    <row r="566" spans="1:5" s="172" customFormat="1" ht="14.45" hidden="1" customHeight="1" x14ac:dyDescent="0.25">
      <c r="A566" s="74" t="s">
        <v>288</v>
      </c>
      <c r="B566" s="910">
        <v>992</v>
      </c>
      <c r="C566" s="291">
        <f>SUM(B566/B568)</f>
        <v>0.35619389587073608</v>
      </c>
      <c r="D566" s="910">
        <v>503</v>
      </c>
      <c r="E566" s="291">
        <f>SUM(D566/D568)</f>
        <v>0.38309215536938307</v>
      </c>
    </row>
    <row r="567" spans="1:5" s="172" customFormat="1" ht="15" hidden="1" customHeight="1" thickBot="1" x14ac:dyDescent="0.3">
      <c r="A567" s="91" t="s">
        <v>289</v>
      </c>
      <c r="B567" s="912">
        <v>214</v>
      </c>
      <c r="C567" s="292">
        <f>SUM(B567/B568)</f>
        <v>7.6840215439856377E-2</v>
      </c>
      <c r="D567" s="912">
        <v>67</v>
      </c>
      <c r="E567" s="292">
        <f>SUM(D567/D568)</f>
        <v>5.1028179741051026E-2</v>
      </c>
    </row>
    <row r="568" spans="1:5" s="172" customFormat="1" ht="15.6" hidden="1" customHeight="1" thickTop="1" thickBot="1" x14ac:dyDescent="0.3">
      <c r="A568" s="105" t="s">
        <v>554</v>
      </c>
      <c r="B568" s="104">
        <f>SUM(B562:B567)</f>
        <v>2785</v>
      </c>
      <c r="C568" s="689">
        <f>SUM(B568/B568)</f>
        <v>1</v>
      </c>
      <c r="D568" s="104">
        <f>SUM(D562:D567)</f>
        <v>1313</v>
      </c>
      <c r="E568" s="689">
        <f>SUM(E562:E567)</f>
        <v>1</v>
      </c>
    </row>
    <row r="569" spans="1:5" s="33" customFormat="1" ht="15" hidden="1" customHeight="1" thickBot="1" x14ac:dyDescent="0.25">
      <c r="A569" s="2314" t="s">
        <v>597</v>
      </c>
      <c r="B569" s="2315"/>
      <c r="C569" s="2315"/>
      <c r="D569" s="2315"/>
      <c r="E569" s="2316"/>
    </row>
    <row r="570" spans="1:5" s="172" customFormat="1" ht="15" hidden="1" customHeight="1" thickBot="1" x14ac:dyDescent="0.3">
      <c r="A570" s="695" t="s">
        <v>556</v>
      </c>
      <c r="B570" s="2669" t="s">
        <v>598</v>
      </c>
      <c r="C570" s="2670"/>
      <c r="D570" s="2669" t="s">
        <v>599</v>
      </c>
      <c r="E570" s="2670"/>
    </row>
    <row r="571" spans="1:5" s="172" customFormat="1" ht="15" hidden="1" customHeight="1" thickBot="1" x14ac:dyDescent="0.3">
      <c r="A571" s="2314" t="s">
        <v>600</v>
      </c>
      <c r="B571" s="2315"/>
      <c r="C571" s="2315"/>
      <c r="D571" s="2315"/>
      <c r="E571" s="2316"/>
    </row>
    <row r="572" spans="1:5" s="172" customFormat="1" ht="14.45" hidden="1" customHeight="1" x14ac:dyDescent="0.25">
      <c r="A572" s="1734" t="s">
        <v>559</v>
      </c>
      <c r="B572" s="1086">
        <v>1553</v>
      </c>
      <c r="C572" s="294">
        <f>SUM(B572/B575)</f>
        <v>0.55763016157989231</v>
      </c>
      <c r="D572" s="1086">
        <v>674</v>
      </c>
      <c r="E572" s="294">
        <f>SUM(D572/D575)</f>
        <v>0.5133282559025133</v>
      </c>
    </row>
    <row r="573" spans="1:5" s="172" customFormat="1" ht="14.45" hidden="1" customHeight="1" x14ac:dyDescent="0.25">
      <c r="A573" s="77" t="s">
        <v>560</v>
      </c>
      <c r="B573" s="910">
        <v>134</v>
      </c>
      <c r="C573" s="288">
        <f>SUM(B573/B575)</f>
        <v>4.8114901256732498E-2</v>
      </c>
      <c r="D573" s="910">
        <v>50</v>
      </c>
      <c r="E573" s="288">
        <f>SUM(D573/D575)</f>
        <v>3.8080731150038079E-2</v>
      </c>
    </row>
    <row r="574" spans="1:5" s="172" customFormat="1" ht="15" hidden="1" customHeight="1" thickBot="1" x14ac:dyDescent="0.3">
      <c r="A574" s="75" t="s">
        <v>561</v>
      </c>
      <c r="B574" s="912">
        <v>1098</v>
      </c>
      <c r="C574" s="292">
        <f>SUM(B574/B575)</f>
        <v>0.39425493716337523</v>
      </c>
      <c r="D574" s="912">
        <v>589</v>
      </c>
      <c r="E574" s="292">
        <f>SUM(D574/D575)</f>
        <v>0.44859101294744858</v>
      </c>
    </row>
    <row r="575" spans="1:5" s="172" customFormat="1" ht="15.6" hidden="1" customHeight="1" thickTop="1" thickBot="1" x14ac:dyDescent="0.3">
      <c r="A575" s="103" t="s">
        <v>130</v>
      </c>
      <c r="B575" s="179">
        <f>SUM(B572:B574)</f>
        <v>2785</v>
      </c>
      <c r="C575" s="689">
        <f>SUM(C572:C574)</f>
        <v>1</v>
      </c>
      <c r="D575" s="179">
        <f>SUM(D572:D574)</f>
        <v>1313</v>
      </c>
      <c r="E575" s="689">
        <f>SUM(E572:E574)</f>
        <v>1</v>
      </c>
    </row>
    <row r="576" spans="1:5" s="172" customFormat="1" ht="15" hidden="1" customHeight="1" thickBot="1" x14ac:dyDescent="0.3">
      <c r="A576" s="2314" t="s">
        <v>601</v>
      </c>
      <c r="B576" s="2315"/>
      <c r="C576" s="2315"/>
      <c r="D576" s="2315"/>
      <c r="E576" s="2316"/>
    </row>
    <row r="577" spans="1:5" s="172" customFormat="1" ht="14.45" hidden="1" customHeight="1" x14ac:dyDescent="0.25">
      <c r="A577" s="1734" t="s">
        <v>563</v>
      </c>
      <c r="B577" s="1086">
        <v>104</v>
      </c>
      <c r="C577" s="290">
        <f>SUM(B577/B584)</f>
        <v>3.734290843806104E-2</v>
      </c>
      <c r="D577" s="744"/>
      <c r="E577" s="693"/>
    </row>
    <row r="578" spans="1:5" s="172" customFormat="1" ht="14.45" hidden="1" customHeight="1" x14ac:dyDescent="0.25">
      <c r="A578" s="74" t="s">
        <v>564</v>
      </c>
      <c r="B578" s="910">
        <v>2680</v>
      </c>
      <c r="C578" s="291">
        <f>SUM(B578/B584)</f>
        <v>0.9622980251346499</v>
      </c>
      <c r="D578" s="745"/>
      <c r="E578" s="377"/>
    </row>
    <row r="579" spans="1:5" s="172" customFormat="1" ht="14.45" hidden="1" customHeight="1" x14ac:dyDescent="0.25">
      <c r="A579" s="74" t="s">
        <v>565</v>
      </c>
      <c r="B579" s="910">
        <v>1</v>
      </c>
      <c r="C579" s="291">
        <f>SUM(B579/B584)</f>
        <v>3.590664272890485E-4</v>
      </c>
      <c r="D579" s="745"/>
      <c r="E579" s="377"/>
    </row>
    <row r="580" spans="1:5" s="172" customFormat="1" ht="14.45" hidden="1" customHeight="1" x14ac:dyDescent="0.25">
      <c r="A580" s="74" t="s">
        <v>566</v>
      </c>
      <c r="B580" s="910">
        <v>0</v>
      </c>
      <c r="C580" s="291">
        <f>SUM(B580/B584)</f>
        <v>0</v>
      </c>
      <c r="D580" s="745"/>
      <c r="E580" s="377"/>
    </row>
    <row r="581" spans="1:5" s="172" customFormat="1" ht="14.45" hidden="1" customHeight="1" x14ac:dyDescent="0.25">
      <c r="A581" s="74" t="s">
        <v>567</v>
      </c>
      <c r="B581" s="910">
        <v>0</v>
      </c>
      <c r="C581" s="291">
        <f>SUM(B581/B584)</f>
        <v>0</v>
      </c>
      <c r="D581" s="745"/>
      <c r="E581" s="377"/>
    </row>
    <row r="582" spans="1:5" s="172" customFormat="1" ht="14.45" hidden="1" customHeight="1" x14ac:dyDescent="0.25">
      <c r="A582" s="74" t="s">
        <v>568</v>
      </c>
      <c r="B582" s="910">
        <v>0</v>
      </c>
      <c r="C582" s="291">
        <f>SUM(B582/B584)</f>
        <v>0</v>
      </c>
      <c r="D582" s="745"/>
      <c r="E582" s="377"/>
    </row>
    <row r="583" spans="1:5" s="172" customFormat="1" ht="15" hidden="1" customHeight="1" thickBot="1" x14ac:dyDescent="0.3">
      <c r="A583" s="91" t="s">
        <v>569</v>
      </c>
      <c r="B583" s="912">
        <v>0</v>
      </c>
      <c r="C583" s="292">
        <f>SUM(B583/B584)</f>
        <v>0</v>
      </c>
      <c r="D583" s="745"/>
      <c r="E583" s="377"/>
    </row>
    <row r="584" spans="1:5" s="172" customFormat="1" ht="15.6" hidden="1" customHeight="1" thickTop="1" thickBot="1" x14ac:dyDescent="0.3">
      <c r="A584" s="105" t="s">
        <v>130</v>
      </c>
      <c r="B584" s="179">
        <f>SUM(B577:B583)</f>
        <v>2785</v>
      </c>
      <c r="C584" s="747">
        <f>SUM(B584/B584)</f>
        <v>1</v>
      </c>
      <c r="D584" s="746"/>
      <c r="E584" s="690"/>
    </row>
    <row r="585" spans="1:5" s="172" customFormat="1" ht="15" hidden="1" customHeight="1" thickBot="1" x14ac:dyDescent="0.3">
      <c r="A585" s="2314" t="s">
        <v>602</v>
      </c>
      <c r="B585" s="2315"/>
      <c r="C585" s="2315"/>
      <c r="D585" s="2315"/>
      <c r="E585" s="2316"/>
    </row>
    <row r="586" spans="1:5" s="172" customFormat="1" ht="14.45" hidden="1" customHeight="1" x14ac:dyDescent="0.25">
      <c r="A586" s="1734" t="s">
        <v>571</v>
      </c>
      <c r="B586" s="1086">
        <v>510</v>
      </c>
      <c r="C586" s="290">
        <f>SUM(B586/B590)</f>
        <v>0.18312387791741472</v>
      </c>
      <c r="D586" s="744"/>
      <c r="E586" s="693"/>
    </row>
    <row r="587" spans="1:5" s="172" customFormat="1" ht="14.45" hidden="1" customHeight="1" x14ac:dyDescent="0.25">
      <c r="A587" s="74" t="s">
        <v>572</v>
      </c>
      <c r="B587" s="910">
        <v>25</v>
      </c>
      <c r="C587" s="291">
        <f>SUM(B587/B590)</f>
        <v>8.9766606822262122E-3</v>
      </c>
      <c r="D587" s="377"/>
      <c r="E587" s="377"/>
    </row>
    <row r="588" spans="1:5" s="172" customFormat="1" ht="14.45" hidden="1" customHeight="1" x14ac:dyDescent="0.25">
      <c r="A588" s="74" t="s">
        <v>573</v>
      </c>
      <c r="B588" s="910">
        <v>2243</v>
      </c>
      <c r="C588" s="291">
        <f>SUM(B588/B590)</f>
        <v>0.80538599640933572</v>
      </c>
      <c r="D588" s="377"/>
      <c r="E588" s="377"/>
    </row>
    <row r="589" spans="1:5" s="172" customFormat="1" ht="15" hidden="1" customHeight="1" thickBot="1" x14ac:dyDescent="0.3">
      <c r="A589" s="91" t="s">
        <v>574</v>
      </c>
      <c r="B589" s="912">
        <v>7</v>
      </c>
      <c r="C589" s="292">
        <f>SUM(B589/B590)</f>
        <v>2.5134649910233393E-3</v>
      </c>
      <c r="D589" s="377"/>
      <c r="E589" s="377"/>
    </row>
    <row r="590" spans="1:5" s="172" customFormat="1" ht="15.6" hidden="1" customHeight="1" thickTop="1" thickBot="1" x14ac:dyDescent="0.3">
      <c r="A590" s="105" t="s">
        <v>130</v>
      </c>
      <c r="B590" s="179">
        <f>SUM(B586:B589)</f>
        <v>2785</v>
      </c>
      <c r="C590" s="689">
        <f>SUM(B590/B590)</f>
        <v>1</v>
      </c>
      <c r="D590" s="690"/>
      <c r="E590" s="690"/>
    </row>
    <row r="591" spans="1:5" s="172" customFormat="1" ht="15" hidden="1" customHeight="1" thickBot="1" x14ac:dyDescent="0.3">
      <c r="A591" s="2314" t="s">
        <v>603</v>
      </c>
      <c r="B591" s="2315"/>
      <c r="C591" s="2315"/>
      <c r="D591" s="2315"/>
      <c r="E591" s="2316"/>
    </row>
    <row r="592" spans="1:5" s="172" customFormat="1" ht="14.45" hidden="1" customHeight="1" x14ac:dyDescent="0.25">
      <c r="A592" s="1734" t="s">
        <v>576</v>
      </c>
      <c r="B592" s="1086">
        <v>1526</v>
      </c>
      <c r="C592" s="692">
        <f>SUM(B592/B595)</f>
        <v>0.54793536804308796</v>
      </c>
      <c r="D592" s="693"/>
      <c r="E592" s="693"/>
    </row>
    <row r="593" spans="1:5" s="172" customFormat="1" ht="14.45" hidden="1" customHeight="1" x14ac:dyDescent="0.25">
      <c r="A593" s="74" t="s">
        <v>577</v>
      </c>
      <c r="B593" s="910">
        <v>123</v>
      </c>
      <c r="C593" s="692">
        <f>SUM(B593/B595)</f>
        <v>4.416517055655296E-2</v>
      </c>
      <c r="D593" s="377"/>
      <c r="E593" s="377"/>
    </row>
    <row r="594" spans="1:5" s="172" customFormat="1" ht="15" hidden="1" customHeight="1" thickBot="1" x14ac:dyDescent="0.3">
      <c r="A594" s="91" t="s">
        <v>578</v>
      </c>
      <c r="B594" s="912">
        <v>1136</v>
      </c>
      <c r="C594" s="292">
        <f>SUM(B594/B595)</f>
        <v>0.40789946140035904</v>
      </c>
      <c r="D594" s="377"/>
      <c r="E594" s="377"/>
    </row>
    <row r="595" spans="1:5" s="172" customFormat="1" ht="15.6" hidden="1" customHeight="1" thickTop="1" thickBot="1" x14ac:dyDescent="0.3">
      <c r="A595" s="35" t="s">
        <v>130</v>
      </c>
      <c r="B595" s="89">
        <f>SUM(B592:B594)</f>
        <v>2785</v>
      </c>
      <c r="C595" s="293">
        <f>SUM(B595/B595)</f>
        <v>1</v>
      </c>
      <c r="D595" s="377"/>
      <c r="E595" s="377"/>
    </row>
    <row r="596" spans="1:5" s="172" customFormat="1" ht="14.45" hidden="1" customHeight="1" x14ac:dyDescent="0.25">
      <c r="A596" s="1262"/>
      <c r="B596" s="1262"/>
      <c r="C596" s="1262"/>
      <c r="D596" s="1262"/>
      <c r="E596" s="1262"/>
    </row>
    <row r="597" spans="1:5" s="172" customFormat="1" ht="15" hidden="1" customHeight="1" thickBot="1" x14ac:dyDescent="0.3">
      <c r="A597" s="1262"/>
      <c r="B597" s="1262"/>
      <c r="C597" s="1262"/>
      <c r="D597" s="1262"/>
      <c r="E597" s="1262"/>
    </row>
    <row r="598" spans="1:5" s="172" customFormat="1" ht="18.95" hidden="1" customHeight="1" thickBot="1" x14ac:dyDescent="0.35">
      <c r="A598" s="2400" t="s">
        <v>547</v>
      </c>
      <c r="B598" s="2401"/>
      <c r="C598" s="2401"/>
      <c r="D598" s="2401"/>
      <c r="E598" s="2402"/>
    </row>
    <row r="599" spans="1:5" s="172" customFormat="1" ht="15.95" hidden="1" customHeight="1" thickBot="1" x14ac:dyDescent="0.3">
      <c r="A599" s="2655" t="s">
        <v>183</v>
      </c>
      <c r="B599" s="2656"/>
      <c r="C599" s="2656"/>
      <c r="D599" s="2656"/>
      <c r="E599" s="2657"/>
    </row>
    <row r="600" spans="1:5" s="172" customFormat="1" ht="15" hidden="1" customHeight="1" thickBot="1" x14ac:dyDescent="0.3">
      <c r="A600" s="257"/>
      <c r="B600" s="2651" t="s">
        <v>549</v>
      </c>
      <c r="C600" s="2652"/>
      <c r="D600" s="2651" t="s">
        <v>550</v>
      </c>
      <c r="E600" s="2652"/>
    </row>
    <row r="601" spans="1:5" s="172" customFormat="1" ht="15" hidden="1" customHeight="1" thickBot="1" x14ac:dyDescent="0.3">
      <c r="A601" s="118"/>
      <c r="B601" s="157" t="s">
        <v>551</v>
      </c>
      <c r="C601" s="156" t="s">
        <v>270</v>
      </c>
      <c r="D601" s="157" t="s">
        <v>551</v>
      </c>
      <c r="E601" s="156" t="s">
        <v>270</v>
      </c>
    </row>
    <row r="602" spans="1:5" s="172" customFormat="1" ht="15" hidden="1" customHeight="1" thickBot="1" x14ac:dyDescent="0.3">
      <c r="A602" s="2314" t="s">
        <v>552</v>
      </c>
      <c r="B602" s="2315"/>
      <c r="C602" s="2315"/>
      <c r="D602" s="2315"/>
      <c r="E602" s="2316"/>
    </row>
    <row r="603" spans="1:5" s="172" customFormat="1" ht="14.45" hidden="1" customHeight="1" x14ac:dyDescent="0.25">
      <c r="A603" s="73" t="s">
        <v>274</v>
      </c>
      <c r="B603" s="1048">
        <v>231</v>
      </c>
      <c r="C603" s="287">
        <f>SUM(B603/B611)</f>
        <v>8.6907449209932278E-2</v>
      </c>
      <c r="D603" s="1048">
        <v>154</v>
      </c>
      <c r="E603" s="287">
        <f>SUM(D603/D611)</f>
        <v>8.8709677419354843E-2</v>
      </c>
    </row>
    <row r="604" spans="1:5" s="172" customFormat="1" ht="14.45" hidden="1" customHeight="1" x14ac:dyDescent="0.25">
      <c r="A604" s="74" t="s">
        <v>275</v>
      </c>
      <c r="B604" s="910">
        <v>601</v>
      </c>
      <c r="C604" s="288">
        <f>SUM(B604/B611)</f>
        <v>0.22610985703536493</v>
      </c>
      <c r="D604" s="910">
        <v>269</v>
      </c>
      <c r="E604" s="288">
        <f>SUM(D604/D611)</f>
        <v>0.15495391705069125</v>
      </c>
    </row>
    <row r="605" spans="1:5" s="172" customFormat="1" ht="14.45" hidden="1" customHeight="1" x14ac:dyDescent="0.25">
      <c r="A605" s="74" t="s">
        <v>276</v>
      </c>
      <c r="B605" s="910">
        <v>439</v>
      </c>
      <c r="C605" s="288">
        <f>SUM(B605/B611)</f>
        <v>0.1651617757712566</v>
      </c>
      <c r="D605" s="910">
        <v>252</v>
      </c>
      <c r="E605" s="288">
        <f>SUM(D605/D611)</f>
        <v>0.14516129032258066</v>
      </c>
    </row>
    <row r="606" spans="1:5" s="172" customFormat="1" ht="14.45" hidden="1" customHeight="1" x14ac:dyDescent="0.25">
      <c r="A606" s="74" t="s">
        <v>277</v>
      </c>
      <c r="B606" s="910">
        <v>570</v>
      </c>
      <c r="C606" s="288">
        <v>0.215</v>
      </c>
      <c r="D606" s="910">
        <v>374</v>
      </c>
      <c r="E606" s="288">
        <v>0.216</v>
      </c>
    </row>
    <row r="607" spans="1:5" s="172" customFormat="1" ht="14.45" hidden="1" customHeight="1" x14ac:dyDescent="0.25">
      <c r="A607" s="74" t="s">
        <v>278</v>
      </c>
      <c r="B607" s="910">
        <v>370</v>
      </c>
      <c r="C607" s="288">
        <f>SUM(B607/B611)</f>
        <v>0.13920240782543267</v>
      </c>
      <c r="D607" s="910">
        <v>280</v>
      </c>
      <c r="E607" s="288">
        <f>SUM(D607/D611)</f>
        <v>0.16129032258064516</v>
      </c>
    </row>
    <row r="608" spans="1:5" s="172" customFormat="1" ht="14.45" hidden="1" customHeight="1" x14ac:dyDescent="0.25">
      <c r="A608" s="74" t="s">
        <v>279</v>
      </c>
      <c r="B608" s="910">
        <v>321</v>
      </c>
      <c r="C608" s="288">
        <f>SUM(B608/B611)</f>
        <v>0.12076749435665914</v>
      </c>
      <c r="D608" s="910">
        <v>285</v>
      </c>
      <c r="E608" s="288">
        <f>SUM(D608/D611)</f>
        <v>0.16417050691244239</v>
      </c>
    </row>
    <row r="609" spans="1:5" s="172" customFormat="1" ht="14.45" hidden="1" customHeight="1" x14ac:dyDescent="0.25">
      <c r="A609" s="74" t="s">
        <v>280</v>
      </c>
      <c r="B609" s="910">
        <v>115</v>
      </c>
      <c r="C609" s="288">
        <f>SUM(B609/B611)</f>
        <v>4.3265613243039881E-2</v>
      </c>
      <c r="D609" s="910">
        <v>116</v>
      </c>
      <c r="E609" s="288">
        <f>SUM(D609/D611)</f>
        <v>6.6820276497695855E-2</v>
      </c>
    </row>
    <row r="610" spans="1:5" s="172" customFormat="1" ht="15" hidden="1" customHeight="1" thickBot="1" x14ac:dyDescent="0.3">
      <c r="A610" s="75" t="s">
        <v>397</v>
      </c>
      <c r="B610" s="912">
        <v>11</v>
      </c>
      <c r="C610" s="289">
        <f>SUM(B610/B611)</f>
        <v>4.1384499623777276E-3</v>
      </c>
      <c r="D610" s="912">
        <v>6</v>
      </c>
      <c r="E610" s="289">
        <f>SUM(D610/D611)</f>
        <v>3.4562211981566822E-3</v>
      </c>
    </row>
    <row r="611" spans="1:5" s="172" customFormat="1" ht="15.6" hidden="1" customHeight="1" thickTop="1" thickBot="1" x14ac:dyDescent="0.3">
      <c r="A611" s="34" t="s">
        <v>398</v>
      </c>
      <c r="B611" s="360">
        <f>SUM(B603:B610)</f>
        <v>2658</v>
      </c>
      <c r="C611" s="178">
        <f>SUM(B611/B611)</f>
        <v>1</v>
      </c>
      <c r="D611" s="360">
        <f>SUM(D603:D610)</f>
        <v>1736</v>
      </c>
      <c r="E611" s="178">
        <f>SUM(E603:E610)</f>
        <v>1.0005622119815667</v>
      </c>
    </row>
    <row r="612" spans="1:5" s="33" customFormat="1" ht="15" hidden="1" customHeight="1" thickBot="1" x14ac:dyDescent="0.25">
      <c r="A612" s="2314" t="s">
        <v>553</v>
      </c>
      <c r="B612" s="2315"/>
      <c r="C612" s="2315"/>
      <c r="D612" s="2315"/>
      <c r="E612" s="2316"/>
    </row>
    <row r="613" spans="1:5" s="172" customFormat="1" ht="14.45" hidden="1" customHeight="1" x14ac:dyDescent="0.25">
      <c r="A613" s="73" t="s">
        <v>284</v>
      </c>
      <c r="B613" s="1048">
        <v>425</v>
      </c>
      <c r="C613" s="290">
        <f>SUM(B613/B619)</f>
        <v>0.1598946576373213</v>
      </c>
      <c r="D613" s="1048">
        <v>302</v>
      </c>
      <c r="E613" s="290">
        <f>SUM(D613/D619)</f>
        <v>0.17396313364055299</v>
      </c>
    </row>
    <row r="614" spans="1:5" s="172" customFormat="1" ht="14.45" hidden="1" customHeight="1" x14ac:dyDescent="0.25">
      <c r="A614" s="74" t="s">
        <v>285</v>
      </c>
      <c r="B614" s="910">
        <v>222</v>
      </c>
      <c r="C614" s="291">
        <f>SUM(B614/B619)</f>
        <v>8.35214446952596E-2</v>
      </c>
      <c r="D614" s="910">
        <v>131</v>
      </c>
      <c r="E614" s="291">
        <f>SUM(D614/D619)</f>
        <v>7.5460829493087564E-2</v>
      </c>
    </row>
    <row r="615" spans="1:5" s="172" customFormat="1" ht="14.45" hidden="1" customHeight="1" x14ac:dyDescent="0.25">
      <c r="A615" s="74" t="s">
        <v>286</v>
      </c>
      <c r="B615" s="910">
        <v>24</v>
      </c>
      <c r="C615" s="291">
        <f>SUM(B615/B619)</f>
        <v>9.0293453724604959E-3</v>
      </c>
      <c r="D615" s="910">
        <v>16</v>
      </c>
      <c r="E615" s="291">
        <f>SUM(D615/D619)</f>
        <v>9.2165898617511521E-3</v>
      </c>
    </row>
    <row r="616" spans="1:5" s="172" customFormat="1" ht="14.45" hidden="1" customHeight="1" x14ac:dyDescent="0.25">
      <c r="A616" s="74" t="s">
        <v>287</v>
      </c>
      <c r="B616" s="910">
        <v>867</v>
      </c>
      <c r="C616" s="291">
        <f>SUM(B616/B619)</f>
        <v>0.32618510158013542</v>
      </c>
      <c r="D616" s="910">
        <v>546</v>
      </c>
      <c r="E616" s="291">
        <f>SUM(D616/D619)</f>
        <v>0.31451612903225806</v>
      </c>
    </row>
    <row r="617" spans="1:5" s="172" customFormat="1" ht="14.45" hidden="1" customHeight="1" x14ac:dyDescent="0.25">
      <c r="A617" s="74" t="s">
        <v>288</v>
      </c>
      <c r="B617" s="910">
        <v>933</v>
      </c>
      <c r="C617" s="291">
        <f>SUM(B617/B619)</f>
        <v>0.3510158013544018</v>
      </c>
      <c r="D617" s="910">
        <v>654</v>
      </c>
      <c r="E617" s="291">
        <f>SUM(D617/D619)</f>
        <v>0.37672811059907835</v>
      </c>
    </row>
    <row r="618" spans="1:5" s="172" customFormat="1" ht="15" hidden="1" customHeight="1" thickBot="1" x14ac:dyDescent="0.3">
      <c r="A618" s="91" t="s">
        <v>289</v>
      </c>
      <c r="B618" s="912">
        <v>187</v>
      </c>
      <c r="C618" s="292">
        <f>SUM(B618/B619)</f>
        <v>7.0353649360421364E-2</v>
      </c>
      <c r="D618" s="912">
        <v>87</v>
      </c>
      <c r="E618" s="292">
        <f>SUM(D618/D619)</f>
        <v>5.0115207373271888E-2</v>
      </c>
    </row>
    <row r="619" spans="1:5" s="172" customFormat="1" ht="15.6" hidden="1" customHeight="1" thickTop="1" thickBot="1" x14ac:dyDescent="0.3">
      <c r="A619" s="105" t="s">
        <v>554</v>
      </c>
      <c r="B619" s="104">
        <f>SUM(B613:B618)</f>
        <v>2658</v>
      </c>
      <c r="C619" s="689">
        <f>SUM(B619/B619)</f>
        <v>1</v>
      </c>
      <c r="D619" s="104">
        <f>SUM(D613:D618)</f>
        <v>1736</v>
      </c>
      <c r="E619" s="689">
        <f>SUM(E613:E618)</f>
        <v>1</v>
      </c>
    </row>
    <row r="620" spans="1:5" s="33" customFormat="1" ht="15" hidden="1" customHeight="1" thickBot="1" x14ac:dyDescent="0.25">
      <c r="A620" s="2314" t="s">
        <v>555</v>
      </c>
      <c r="B620" s="2315"/>
      <c r="C620" s="2315"/>
      <c r="D620" s="2315"/>
      <c r="E620" s="2316"/>
    </row>
    <row r="621" spans="1:5" s="172" customFormat="1" ht="15" hidden="1" customHeight="1" thickBot="1" x14ac:dyDescent="0.3">
      <c r="A621" s="695" t="s">
        <v>556</v>
      </c>
      <c r="B621" s="2683" t="s">
        <v>604</v>
      </c>
      <c r="C621" s="2684"/>
      <c r="D621" s="2683" t="s">
        <v>605</v>
      </c>
      <c r="E621" s="2684"/>
    </row>
    <row r="622" spans="1:5" s="172" customFormat="1" ht="15" hidden="1" customHeight="1" thickBot="1" x14ac:dyDescent="0.3">
      <c r="A622" s="2314" t="s">
        <v>558</v>
      </c>
      <c r="B622" s="2315"/>
      <c r="C622" s="2315"/>
      <c r="D622" s="2315"/>
      <c r="E622" s="2316"/>
    </row>
    <row r="623" spans="1:5" s="172" customFormat="1" ht="14.45" hidden="1" customHeight="1" x14ac:dyDescent="0.25">
      <c r="A623" s="1734" t="s">
        <v>559</v>
      </c>
      <c r="B623" s="1086">
        <v>1523</v>
      </c>
      <c r="C623" s="294">
        <f>SUM(B623/B626)</f>
        <v>0.57298720842738904</v>
      </c>
      <c r="D623" s="1086">
        <v>817</v>
      </c>
      <c r="E623" s="294">
        <f>SUM(D623/D626)</f>
        <v>0.47062211981566821</v>
      </c>
    </row>
    <row r="624" spans="1:5" s="172" customFormat="1" ht="14.45" hidden="1" customHeight="1" x14ac:dyDescent="0.25">
      <c r="A624" s="77" t="s">
        <v>560</v>
      </c>
      <c r="B624" s="910">
        <v>110</v>
      </c>
      <c r="C624" s="288">
        <f>SUM(B624/B626)</f>
        <v>4.1384499623777278E-2</v>
      </c>
      <c r="D624" s="910">
        <v>65</v>
      </c>
      <c r="E624" s="288">
        <f>SUM(D624/D626)</f>
        <v>3.7442396313364053E-2</v>
      </c>
    </row>
    <row r="625" spans="1:5" s="172" customFormat="1" ht="15" hidden="1" customHeight="1" thickBot="1" x14ac:dyDescent="0.3">
      <c r="A625" s="75" t="s">
        <v>561</v>
      </c>
      <c r="B625" s="912">
        <v>1025</v>
      </c>
      <c r="C625" s="292">
        <f>SUM(B625/B626)</f>
        <v>0.38562829194883369</v>
      </c>
      <c r="D625" s="912">
        <v>854</v>
      </c>
      <c r="E625" s="292">
        <f>SUM(D625/D626)</f>
        <v>0.49193548387096775</v>
      </c>
    </row>
    <row r="626" spans="1:5" s="172" customFormat="1" ht="15.6" hidden="1" customHeight="1" thickTop="1" thickBot="1" x14ac:dyDescent="0.3">
      <c r="A626" s="103" t="s">
        <v>130</v>
      </c>
      <c r="B626" s="179">
        <f>SUM(B623:B625)</f>
        <v>2658</v>
      </c>
      <c r="C626" s="689">
        <f>SUM(C623:C625)</f>
        <v>1</v>
      </c>
      <c r="D626" s="179">
        <f>SUM(D623:D625)</f>
        <v>1736</v>
      </c>
      <c r="E626" s="689">
        <f>SUM(E623:E625)</f>
        <v>1</v>
      </c>
    </row>
    <row r="627" spans="1:5" s="172" customFormat="1" ht="15" hidden="1" customHeight="1" thickBot="1" x14ac:dyDescent="0.3">
      <c r="A627" s="2314" t="s">
        <v>606</v>
      </c>
      <c r="B627" s="2315"/>
      <c r="C627" s="2315"/>
      <c r="D627" s="2315"/>
      <c r="E627" s="2316"/>
    </row>
    <row r="628" spans="1:5" s="172" customFormat="1" ht="14.45" hidden="1" customHeight="1" x14ac:dyDescent="0.25">
      <c r="A628" s="1734" t="s">
        <v>563</v>
      </c>
      <c r="B628" s="1086">
        <v>62</v>
      </c>
      <c r="C628" s="290">
        <f>SUM(B628/B635)</f>
        <v>2.3325808878856283E-2</v>
      </c>
      <c r="D628" s="744"/>
      <c r="E628" s="693"/>
    </row>
    <row r="629" spans="1:5" s="172" customFormat="1" ht="14.45" hidden="1" customHeight="1" x14ac:dyDescent="0.25">
      <c r="A629" s="74" t="s">
        <v>564</v>
      </c>
      <c r="B629" s="910">
        <v>2594</v>
      </c>
      <c r="C629" s="291">
        <v>0.97699999999999998</v>
      </c>
      <c r="D629" s="745"/>
      <c r="E629" s="377"/>
    </row>
    <row r="630" spans="1:5" s="172" customFormat="1" ht="14.45" hidden="1" customHeight="1" x14ac:dyDescent="0.25">
      <c r="A630" s="74" t="s">
        <v>565</v>
      </c>
      <c r="B630" s="910">
        <v>1</v>
      </c>
      <c r="C630" s="291">
        <f>SUM(B630/B635)</f>
        <v>3.7622272385252068E-4</v>
      </c>
      <c r="D630" s="745"/>
      <c r="E630" s="377"/>
    </row>
    <row r="631" spans="1:5" s="172" customFormat="1" ht="14.45" hidden="1" customHeight="1" x14ac:dyDescent="0.25">
      <c r="A631" s="74" t="s">
        <v>566</v>
      </c>
      <c r="B631" s="910">
        <v>0</v>
      </c>
      <c r="C631" s="291">
        <f>SUM(B631/B635)</f>
        <v>0</v>
      </c>
      <c r="D631" s="745"/>
      <c r="E631" s="377"/>
    </row>
    <row r="632" spans="1:5" s="172" customFormat="1" ht="14.45" hidden="1" customHeight="1" x14ac:dyDescent="0.25">
      <c r="A632" s="74" t="s">
        <v>567</v>
      </c>
      <c r="B632" s="910">
        <v>0</v>
      </c>
      <c r="C632" s="291">
        <f>SUM(B632/B635)</f>
        <v>0</v>
      </c>
      <c r="D632" s="745"/>
      <c r="E632" s="377"/>
    </row>
    <row r="633" spans="1:5" s="172" customFormat="1" ht="14.45" hidden="1" customHeight="1" x14ac:dyDescent="0.25">
      <c r="A633" s="74" t="s">
        <v>568</v>
      </c>
      <c r="B633" s="910">
        <v>1</v>
      </c>
      <c r="C633" s="291">
        <f>SUM(B633/B635)</f>
        <v>3.7622272385252068E-4</v>
      </c>
      <c r="D633" s="745"/>
      <c r="E633" s="377"/>
    </row>
    <row r="634" spans="1:5" s="172" customFormat="1" ht="15" hidden="1" customHeight="1" thickBot="1" x14ac:dyDescent="0.3">
      <c r="A634" s="91" t="s">
        <v>569</v>
      </c>
      <c r="B634" s="912">
        <v>0</v>
      </c>
      <c r="C634" s="292">
        <f>SUM(B634/B635)</f>
        <v>0</v>
      </c>
      <c r="D634" s="745"/>
      <c r="E634" s="377"/>
    </row>
    <row r="635" spans="1:5" s="172" customFormat="1" ht="15.6" hidden="1" customHeight="1" thickTop="1" thickBot="1" x14ac:dyDescent="0.3">
      <c r="A635" s="105" t="s">
        <v>130</v>
      </c>
      <c r="B635" s="179">
        <f>SUM(B628:B634)</f>
        <v>2658</v>
      </c>
      <c r="C635" s="747">
        <f>SUM(B635/B635)</f>
        <v>1</v>
      </c>
      <c r="D635" s="746"/>
      <c r="E635" s="690"/>
    </row>
    <row r="636" spans="1:5" s="172" customFormat="1" ht="15" hidden="1" customHeight="1" thickBot="1" x14ac:dyDescent="0.3">
      <c r="A636" s="2314" t="s">
        <v>607</v>
      </c>
      <c r="B636" s="2315"/>
      <c r="C636" s="2315"/>
      <c r="D636" s="2315"/>
      <c r="E636" s="2316"/>
    </row>
    <row r="637" spans="1:5" s="172" customFormat="1" ht="14.45" hidden="1" customHeight="1" x14ac:dyDescent="0.25">
      <c r="A637" s="1734" t="s">
        <v>571</v>
      </c>
      <c r="B637" s="1086">
        <v>563</v>
      </c>
      <c r="C637" s="290">
        <f>SUM(B637/B641)</f>
        <v>0.21181339352896916</v>
      </c>
      <c r="D637" s="744"/>
      <c r="E637" s="693"/>
    </row>
    <row r="638" spans="1:5" s="172" customFormat="1" ht="14.45" hidden="1" customHeight="1" x14ac:dyDescent="0.25">
      <c r="A638" s="74" t="s">
        <v>572</v>
      </c>
      <c r="B638" s="910">
        <v>29</v>
      </c>
      <c r="C638" s="291">
        <f>SUM(B638/B641)</f>
        <v>1.0910458991723101E-2</v>
      </c>
      <c r="D638" s="377"/>
      <c r="E638" s="377"/>
    </row>
    <row r="639" spans="1:5" s="172" customFormat="1" ht="14.45" hidden="1" customHeight="1" x14ac:dyDescent="0.25">
      <c r="A639" s="74" t="s">
        <v>573</v>
      </c>
      <c r="B639" s="910">
        <v>2062</v>
      </c>
      <c r="C639" s="291">
        <v>0.77500000000000002</v>
      </c>
      <c r="D639" s="377"/>
      <c r="E639" s="377"/>
    </row>
    <row r="640" spans="1:5" s="172" customFormat="1" ht="15" hidden="1" customHeight="1" thickBot="1" x14ac:dyDescent="0.3">
      <c r="A640" s="91" t="s">
        <v>574</v>
      </c>
      <c r="B640" s="912">
        <v>4</v>
      </c>
      <c r="C640" s="292">
        <f>SUM(B640/B641)</f>
        <v>1.5048908954100827E-3</v>
      </c>
      <c r="D640" s="377"/>
      <c r="E640" s="377"/>
    </row>
    <row r="641" spans="1:5" s="172" customFormat="1" ht="15.6" hidden="1" customHeight="1" thickTop="1" thickBot="1" x14ac:dyDescent="0.3">
      <c r="A641" s="105" t="s">
        <v>130</v>
      </c>
      <c r="B641" s="179">
        <f>SUM(B637:B640)</f>
        <v>2658</v>
      </c>
      <c r="C641" s="689">
        <f>SUM(B641/B641)</f>
        <v>1</v>
      </c>
      <c r="D641" s="690"/>
      <c r="E641" s="690"/>
    </row>
    <row r="642" spans="1:5" s="172" customFormat="1" ht="15" hidden="1" customHeight="1" thickBot="1" x14ac:dyDescent="0.3">
      <c r="A642" s="2314" t="s">
        <v>608</v>
      </c>
      <c r="B642" s="2315"/>
      <c r="C642" s="2315"/>
      <c r="D642" s="2315"/>
      <c r="E642" s="2316"/>
    </row>
    <row r="643" spans="1:5" s="172" customFormat="1" ht="14.45" hidden="1" customHeight="1" x14ac:dyDescent="0.25">
      <c r="A643" s="1734" t="s">
        <v>576</v>
      </c>
      <c r="B643" s="1086">
        <v>1473</v>
      </c>
      <c r="C643" s="692">
        <f>SUM(B643/B646)</f>
        <v>0.55417607223476295</v>
      </c>
      <c r="D643" s="693"/>
      <c r="E643" s="693"/>
    </row>
    <row r="644" spans="1:5" s="172" customFormat="1" ht="14.45" hidden="1" customHeight="1" x14ac:dyDescent="0.25">
      <c r="A644" s="74" t="s">
        <v>577</v>
      </c>
      <c r="B644" s="910">
        <v>115</v>
      </c>
      <c r="C644" s="692">
        <f>SUM(B644/B646)</f>
        <v>4.3265613243039881E-2</v>
      </c>
      <c r="D644" s="377"/>
      <c r="E644" s="377"/>
    </row>
    <row r="645" spans="1:5" s="172" customFormat="1" ht="15" hidden="1" customHeight="1" thickBot="1" x14ac:dyDescent="0.3">
      <c r="A645" s="91" t="s">
        <v>578</v>
      </c>
      <c r="B645" s="912">
        <v>1070</v>
      </c>
      <c r="C645" s="292">
        <f>SUM(B645/B646)</f>
        <v>0.40255831452219715</v>
      </c>
      <c r="D645" s="377"/>
      <c r="E645" s="377"/>
    </row>
    <row r="646" spans="1:5" s="172" customFormat="1" ht="15.6" hidden="1" customHeight="1" thickTop="1" thickBot="1" x14ac:dyDescent="0.3">
      <c r="A646" s="35" t="s">
        <v>130</v>
      </c>
      <c r="B646" s="89">
        <f>SUM(B643:B645)</f>
        <v>2658</v>
      </c>
      <c r="C646" s="293">
        <f>SUM(B646/B646)</f>
        <v>1</v>
      </c>
      <c r="D646" s="377"/>
      <c r="E646" s="377"/>
    </row>
    <row r="647" spans="1:5" s="172" customFormat="1" ht="15" hidden="1" customHeight="1" thickBot="1" x14ac:dyDescent="0.3">
      <c r="A647" s="1262"/>
      <c r="B647" s="1262"/>
      <c r="C647" s="1262"/>
      <c r="D647" s="1262"/>
      <c r="E647" s="1262"/>
    </row>
    <row r="648" spans="1:5" s="172" customFormat="1" ht="18.95" hidden="1" customHeight="1" thickBot="1" x14ac:dyDescent="0.35">
      <c r="A648" s="2400" t="s">
        <v>547</v>
      </c>
      <c r="B648" s="2401"/>
      <c r="C648" s="2401"/>
      <c r="D648" s="2401"/>
      <c r="E648" s="2402"/>
    </row>
    <row r="649" spans="1:5" s="172" customFormat="1" ht="15.95" hidden="1" customHeight="1" thickBot="1" x14ac:dyDescent="0.3">
      <c r="A649" s="2655" t="s">
        <v>184</v>
      </c>
      <c r="B649" s="2656"/>
      <c r="C649" s="2656"/>
      <c r="D649" s="2656"/>
      <c r="E649" s="2657"/>
    </row>
    <row r="650" spans="1:5" s="172" customFormat="1" ht="15" hidden="1" customHeight="1" thickBot="1" x14ac:dyDescent="0.3">
      <c r="A650" s="257"/>
      <c r="B650" s="2651" t="s">
        <v>549</v>
      </c>
      <c r="C650" s="2652"/>
      <c r="D650" s="2651" t="s">
        <v>550</v>
      </c>
      <c r="E650" s="2652"/>
    </row>
    <row r="651" spans="1:5" s="172" customFormat="1" ht="15" hidden="1" customHeight="1" thickBot="1" x14ac:dyDescent="0.3">
      <c r="A651" s="118"/>
      <c r="B651" s="157" t="s">
        <v>551</v>
      </c>
      <c r="C651" s="156" t="s">
        <v>270</v>
      </c>
      <c r="D651" s="157" t="s">
        <v>551</v>
      </c>
      <c r="E651" s="156" t="s">
        <v>270</v>
      </c>
    </row>
    <row r="652" spans="1:5" s="172" customFormat="1" ht="15" hidden="1" customHeight="1" thickBot="1" x14ac:dyDescent="0.3">
      <c r="A652" s="2671" t="s">
        <v>552</v>
      </c>
      <c r="B652" s="2323"/>
      <c r="C652" s="2323"/>
      <c r="D652" s="2323"/>
      <c r="E652" s="2672"/>
    </row>
    <row r="653" spans="1:5" s="172" customFormat="1" ht="14.45" hidden="1" customHeight="1" x14ac:dyDescent="0.25">
      <c r="A653" s="73" t="s">
        <v>274</v>
      </c>
      <c r="B653" s="359">
        <v>205</v>
      </c>
      <c r="C653" s="287">
        <f>SUM(B653/B661)</f>
        <v>8.3029566626164439E-2</v>
      </c>
      <c r="D653" s="359">
        <v>152</v>
      </c>
      <c r="E653" s="287">
        <f>SUM(D653/D661)</f>
        <v>8.6070215175537937E-2</v>
      </c>
    </row>
    <row r="654" spans="1:5" s="172" customFormat="1" ht="14.45" hidden="1" customHeight="1" x14ac:dyDescent="0.25">
      <c r="A654" s="74" t="s">
        <v>275</v>
      </c>
      <c r="B654" s="1732">
        <v>501</v>
      </c>
      <c r="C654" s="288">
        <v>0.20200000000000001</v>
      </c>
      <c r="D654" s="1732">
        <v>285</v>
      </c>
      <c r="E654" s="288">
        <f>SUM(D654/D661)</f>
        <v>0.16138165345413363</v>
      </c>
    </row>
    <row r="655" spans="1:5" s="172" customFormat="1" ht="14.45" hidden="1" customHeight="1" x14ac:dyDescent="0.25">
      <c r="A655" s="74" t="s">
        <v>276</v>
      </c>
      <c r="B655" s="1732">
        <v>533</v>
      </c>
      <c r="C655" s="288">
        <f>SUM(B655/B661)</f>
        <v>0.21587687322802754</v>
      </c>
      <c r="D655" s="1732">
        <v>297</v>
      </c>
      <c r="E655" s="288">
        <f>SUM(D655/D661)</f>
        <v>0.16817667044167611</v>
      </c>
    </row>
    <row r="656" spans="1:5" s="172" customFormat="1" ht="14.45" hidden="1" customHeight="1" x14ac:dyDescent="0.25">
      <c r="A656" s="74" t="s">
        <v>277</v>
      </c>
      <c r="B656" s="1732">
        <v>535</v>
      </c>
      <c r="C656" s="288">
        <f>SUM(B656/B661)</f>
        <v>0.21668691778047794</v>
      </c>
      <c r="D656" s="1732">
        <v>372</v>
      </c>
      <c r="E656" s="288">
        <f>SUM(D656/D661)</f>
        <v>0.21064552661381652</v>
      </c>
    </row>
    <row r="657" spans="1:5" s="172" customFormat="1" ht="14.45" hidden="1" customHeight="1" x14ac:dyDescent="0.25">
      <c r="A657" s="74" t="s">
        <v>278</v>
      </c>
      <c r="B657" s="1732">
        <v>357</v>
      </c>
      <c r="C657" s="288">
        <f>SUM(B657/B661)</f>
        <v>0.14459295261239369</v>
      </c>
      <c r="D657" s="1732">
        <v>300</v>
      </c>
      <c r="E657" s="288">
        <f>SUM(D657/D661)</f>
        <v>0.16987542468856173</v>
      </c>
    </row>
    <row r="658" spans="1:5" s="172" customFormat="1" ht="14.45" hidden="1" customHeight="1" x14ac:dyDescent="0.25">
      <c r="A658" s="74" t="s">
        <v>279</v>
      </c>
      <c r="B658" s="1732">
        <v>255</v>
      </c>
      <c r="C658" s="288">
        <f>SUM(B658/B661)</f>
        <v>0.10328068043742406</v>
      </c>
      <c r="D658" s="1732">
        <v>274</v>
      </c>
      <c r="E658" s="288">
        <f>SUM(D658/D661)</f>
        <v>0.1551528878822197</v>
      </c>
    </row>
    <row r="659" spans="1:5" s="172" customFormat="1" ht="14.45" hidden="1" customHeight="1" x14ac:dyDescent="0.25">
      <c r="A659" s="74" t="s">
        <v>280</v>
      </c>
      <c r="B659" s="1732">
        <v>83</v>
      </c>
      <c r="C659" s="288">
        <f>SUM(B659/B661)</f>
        <v>3.3616848926690965E-2</v>
      </c>
      <c r="D659" s="1732">
        <v>83</v>
      </c>
      <c r="E659" s="288">
        <f>SUM(D659/D661)</f>
        <v>4.6998867497168743E-2</v>
      </c>
    </row>
    <row r="660" spans="1:5" s="172" customFormat="1" ht="15" hidden="1" customHeight="1" thickBot="1" x14ac:dyDescent="0.3">
      <c r="A660" s="75" t="s">
        <v>397</v>
      </c>
      <c r="B660" s="311">
        <v>0</v>
      </c>
      <c r="C660" s="289">
        <f>SUM(B660/B661)</f>
        <v>0</v>
      </c>
      <c r="D660" s="311">
        <v>3</v>
      </c>
      <c r="E660" s="289">
        <f>SUM(D660/D661)</f>
        <v>1.6987542468856172E-3</v>
      </c>
    </row>
    <row r="661" spans="1:5" s="172" customFormat="1" ht="15.6" hidden="1" customHeight="1" thickTop="1" thickBot="1" x14ac:dyDescent="0.3">
      <c r="A661" s="34" t="s">
        <v>398</v>
      </c>
      <c r="B661" s="360">
        <f>SUM(B653:B660)</f>
        <v>2469</v>
      </c>
      <c r="C661" s="178">
        <f>SUM(B661/B661)</f>
        <v>1</v>
      </c>
      <c r="D661" s="360">
        <f>SUM(D653:D660)</f>
        <v>1766</v>
      </c>
      <c r="E661" s="178">
        <f>SUM(E653:E660)</f>
        <v>1</v>
      </c>
    </row>
    <row r="662" spans="1:5" s="33" customFormat="1" ht="15" hidden="1" customHeight="1" thickBot="1" x14ac:dyDescent="0.25">
      <c r="A662" s="2673" t="s">
        <v>553</v>
      </c>
      <c r="B662" s="2324"/>
      <c r="C662" s="2324"/>
      <c r="D662" s="2324"/>
      <c r="E662" s="2674"/>
    </row>
    <row r="663" spans="1:5" s="172" customFormat="1" ht="14.45" hidden="1" customHeight="1" x14ac:dyDescent="0.25">
      <c r="A663" s="73" t="s">
        <v>284</v>
      </c>
      <c r="B663" s="359">
        <v>402</v>
      </c>
      <c r="C663" s="290">
        <f>SUM(B663/B669)</f>
        <v>0.16281895504252733</v>
      </c>
      <c r="D663" s="359">
        <v>330</v>
      </c>
      <c r="E663" s="290">
        <f>SUM(D663/D669)</f>
        <v>0.1868629671574179</v>
      </c>
    </row>
    <row r="664" spans="1:5" s="172" customFormat="1" ht="14.45" hidden="1" customHeight="1" x14ac:dyDescent="0.25">
      <c r="A664" s="74" t="s">
        <v>285</v>
      </c>
      <c r="B664" s="1732">
        <v>199</v>
      </c>
      <c r="C664" s="291">
        <f>SUM(B664/B669)</f>
        <v>8.0599432968813278E-2</v>
      </c>
      <c r="D664" s="1732">
        <v>153</v>
      </c>
      <c r="E664" s="291">
        <f>SUM(D664/D669)</f>
        <v>8.6636466591166472E-2</v>
      </c>
    </row>
    <row r="665" spans="1:5" s="172" customFormat="1" ht="14.45" hidden="1" customHeight="1" x14ac:dyDescent="0.25">
      <c r="A665" s="74" t="s">
        <v>286</v>
      </c>
      <c r="B665" s="1732">
        <v>18</v>
      </c>
      <c r="C665" s="291">
        <f>SUM(B665/B669)</f>
        <v>7.2904009720534627E-3</v>
      </c>
      <c r="D665" s="1732">
        <v>31</v>
      </c>
      <c r="E665" s="291">
        <f>SUM(D665/D669)</f>
        <v>1.7553793884484713E-2</v>
      </c>
    </row>
    <row r="666" spans="1:5" s="172" customFormat="1" ht="14.45" hidden="1" customHeight="1" x14ac:dyDescent="0.25">
      <c r="A666" s="74" t="s">
        <v>287</v>
      </c>
      <c r="B666" s="1732">
        <v>830</v>
      </c>
      <c r="C666" s="291">
        <f>SUM(B666/B669)</f>
        <v>0.33616848926690968</v>
      </c>
      <c r="D666" s="1732">
        <v>576</v>
      </c>
      <c r="E666" s="291">
        <f>SUM(D666/D669)</f>
        <v>0.32616081540203851</v>
      </c>
    </row>
    <row r="667" spans="1:5" s="172" customFormat="1" ht="14.45" hidden="1" customHeight="1" x14ac:dyDescent="0.25">
      <c r="A667" s="74" t="s">
        <v>288</v>
      </c>
      <c r="B667" s="1732">
        <v>836</v>
      </c>
      <c r="C667" s="291">
        <v>0.33800000000000002</v>
      </c>
      <c r="D667" s="1732">
        <v>592</v>
      </c>
      <c r="E667" s="291">
        <v>0.33400000000000002</v>
      </c>
    </row>
    <row r="668" spans="1:5" s="172" customFormat="1" ht="15" hidden="1" customHeight="1" thickBot="1" x14ac:dyDescent="0.3">
      <c r="A668" s="91" t="s">
        <v>289</v>
      </c>
      <c r="B668" s="311">
        <v>184</v>
      </c>
      <c r="C668" s="292">
        <f>SUM(B668/B669)</f>
        <v>7.4524098825435398E-2</v>
      </c>
      <c r="D668" s="311">
        <v>84</v>
      </c>
      <c r="E668" s="292">
        <f>SUM(D668/D669)</f>
        <v>4.7565118912797279E-2</v>
      </c>
    </row>
    <row r="669" spans="1:5" s="172" customFormat="1" ht="15.6" hidden="1" customHeight="1" thickTop="1" thickBot="1" x14ac:dyDescent="0.3">
      <c r="A669" s="105" t="s">
        <v>554</v>
      </c>
      <c r="B669" s="104">
        <f>SUM(B663:B668)</f>
        <v>2469</v>
      </c>
      <c r="C669" s="689">
        <f>SUM(B669/B669)</f>
        <v>1</v>
      </c>
      <c r="D669" s="104">
        <f>SUM(D663:D668)</f>
        <v>1766</v>
      </c>
      <c r="E669" s="689">
        <f>SUM(E663:E668)</f>
        <v>0.99877916194790495</v>
      </c>
    </row>
    <row r="670" spans="1:5" s="33" customFormat="1" ht="15" hidden="1" customHeight="1" thickBot="1" x14ac:dyDescent="0.25">
      <c r="A670" s="2314" t="s">
        <v>555</v>
      </c>
      <c r="B670" s="2315"/>
      <c r="C670" s="2315"/>
      <c r="D670" s="2315"/>
      <c r="E670" s="2316"/>
    </row>
    <row r="671" spans="1:5" s="172" customFormat="1" ht="15" hidden="1" customHeight="1" thickBot="1" x14ac:dyDescent="0.3">
      <c r="A671" s="695" t="s">
        <v>556</v>
      </c>
      <c r="B671" s="2660" t="s">
        <v>609</v>
      </c>
      <c r="C671" s="2661"/>
      <c r="D671" s="2660" t="s">
        <v>610</v>
      </c>
      <c r="E671" s="2661"/>
    </row>
    <row r="672" spans="1:5" s="172" customFormat="1" ht="15" hidden="1" customHeight="1" thickBot="1" x14ac:dyDescent="0.3">
      <c r="A672" s="2314" t="s">
        <v>558</v>
      </c>
      <c r="B672" s="2315"/>
      <c r="C672" s="2315"/>
      <c r="D672" s="2315"/>
      <c r="E672" s="2316"/>
    </row>
    <row r="673" spans="1:5" s="172" customFormat="1" ht="14.45" hidden="1" customHeight="1" x14ac:dyDescent="0.25">
      <c r="A673" s="1734" t="s">
        <v>559</v>
      </c>
      <c r="B673" s="1714">
        <v>1646</v>
      </c>
      <c r="C673" s="294">
        <f>SUM(B673/B676)</f>
        <v>0.66666666666666663</v>
      </c>
      <c r="D673" s="1714">
        <v>851</v>
      </c>
      <c r="E673" s="294">
        <f>SUM(D673/D676)</f>
        <v>0.48187995469988676</v>
      </c>
    </row>
    <row r="674" spans="1:5" s="172" customFormat="1" ht="14.45" hidden="1" customHeight="1" x14ac:dyDescent="0.25">
      <c r="A674" s="77" t="s">
        <v>560</v>
      </c>
      <c r="B674" s="1732">
        <v>109</v>
      </c>
      <c r="C674" s="288">
        <f>SUM(B674/B676)</f>
        <v>4.4147428108545973E-2</v>
      </c>
      <c r="D674" s="1732">
        <v>75</v>
      </c>
      <c r="E674" s="288">
        <f>SUM(D674/D676)</f>
        <v>4.2468856172140433E-2</v>
      </c>
    </row>
    <row r="675" spans="1:5" s="172" customFormat="1" ht="15" hidden="1" customHeight="1" thickBot="1" x14ac:dyDescent="0.3">
      <c r="A675" s="75" t="s">
        <v>561</v>
      </c>
      <c r="B675" s="311">
        <v>714</v>
      </c>
      <c r="C675" s="292">
        <f>SUM(B675/B676)</f>
        <v>0.28918590522478738</v>
      </c>
      <c r="D675" s="311">
        <v>840</v>
      </c>
      <c r="E675" s="292">
        <f>SUM(D675/D676)</f>
        <v>0.47565118912797283</v>
      </c>
    </row>
    <row r="676" spans="1:5" s="172" customFormat="1" ht="15.6" hidden="1" customHeight="1" thickTop="1" thickBot="1" x14ac:dyDescent="0.3">
      <c r="A676" s="103" t="s">
        <v>130</v>
      </c>
      <c r="B676" s="179">
        <f>SUM(B673:B675)</f>
        <v>2469</v>
      </c>
      <c r="C676" s="689">
        <f>SUM(C673:C675)</f>
        <v>1</v>
      </c>
      <c r="D676" s="179">
        <f>SUM(D673:D675)</f>
        <v>1766</v>
      </c>
      <c r="E676" s="689">
        <f>SUM(E673:E675)</f>
        <v>1</v>
      </c>
    </row>
    <row r="677" spans="1:5" s="172" customFormat="1" ht="15" hidden="1" customHeight="1" thickBot="1" x14ac:dyDescent="0.3">
      <c r="A677" s="2314" t="s">
        <v>606</v>
      </c>
      <c r="B677" s="2315"/>
      <c r="C677" s="2315"/>
      <c r="D677" s="2315"/>
      <c r="E677" s="2316"/>
    </row>
    <row r="678" spans="1:5" s="172" customFormat="1" ht="14.45" hidden="1" customHeight="1" x14ac:dyDescent="0.25">
      <c r="A678" s="1734" t="s">
        <v>563</v>
      </c>
      <c r="B678" s="1714">
        <v>92</v>
      </c>
      <c r="C678" s="694">
        <f>SUM(B678/B685)</f>
        <v>3.7262049412717699E-2</v>
      </c>
      <c r="D678" s="693"/>
      <c r="E678" s="693"/>
    </row>
    <row r="679" spans="1:5" s="172" customFormat="1" ht="14.45" hidden="1" customHeight="1" x14ac:dyDescent="0.25">
      <c r="A679" s="74" t="s">
        <v>564</v>
      </c>
      <c r="B679" s="1732">
        <v>2353</v>
      </c>
      <c r="C679" s="375">
        <f>SUM(B679/B685)</f>
        <v>0.9530174159578777</v>
      </c>
      <c r="D679" s="377"/>
      <c r="E679" s="377"/>
    </row>
    <row r="680" spans="1:5" s="172" customFormat="1" ht="14.45" hidden="1" customHeight="1" x14ac:dyDescent="0.25">
      <c r="A680" s="74" t="s">
        <v>565</v>
      </c>
      <c r="B680" s="1732">
        <v>19</v>
      </c>
      <c r="C680" s="375">
        <f>SUM(B680/B685)</f>
        <v>7.6954232482786553E-3</v>
      </c>
      <c r="D680" s="377"/>
      <c r="E680" s="377"/>
    </row>
    <row r="681" spans="1:5" s="172" customFormat="1" ht="14.45" hidden="1" customHeight="1" x14ac:dyDescent="0.25">
      <c r="A681" s="74" t="s">
        <v>566</v>
      </c>
      <c r="B681" s="1732">
        <v>5</v>
      </c>
      <c r="C681" s="375">
        <f>SUM(B681/B685)</f>
        <v>2.025111381125962E-3</v>
      </c>
      <c r="D681" s="377"/>
      <c r="E681" s="377"/>
    </row>
    <row r="682" spans="1:5" s="172" customFormat="1" ht="14.45" hidden="1" customHeight="1" x14ac:dyDescent="0.25">
      <c r="A682" s="74" t="s">
        <v>567</v>
      </c>
      <c r="B682" s="1732">
        <v>0</v>
      </c>
      <c r="C682" s="375">
        <f>SUM(B682/B685)</f>
        <v>0</v>
      </c>
      <c r="D682" s="377"/>
      <c r="E682" s="377"/>
    </row>
    <row r="683" spans="1:5" s="172" customFormat="1" ht="14.45" hidden="1" customHeight="1" x14ac:dyDescent="0.25">
      <c r="A683" s="74" t="s">
        <v>568</v>
      </c>
      <c r="B683" s="1732">
        <v>0</v>
      </c>
      <c r="C683" s="375">
        <f>SUM(B683/B685)</f>
        <v>0</v>
      </c>
      <c r="D683" s="377"/>
      <c r="E683" s="377"/>
    </row>
    <row r="684" spans="1:5" s="172" customFormat="1" ht="15" hidden="1" customHeight="1" thickBot="1" x14ac:dyDescent="0.3">
      <c r="A684" s="91" t="s">
        <v>569</v>
      </c>
      <c r="B684" s="311">
        <v>0</v>
      </c>
      <c r="C684" s="376">
        <f>SUM(B684/B685)</f>
        <v>0</v>
      </c>
      <c r="D684" s="377"/>
      <c r="E684" s="377"/>
    </row>
    <row r="685" spans="1:5" s="172" customFormat="1" ht="15.6" hidden="1" customHeight="1" thickTop="1" thickBot="1" x14ac:dyDescent="0.3">
      <c r="A685" s="105" t="s">
        <v>130</v>
      </c>
      <c r="B685" s="179">
        <f>SUM(B678:B684)</f>
        <v>2469</v>
      </c>
      <c r="C685" s="691">
        <f>SUM(B685/B685)</f>
        <v>1</v>
      </c>
      <c r="D685" s="690"/>
      <c r="E685" s="690"/>
    </row>
    <row r="686" spans="1:5" s="172" customFormat="1" ht="15" hidden="1" customHeight="1" thickBot="1" x14ac:dyDescent="0.3">
      <c r="A686" s="2314" t="s">
        <v>607</v>
      </c>
      <c r="B686" s="2315"/>
      <c r="C686" s="2315"/>
      <c r="D686" s="2315"/>
      <c r="E686" s="2316"/>
    </row>
    <row r="687" spans="1:5" s="172" customFormat="1" ht="14.45" hidden="1" customHeight="1" x14ac:dyDescent="0.25">
      <c r="A687" s="1734" t="s">
        <v>571</v>
      </c>
      <c r="B687" s="1714">
        <v>461</v>
      </c>
      <c r="C687" s="692">
        <f>SUM(B687/B691)</f>
        <v>0.18671526933981369</v>
      </c>
      <c r="D687" s="693"/>
      <c r="E687" s="693"/>
    </row>
    <row r="688" spans="1:5" s="172" customFormat="1" ht="14.45" hidden="1" customHeight="1" x14ac:dyDescent="0.25">
      <c r="A688" s="74" t="s">
        <v>572</v>
      </c>
      <c r="B688" s="1732">
        <v>44</v>
      </c>
      <c r="C688" s="291">
        <f>SUM(B688/B691)</f>
        <v>1.7820980153908466E-2</v>
      </c>
      <c r="D688" s="377"/>
      <c r="E688" s="377"/>
    </row>
    <row r="689" spans="1:5" s="172" customFormat="1" ht="14.45" hidden="1" customHeight="1" x14ac:dyDescent="0.25">
      <c r="A689" s="74" t="s">
        <v>573</v>
      </c>
      <c r="B689" s="1732">
        <v>1961</v>
      </c>
      <c r="C689" s="291">
        <f>SUM(B689/B691)</f>
        <v>0.79424868367760226</v>
      </c>
      <c r="D689" s="377"/>
      <c r="E689" s="377"/>
    </row>
    <row r="690" spans="1:5" s="172" customFormat="1" ht="15" hidden="1" customHeight="1" thickBot="1" x14ac:dyDescent="0.3">
      <c r="A690" s="91" t="s">
        <v>574</v>
      </c>
      <c r="B690" s="311">
        <v>3</v>
      </c>
      <c r="C690" s="292">
        <f>SUM(B690/B691)</f>
        <v>1.215066828675577E-3</v>
      </c>
      <c r="D690" s="377"/>
      <c r="E690" s="377"/>
    </row>
    <row r="691" spans="1:5" s="172" customFormat="1" ht="15.6" hidden="1" customHeight="1" thickTop="1" thickBot="1" x14ac:dyDescent="0.3">
      <c r="A691" s="105" t="s">
        <v>130</v>
      </c>
      <c r="B691" s="179">
        <f>SUM(B687:B690)</f>
        <v>2469</v>
      </c>
      <c r="C691" s="689">
        <f>SUM(B691/B691)</f>
        <v>1</v>
      </c>
      <c r="D691" s="690"/>
      <c r="E691" s="690"/>
    </row>
    <row r="692" spans="1:5" s="172" customFormat="1" ht="15" hidden="1" customHeight="1" thickBot="1" x14ac:dyDescent="0.3">
      <c r="A692" s="2314" t="s">
        <v>608</v>
      </c>
      <c r="B692" s="2315"/>
      <c r="C692" s="2315"/>
      <c r="D692" s="2315"/>
      <c r="E692" s="2316"/>
    </row>
    <row r="693" spans="1:5" s="172" customFormat="1" ht="14.45" hidden="1" customHeight="1" x14ac:dyDescent="0.25">
      <c r="A693" s="1734" t="s">
        <v>576</v>
      </c>
      <c r="B693" s="1714">
        <v>444</v>
      </c>
      <c r="C693" s="692">
        <f>SUM(B693/B696)</f>
        <v>0.54679802955665024</v>
      </c>
      <c r="D693" s="693"/>
      <c r="E693" s="693"/>
    </row>
    <row r="694" spans="1:5" s="172" customFormat="1" ht="14.45" hidden="1" customHeight="1" x14ac:dyDescent="0.25">
      <c r="A694" s="74" t="s">
        <v>577</v>
      </c>
      <c r="B694" s="1732">
        <v>43</v>
      </c>
      <c r="C694" s="291">
        <f>SUM(B694/B696)</f>
        <v>5.295566502463054E-2</v>
      </c>
      <c r="D694" s="377"/>
      <c r="E694" s="377"/>
    </row>
    <row r="695" spans="1:5" s="172" customFormat="1" ht="15" hidden="1" customHeight="1" thickBot="1" x14ac:dyDescent="0.3">
      <c r="A695" s="91" t="s">
        <v>578</v>
      </c>
      <c r="B695" s="311">
        <v>325</v>
      </c>
      <c r="C695" s="292">
        <f>SUM(B695/B696)</f>
        <v>0.40024630541871919</v>
      </c>
      <c r="D695" s="377"/>
      <c r="E695" s="377"/>
    </row>
    <row r="696" spans="1:5" s="172" customFormat="1" ht="15.6" hidden="1" customHeight="1" thickTop="1" thickBot="1" x14ac:dyDescent="0.3">
      <c r="A696" s="35" t="s">
        <v>130</v>
      </c>
      <c r="B696" s="89">
        <f>SUM(B693:B695)</f>
        <v>812</v>
      </c>
      <c r="C696" s="293">
        <f>SUM(B696/B696)</f>
        <v>1</v>
      </c>
      <c r="D696" s="377"/>
      <c r="E696" s="377"/>
    </row>
    <row r="697" spans="1:5" s="172" customFormat="1" ht="15" hidden="1" customHeight="1" thickBot="1" x14ac:dyDescent="0.3">
      <c r="A697" s="1262"/>
      <c r="B697" s="1262"/>
      <c r="C697" s="1262"/>
      <c r="D697" s="1262"/>
      <c r="E697" s="1262"/>
    </row>
    <row r="698" spans="1:5" ht="18.95" hidden="1" customHeight="1" thickBot="1" x14ac:dyDescent="0.35">
      <c r="A698" s="2400" t="s">
        <v>547</v>
      </c>
      <c r="B698" s="2401"/>
      <c r="C698" s="2401"/>
      <c r="D698" s="2401"/>
      <c r="E698" s="2402"/>
    </row>
    <row r="699" spans="1:5" ht="15.95" hidden="1" customHeight="1" thickBot="1" x14ac:dyDescent="0.3">
      <c r="A699" s="2655" t="s">
        <v>267</v>
      </c>
      <c r="B699" s="2656"/>
      <c r="C699" s="2656"/>
      <c r="D699" s="2656"/>
      <c r="E699" s="2657"/>
    </row>
    <row r="700" spans="1:5" ht="15" hidden="1" customHeight="1" thickBot="1" x14ac:dyDescent="0.3">
      <c r="A700" s="257"/>
      <c r="B700" s="2651" t="s">
        <v>549</v>
      </c>
      <c r="C700" s="2652"/>
      <c r="D700" s="2651" t="s">
        <v>550</v>
      </c>
      <c r="E700" s="2652"/>
    </row>
    <row r="701" spans="1:5" ht="15" hidden="1" customHeight="1" thickBot="1" x14ac:dyDescent="0.3">
      <c r="A701" s="118"/>
      <c r="B701" s="157" t="s">
        <v>551</v>
      </c>
      <c r="C701" s="156" t="s">
        <v>270</v>
      </c>
      <c r="D701" s="157" t="s">
        <v>551</v>
      </c>
      <c r="E701" s="156" t="s">
        <v>270</v>
      </c>
    </row>
    <row r="702" spans="1:5" ht="15" hidden="1" customHeight="1" thickBot="1" x14ac:dyDescent="0.3">
      <c r="A702" s="2671" t="s">
        <v>552</v>
      </c>
      <c r="B702" s="2323"/>
      <c r="C702" s="2323"/>
      <c r="D702" s="2323"/>
      <c r="E702" s="2672"/>
    </row>
    <row r="703" spans="1:5" ht="14.45" hidden="1" customHeight="1" x14ac:dyDescent="0.25">
      <c r="A703" s="73" t="s">
        <v>274</v>
      </c>
      <c r="B703" s="359">
        <v>156</v>
      </c>
      <c r="C703" s="287">
        <f>SUM(B703/B711)</f>
        <v>5.3811659192825115E-2</v>
      </c>
      <c r="D703" s="359">
        <v>80</v>
      </c>
      <c r="E703" s="287">
        <f>SUM(D703/D711)</f>
        <v>5.8351568198395334E-2</v>
      </c>
    </row>
    <row r="704" spans="1:5" ht="14.45" hidden="1" customHeight="1" x14ac:dyDescent="0.25">
      <c r="A704" s="74" t="s">
        <v>275</v>
      </c>
      <c r="B704" s="1732">
        <v>669</v>
      </c>
      <c r="C704" s="288">
        <f>SUM(B704/B711)</f>
        <v>0.23076923076923078</v>
      </c>
      <c r="D704" s="1732">
        <v>203</v>
      </c>
      <c r="E704" s="288">
        <f>SUM(D704/D711)</f>
        <v>0.14806710430342815</v>
      </c>
    </row>
    <row r="705" spans="1:5" ht="14.45" hidden="1" customHeight="1" x14ac:dyDescent="0.25">
      <c r="A705" s="74" t="s">
        <v>276</v>
      </c>
      <c r="B705" s="1732">
        <v>620</v>
      </c>
      <c r="C705" s="288">
        <f>SUM(B705/B711)</f>
        <v>0.21386685063815108</v>
      </c>
      <c r="D705" s="1732">
        <v>266</v>
      </c>
      <c r="E705" s="288">
        <f>SUM(D705/D711)</f>
        <v>0.19401896425966447</v>
      </c>
    </row>
    <row r="706" spans="1:5" ht="14.45" hidden="1" customHeight="1" x14ac:dyDescent="0.25">
      <c r="A706" s="74" t="s">
        <v>277</v>
      </c>
      <c r="B706" s="1732">
        <v>635</v>
      </c>
      <c r="C706" s="288">
        <f>SUM(B706/B711)</f>
        <v>0.21904104863746118</v>
      </c>
      <c r="D706" s="1732">
        <v>294</v>
      </c>
      <c r="E706" s="288">
        <v>0.215</v>
      </c>
    </row>
    <row r="707" spans="1:5" ht="14.45" hidden="1" customHeight="1" x14ac:dyDescent="0.25">
      <c r="A707" s="74" t="s">
        <v>278</v>
      </c>
      <c r="B707" s="1732">
        <v>430</v>
      </c>
      <c r="C707" s="288">
        <f>SUM(B707/B711)</f>
        <v>0.14832700931355638</v>
      </c>
      <c r="D707" s="1732">
        <v>250</v>
      </c>
      <c r="E707" s="288">
        <f>SUM(D707/D711)</f>
        <v>0.18234865061998543</v>
      </c>
    </row>
    <row r="708" spans="1:5" ht="14.45" hidden="1" customHeight="1" x14ac:dyDescent="0.25">
      <c r="A708" s="74" t="s">
        <v>279</v>
      </c>
      <c r="B708" s="1732">
        <v>285</v>
      </c>
      <c r="C708" s="288">
        <f>SUM(B708/B711)</f>
        <v>9.8309761986892036E-2</v>
      </c>
      <c r="D708" s="1732">
        <v>223</v>
      </c>
      <c r="E708" s="288">
        <f>SUM(D708/D711)</f>
        <v>0.16265499635302699</v>
      </c>
    </row>
    <row r="709" spans="1:5" ht="14.45" hidden="1" customHeight="1" x14ac:dyDescent="0.25">
      <c r="A709" s="74" t="s">
        <v>280</v>
      </c>
      <c r="B709" s="1732">
        <v>104</v>
      </c>
      <c r="C709" s="288">
        <f>SUM(B709/B711)</f>
        <v>3.5874439461883408E-2</v>
      </c>
      <c r="D709" s="1732">
        <v>54</v>
      </c>
      <c r="E709" s="288">
        <f>SUM(D709/D711)</f>
        <v>3.9387308533916851E-2</v>
      </c>
    </row>
    <row r="710" spans="1:5" ht="15" hidden="1" customHeight="1" thickBot="1" x14ac:dyDescent="0.3">
      <c r="A710" s="75" t="s">
        <v>397</v>
      </c>
      <c r="B710" s="311">
        <v>0</v>
      </c>
      <c r="C710" s="289">
        <f>SUM(B710/B711)</f>
        <v>0</v>
      </c>
      <c r="D710" s="311">
        <v>1</v>
      </c>
      <c r="E710" s="289">
        <f>SUM(D710/D711)</f>
        <v>7.2939460247994166E-4</v>
      </c>
    </row>
    <row r="711" spans="1:5" ht="15.6" hidden="1" customHeight="1" thickTop="1" thickBot="1" x14ac:dyDescent="0.3">
      <c r="A711" s="34" t="s">
        <v>398</v>
      </c>
      <c r="B711" s="313">
        <f>SUM(B703:B710)</f>
        <v>2899</v>
      </c>
      <c r="C711" s="178">
        <f>SUM(B711/B711)</f>
        <v>1</v>
      </c>
      <c r="D711" s="313">
        <f>SUM(D703:D710)</f>
        <v>1371</v>
      </c>
      <c r="E711" s="178">
        <f>SUM(E703:E710)</f>
        <v>1.0005579868708971</v>
      </c>
    </row>
    <row r="712" spans="1:5" s="33" customFormat="1" ht="15" hidden="1" customHeight="1" thickBot="1" x14ac:dyDescent="0.25">
      <c r="A712" s="2673" t="s">
        <v>553</v>
      </c>
      <c r="B712" s="2324"/>
      <c r="C712" s="2324"/>
      <c r="D712" s="2324"/>
      <c r="E712" s="2674"/>
    </row>
    <row r="713" spans="1:5" ht="14.45" hidden="1" customHeight="1" x14ac:dyDescent="0.25">
      <c r="A713" s="73" t="s">
        <v>284</v>
      </c>
      <c r="B713" s="359">
        <v>454</v>
      </c>
      <c r="C713" s="290">
        <f>SUM(B713/B719)</f>
        <v>0.15660572611245258</v>
      </c>
      <c r="D713" s="359">
        <v>243</v>
      </c>
      <c r="E713" s="290">
        <f>SUM(D713/D719)</f>
        <v>0.17724288840262581</v>
      </c>
    </row>
    <row r="714" spans="1:5" ht="14.45" hidden="1" customHeight="1" x14ac:dyDescent="0.25">
      <c r="A714" s="74" t="s">
        <v>285</v>
      </c>
      <c r="B714" s="1732">
        <v>195</v>
      </c>
      <c r="C714" s="291">
        <f>SUM(B714/B719)</f>
        <v>6.726457399103139E-2</v>
      </c>
      <c r="D714" s="1732">
        <v>131</v>
      </c>
      <c r="E714" s="291">
        <f>SUM(D714/D719)</f>
        <v>9.5550692924872352E-2</v>
      </c>
    </row>
    <row r="715" spans="1:5" ht="14.45" hidden="1" customHeight="1" x14ac:dyDescent="0.25">
      <c r="A715" s="74" t="s">
        <v>286</v>
      </c>
      <c r="B715" s="1732">
        <v>35</v>
      </c>
      <c r="C715" s="291">
        <f>SUM(B715/B719)</f>
        <v>1.2073128665056916E-2</v>
      </c>
      <c r="D715" s="1732">
        <v>8</v>
      </c>
      <c r="E715" s="291">
        <f>SUM(D715/D719)</f>
        <v>5.8351568198395333E-3</v>
      </c>
    </row>
    <row r="716" spans="1:5" ht="14.45" hidden="1" customHeight="1" x14ac:dyDescent="0.25">
      <c r="A716" s="74" t="s">
        <v>287</v>
      </c>
      <c r="B716" s="1732">
        <v>999</v>
      </c>
      <c r="C716" s="291">
        <f>SUM(B716/B719)</f>
        <v>0.34460158675405311</v>
      </c>
      <c r="D716" s="1732">
        <v>471</v>
      </c>
      <c r="E716" s="291">
        <v>0.34300000000000003</v>
      </c>
    </row>
    <row r="717" spans="1:5" ht="14.45" hidden="1" customHeight="1" x14ac:dyDescent="0.25">
      <c r="A717" s="74" t="s">
        <v>288</v>
      </c>
      <c r="B717" s="1732">
        <v>1015</v>
      </c>
      <c r="C717" s="291">
        <f>SUM(B717/B719)</f>
        <v>0.35012073128665055</v>
      </c>
      <c r="D717" s="1732">
        <v>467</v>
      </c>
      <c r="E717" s="291">
        <f>SUM(D717/D719)</f>
        <v>0.34062727935813275</v>
      </c>
    </row>
    <row r="718" spans="1:5" ht="15" hidden="1" customHeight="1" thickBot="1" x14ac:dyDescent="0.3">
      <c r="A718" s="91" t="s">
        <v>289</v>
      </c>
      <c r="B718" s="311">
        <v>201</v>
      </c>
      <c r="C718" s="292">
        <f>SUM(B718/B719)</f>
        <v>6.9334253190755438E-2</v>
      </c>
      <c r="D718" s="311">
        <v>51</v>
      </c>
      <c r="E718" s="292">
        <f>SUM(D718/D719)</f>
        <v>3.7199124726477024E-2</v>
      </c>
    </row>
    <row r="719" spans="1:5" ht="15.6" hidden="1" customHeight="1" thickTop="1" thickBot="1" x14ac:dyDescent="0.3">
      <c r="A719" s="105" t="s">
        <v>554</v>
      </c>
      <c r="B719" s="179">
        <f>SUM(B713:B718)</f>
        <v>2899</v>
      </c>
      <c r="C719" s="689">
        <f>SUM(B719/B719)</f>
        <v>1</v>
      </c>
      <c r="D719" s="179">
        <f>SUM(D713:D718)</f>
        <v>1371</v>
      </c>
      <c r="E719" s="689">
        <f>SUM(E713:E718)</f>
        <v>0.99945514223194754</v>
      </c>
    </row>
    <row r="720" spans="1:5" s="33" customFormat="1" ht="15" hidden="1" customHeight="1" thickBot="1" x14ac:dyDescent="0.25">
      <c r="A720" s="2314" t="s">
        <v>555</v>
      </c>
      <c r="B720" s="2315"/>
      <c r="C720" s="2315"/>
      <c r="D720" s="2315"/>
      <c r="E720" s="2316"/>
    </row>
    <row r="721" spans="1:5" ht="15" hidden="1" customHeight="1" thickBot="1" x14ac:dyDescent="0.3">
      <c r="A721" s="695" t="s">
        <v>556</v>
      </c>
      <c r="B721" s="2660" t="s">
        <v>557</v>
      </c>
      <c r="C721" s="2661"/>
      <c r="D721" s="2660" t="s">
        <v>557</v>
      </c>
      <c r="E721" s="2661"/>
    </row>
    <row r="722" spans="1:5" ht="15" hidden="1" customHeight="1" thickBot="1" x14ac:dyDescent="0.3">
      <c r="A722" s="2314" t="s">
        <v>558</v>
      </c>
      <c r="B722" s="2315"/>
      <c r="C722" s="2315"/>
      <c r="D722" s="2315"/>
      <c r="E722" s="2316"/>
    </row>
    <row r="723" spans="1:5" ht="14.45" hidden="1" customHeight="1" x14ac:dyDescent="0.25">
      <c r="A723" s="1734" t="s">
        <v>559</v>
      </c>
      <c r="B723" s="1714">
        <v>799</v>
      </c>
      <c r="C723" s="294">
        <f>SUM(B723/B726)</f>
        <v>0.27561228009658501</v>
      </c>
      <c r="D723" s="1714">
        <v>368</v>
      </c>
      <c r="E723" s="294">
        <f>SUM(D723/D726)</f>
        <v>0.26841721371261851</v>
      </c>
    </row>
    <row r="724" spans="1:5" ht="14.45" hidden="1" customHeight="1" x14ac:dyDescent="0.25">
      <c r="A724" s="77" t="s">
        <v>560</v>
      </c>
      <c r="B724" s="1732">
        <v>1542</v>
      </c>
      <c r="C724" s="288">
        <f>SUM(B724/B726)</f>
        <v>0.53190755432907899</v>
      </c>
      <c r="D724" s="1732">
        <v>402</v>
      </c>
      <c r="E724" s="288">
        <f>SUM(D724/D726)</f>
        <v>0.29321663019693656</v>
      </c>
    </row>
    <row r="725" spans="1:5" ht="15" hidden="1" customHeight="1" thickBot="1" x14ac:dyDescent="0.3">
      <c r="A725" s="75" t="s">
        <v>561</v>
      </c>
      <c r="B725" s="311">
        <v>558</v>
      </c>
      <c r="C725" s="292">
        <f>SUM(B725/B726)</f>
        <v>0.19248016557433598</v>
      </c>
      <c r="D725" s="311">
        <v>601</v>
      </c>
      <c r="E725" s="292">
        <v>0.439</v>
      </c>
    </row>
    <row r="726" spans="1:5" ht="15.6" hidden="1" customHeight="1" thickTop="1" thickBot="1" x14ac:dyDescent="0.3">
      <c r="A726" s="103" t="s">
        <v>130</v>
      </c>
      <c r="B726" s="179">
        <f>SUM(B723:B725)</f>
        <v>2899</v>
      </c>
      <c r="C726" s="689">
        <f>SUM(C723:C725)</f>
        <v>1</v>
      </c>
      <c r="D726" s="179">
        <f>SUM(D723:D725)</f>
        <v>1371</v>
      </c>
      <c r="E726" s="689">
        <f>SUM(E723:E725)</f>
        <v>1.000633843909555</v>
      </c>
    </row>
    <row r="727" spans="1:5" ht="15" hidden="1" customHeight="1" thickBot="1" x14ac:dyDescent="0.3">
      <c r="A727" s="2314" t="s">
        <v>606</v>
      </c>
      <c r="B727" s="2315"/>
      <c r="C727" s="2315"/>
      <c r="D727" s="2315"/>
      <c r="E727" s="2316"/>
    </row>
    <row r="728" spans="1:5" ht="14.45" hidden="1" customHeight="1" x14ac:dyDescent="0.25">
      <c r="A728" s="1734" t="s">
        <v>563</v>
      </c>
      <c r="B728" s="1714">
        <v>2421</v>
      </c>
      <c r="C728" s="694">
        <f>SUM(B728/B735)</f>
        <v>0.83511555708865126</v>
      </c>
      <c r="D728" s="693"/>
      <c r="E728" s="693"/>
    </row>
    <row r="729" spans="1:5" ht="14.45" hidden="1" customHeight="1" x14ac:dyDescent="0.25">
      <c r="A729" s="74" t="s">
        <v>564</v>
      </c>
      <c r="B729" s="1732">
        <v>176</v>
      </c>
      <c r="C729" s="375">
        <f>SUM(B729/B735)</f>
        <v>6.0710589858571924E-2</v>
      </c>
      <c r="D729" s="377"/>
      <c r="E729" s="377"/>
    </row>
    <row r="730" spans="1:5" ht="14.45" hidden="1" customHeight="1" x14ac:dyDescent="0.25">
      <c r="A730" s="74" t="s">
        <v>565</v>
      </c>
      <c r="B730" s="1732">
        <v>267</v>
      </c>
      <c r="C730" s="375">
        <f>SUM(B730/B735)</f>
        <v>9.2100724387719907E-2</v>
      </c>
      <c r="D730" s="377"/>
      <c r="E730" s="377"/>
    </row>
    <row r="731" spans="1:5" ht="14.45" hidden="1" customHeight="1" x14ac:dyDescent="0.25">
      <c r="A731" s="74" t="s">
        <v>566</v>
      </c>
      <c r="B731" s="1732">
        <v>33</v>
      </c>
      <c r="C731" s="375">
        <f>SUM(B731/B735)</f>
        <v>1.1383235598482234E-2</v>
      </c>
      <c r="D731" s="377"/>
      <c r="E731" s="377"/>
    </row>
    <row r="732" spans="1:5" ht="14.45" hidden="1" customHeight="1" x14ac:dyDescent="0.25">
      <c r="A732" s="74" t="s">
        <v>567</v>
      </c>
      <c r="B732" s="1732">
        <v>2</v>
      </c>
      <c r="C732" s="375">
        <f>SUM(B732/B735)</f>
        <v>6.898930665746809E-4</v>
      </c>
      <c r="D732" s="377"/>
      <c r="E732" s="377"/>
    </row>
    <row r="733" spans="1:5" ht="14.45" hidden="1" customHeight="1" x14ac:dyDescent="0.25">
      <c r="A733" s="74" t="s">
        <v>568</v>
      </c>
      <c r="B733" s="1732">
        <v>0</v>
      </c>
      <c r="C733" s="375">
        <f>SUM(B733/B735)</f>
        <v>0</v>
      </c>
      <c r="D733" s="377"/>
      <c r="E733" s="377"/>
    </row>
    <row r="734" spans="1:5" ht="15" hidden="1" customHeight="1" thickBot="1" x14ac:dyDescent="0.3">
      <c r="A734" s="91" t="s">
        <v>569</v>
      </c>
      <c r="B734" s="311">
        <v>0</v>
      </c>
      <c r="C734" s="376">
        <f>SUM(B734/B735)</f>
        <v>0</v>
      </c>
      <c r="D734" s="377"/>
      <c r="E734" s="377"/>
    </row>
    <row r="735" spans="1:5" ht="15.6" hidden="1" customHeight="1" thickTop="1" thickBot="1" x14ac:dyDescent="0.3">
      <c r="A735" s="105" t="s">
        <v>130</v>
      </c>
      <c r="B735" s="179">
        <f>SUM(B728:B734)</f>
        <v>2899</v>
      </c>
      <c r="C735" s="691">
        <f>SUM(B735/B735)</f>
        <v>1</v>
      </c>
      <c r="D735" s="690"/>
      <c r="E735" s="690"/>
    </row>
    <row r="736" spans="1:5" ht="15" hidden="1" customHeight="1" thickBot="1" x14ac:dyDescent="0.3">
      <c r="A736" s="2314" t="s">
        <v>607</v>
      </c>
      <c r="B736" s="2315"/>
      <c r="C736" s="2315"/>
      <c r="D736" s="2315"/>
      <c r="E736" s="2316"/>
    </row>
    <row r="737" spans="1:5" ht="14.45" hidden="1" customHeight="1" x14ac:dyDescent="0.25">
      <c r="A737" s="1734" t="s">
        <v>571</v>
      </c>
      <c r="B737" s="1714">
        <v>1594</v>
      </c>
      <c r="C737" s="692">
        <v>0.54900000000000004</v>
      </c>
      <c r="D737" s="693"/>
      <c r="E737" s="693"/>
    </row>
    <row r="738" spans="1:5" ht="14.45" hidden="1" customHeight="1" x14ac:dyDescent="0.25">
      <c r="A738" s="74" t="s">
        <v>572</v>
      </c>
      <c r="B738" s="1732">
        <v>95</v>
      </c>
      <c r="C738" s="291">
        <f>SUM(B738/B741)</f>
        <v>3.2769920662297343E-2</v>
      </c>
      <c r="D738" s="377"/>
      <c r="E738" s="377"/>
    </row>
    <row r="739" spans="1:5" ht="14.45" hidden="1" customHeight="1" x14ac:dyDescent="0.25">
      <c r="A739" s="74" t="s">
        <v>573</v>
      </c>
      <c r="B739" s="1732">
        <v>1191</v>
      </c>
      <c r="C739" s="291">
        <f>SUM(B739/B741)</f>
        <v>0.41083132114522247</v>
      </c>
      <c r="D739" s="377"/>
      <c r="E739" s="377"/>
    </row>
    <row r="740" spans="1:5" ht="15" hidden="1" customHeight="1" thickBot="1" x14ac:dyDescent="0.3">
      <c r="A740" s="91" t="s">
        <v>574</v>
      </c>
      <c r="B740" s="311">
        <v>19</v>
      </c>
      <c r="C740" s="292">
        <f>SUM(B740/B741)</f>
        <v>6.5539841324594684E-3</v>
      </c>
      <c r="D740" s="377"/>
      <c r="E740" s="377"/>
    </row>
    <row r="741" spans="1:5" ht="15.6" hidden="1" customHeight="1" thickTop="1" thickBot="1" x14ac:dyDescent="0.3">
      <c r="A741" s="105" t="s">
        <v>130</v>
      </c>
      <c r="B741" s="179">
        <f>SUM(B737:B740)</f>
        <v>2899</v>
      </c>
      <c r="C741" s="689">
        <f>SUM(B741/B741)</f>
        <v>1</v>
      </c>
      <c r="D741" s="690"/>
      <c r="E741" s="690"/>
    </row>
    <row r="742" spans="1:5" ht="15" hidden="1" customHeight="1" thickBot="1" x14ac:dyDescent="0.3">
      <c r="A742" s="2314" t="s">
        <v>608</v>
      </c>
      <c r="B742" s="2315"/>
      <c r="C742" s="2315"/>
      <c r="D742" s="2315"/>
      <c r="E742" s="2316"/>
    </row>
    <row r="743" spans="1:5" ht="14.45" hidden="1" customHeight="1" x14ac:dyDescent="0.25">
      <c r="A743" s="1734" t="s">
        <v>576</v>
      </c>
      <c r="B743" s="1714">
        <v>1004</v>
      </c>
      <c r="C743" s="692">
        <f>SUM(B743/B746)</f>
        <v>0.3463263194204898</v>
      </c>
      <c r="D743" s="693"/>
      <c r="E743" s="693"/>
    </row>
    <row r="744" spans="1:5" ht="14.45" hidden="1" customHeight="1" x14ac:dyDescent="0.25">
      <c r="A744" s="74" t="s">
        <v>577</v>
      </c>
      <c r="B744" s="1732">
        <v>1146</v>
      </c>
      <c r="C744" s="291">
        <v>0.39600000000000002</v>
      </c>
      <c r="D744" s="377"/>
      <c r="E744" s="377"/>
    </row>
    <row r="745" spans="1:5" ht="15" hidden="1" customHeight="1" thickBot="1" x14ac:dyDescent="0.3">
      <c r="A745" s="91" t="s">
        <v>578</v>
      </c>
      <c r="B745" s="311">
        <v>749</v>
      </c>
      <c r="C745" s="292">
        <f>SUM(B745/B746)</f>
        <v>0.25836495343221799</v>
      </c>
      <c r="D745" s="377"/>
      <c r="E745" s="377"/>
    </row>
    <row r="746" spans="1:5" ht="15.6" hidden="1" customHeight="1" thickTop="1" thickBot="1" x14ac:dyDescent="0.3">
      <c r="A746" s="35" t="s">
        <v>130</v>
      </c>
      <c r="B746" s="89">
        <f>SUM(B743:B745)</f>
        <v>2899</v>
      </c>
      <c r="C746" s="293">
        <f>SUM(B746/B746)</f>
        <v>1</v>
      </c>
      <c r="D746" s="377"/>
      <c r="E746" s="377"/>
    </row>
    <row r="747" spans="1:5" ht="15" hidden="1" customHeight="1" thickBot="1" x14ac:dyDescent="0.3">
      <c r="A747" s="1262"/>
      <c r="B747" s="1262"/>
      <c r="C747" s="1262"/>
      <c r="D747" s="1262"/>
      <c r="E747" s="1262"/>
    </row>
    <row r="748" spans="1:5" ht="18.95" hidden="1" customHeight="1" thickBot="1" x14ac:dyDescent="0.35">
      <c r="A748" s="2400" t="s">
        <v>547</v>
      </c>
      <c r="B748" s="2401"/>
      <c r="C748" s="2401"/>
      <c r="D748" s="2401"/>
      <c r="E748" s="2402"/>
    </row>
    <row r="749" spans="1:5" ht="15.95" hidden="1" customHeight="1" thickBot="1" x14ac:dyDescent="0.3">
      <c r="A749" s="2655" t="s">
        <v>316</v>
      </c>
      <c r="B749" s="2656"/>
      <c r="C749" s="2656"/>
      <c r="D749" s="2656"/>
      <c r="E749" s="2657"/>
    </row>
    <row r="750" spans="1:5" ht="15" hidden="1" customHeight="1" thickBot="1" x14ac:dyDescent="0.3">
      <c r="A750" s="87"/>
      <c r="B750" s="2651" t="s">
        <v>549</v>
      </c>
      <c r="C750" s="2652"/>
      <c r="D750" s="2651" t="s">
        <v>550</v>
      </c>
      <c r="E750" s="2652"/>
    </row>
    <row r="751" spans="1:5" ht="15" hidden="1" customHeight="1" thickBot="1" x14ac:dyDescent="0.3">
      <c r="A751" s="118"/>
      <c r="B751" s="157" t="s">
        <v>551</v>
      </c>
      <c r="C751" s="156" t="s">
        <v>270</v>
      </c>
      <c r="D751" s="157" t="s">
        <v>551</v>
      </c>
      <c r="E751" s="156" t="s">
        <v>270</v>
      </c>
    </row>
    <row r="752" spans="1:5" ht="15" hidden="1" customHeight="1" thickBot="1" x14ac:dyDescent="0.3">
      <c r="A752" s="2671" t="s">
        <v>611</v>
      </c>
      <c r="B752" s="2323"/>
      <c r="C752" s="2323"/>
      <c r="D752" s="2323"/>
      <c r="E752" s="2672"/>
    </row>
    <row r="753" spans="1:5" ht="14.45" hidden="1" customHeight="1" x14ac:dyDescent="0.25">
      <c r="A753" s="73" t="s">
        <v>612</v>
      </c>
      <c r="B753" s="359">
        <v>144</v>
      </c>
      <c r="C753" s="563">
        <f>B753/B761</f>
        <v>5.2650822669104203E-2</v>
      </c>
      <c r="D753" s="359">
        <v>94</v>
      </c>
      <c r="E753" s="563">
        <f>D753/D761</f>
        <v>5.3991958644457209E-2</v>
      </c>
    </row>
    <row r="754" spans="1:5" ht="14.45" hidden="1" customHeight="1" x14ac:dyDescent="0.25">
      <c r="A754" s="2678" t="s">
        <v>613</v>
      </c>
      <c r="B754" s="2677">
        <v>1216</v>
      </c>
      <c r="C754" s="2663">
        <f>B754/B761</f>
        <v>0.44460694698354664</v>
      </c>
      <c r="D754" s="2454">
        <v>637</v>
      </c>
      <c r="E754" s="2663">
        <v>0.36699999999999999</v>
      </c>
    </row>
    <row r="755" spans="1:5" ht="14.45" hidden="1" customHeight="1" x14ac:dyDescent="0.25">
      <c r="A755" s="2679"/>
      <c r="B755" s="2677"/>
      <c r="C755" s="2664"/>
      <c r="D755" s="2455"/>
      <c r="E755" s="2664"/>
    </row>
    <row r="756" spans="1:5" ht="14.45" hidden="1" customHeight="1" x14ac:dyDescent="0.25">
      <c r="A756" s="74" t="s">
        <v>614</v>
      </c>
      <c r="B756" s="1732">
        <v>422</v>
      </c>
      <c r="C756" s="310">
        <f>B756/B761</f>
        <v>0.15429616087751372</v>
      </c>
      <c r="D756" s="1732">
        <v>281</v>
      </c>
      <c r="E756" s="310">
        <f>D756/D761</f>
        <v>0.1614014933946008</v>
      </c>
    </row>
    <row r="757" spans="1:5" ht="14.45" hidden="1" customHeight="1" x14ac:dyDescent="0.25">
      <c r="A757" s="74" t="s">
        <v>615</v>
      </c>
      <c r="B757" s="1732">
        <v>582</v>
      </c>
      <c r="C757" s="310">
        <f>B757/B761</f>
        <v>0.21279707495429617</v>
      </c>
      <c r="D757" s="1732">
        <v>413</v>
      </c>
      <c r="E757" s="310">
        <f>D757/D761</f>
        <v>0.23721998851234921</v>
      </c>
    </row>
    <row r="758" spans="1:5" ht="14.45" hidden="1" customHeight="1" x14ac:dyDescent="0.25">
      <c r="A758" s="2678" t="s">
        <v>616</v>
      </c>
      <c r="B758" s="2677">
        <v>370</v>
      </c>
      <c r="C758" s="2663">
        <f>B758/B761</f>
        <v>0.13528336380255943</v>
      </c>
      <c r="D758" s="2454">
        <v>314</v>
      </c>
      <c r="E758" s="2663">
        <f>D758/D761</f>
        <v>0.18035611717403791</v>
      </c>
    </row>
    <row r="759" spans="1:5" ht="14.45" hidden="1" customHeight="1" x14ac:dyDescent="0.25">
      <c r="A759" s="2679"/>
      <c r="B759" s="2677"/>
      <c r="C759" s="2664"/>
      <c r="D759" s="2455"/>
      <c r="E759" s="2664"/>
    </row>
    <row r="760" spans="1:5" ht="15" hidden="1" customHeight="1" thickBot="1" x14ac:dyDescent="0.3">
      <c r="A760" s="75" t="s">
        <v>397</v>
      </c>
      <c r="B760" s="311">
        <v>1</v>
      </c>
      <c r="C760" s="312">
        <f>B760/B761</f>
        <v>3.6563071297989033E-4</v>
      </c>
      <c r="D760" s="311">
        <v>2</v>
      </c>
      <c r="E760" s="312">
        <f>D760/D761</f>
        <v>1.1487650775416428E-3</v>
      </c>
    </row>
    <row r="761" spans="1:5" ht="15.6" hidden="1" customHeight="1" thickTop="1" thickBot="1" x14ac:dyDescent="0.3">
      <c r="A761" s="34" t="s">
        <v>398</v>
      </c>
      <c r="B761" s="313">
        <f>SUM(B753:B760)</f>
        <v>2735</v>
      </c>
      <c r="C761" s="564">
        <f>SUM(C753:C760)</f>
        <v>1</v>
      </c>
      <c r="D761" s="360">
        <f>SUM(D753:D760)</f>
        <v>1741</v>
      </c>
      <c r="E761" s="564">
        <f>SUM(E753:E760)</f>
        <v>1.0011183228029867</v>
      </c>
    </row>
    <row r="762" spans="1:5" ht="15" hidden="1" customHeight="1" thickBot="1" x14ac:dyDescent="0.3">
      <c r="A762" s="2673" t="s">
        <v>553</v>
      </c>
      <c r="B762" s="2324"/>
      <c r="C762" s="2324"/>
      <c r="D762" s="2324"/>
      <c r="E762" s="2674"/>
    </row>
    <row r="763" spans="1:5" ht="14.45" hidden="1" customHeight="1" x14ac:dyDescent="0.25">
      <c r="A763" s="73" t="s">
        <v>284</v>
      </c>
      <c r="B763" s="359">
        <v>446</v>
      </c>
      <c r="C763" s="565">
        <f>B763/B769</f>
        <v>0.16307129798903108</v>
      </c>
      <c r="D763" s="359">
        <v>285</v>
      </c>
      <c r="E763" s="565">
        <f>D763/D769</f>
        <v>0.1636990235496841</v>
      </c>
    </row>
    <row r="764" spans="1:5" ht="14.45" hidden="1" customHeight="1" x14ac:dyDescent="0.25">
      <c r="A764" s="74" t="s">
        <v>285</v>
      </c>
      <c r="B764" s="1732">
        <v>163</v>
      </c>
      <c r="C764" s="566">
        <f>B764/B769</f>
        <v>5.9597806215722124E-2</v>
      </c>
      <c r="D764" s="1732">
        <v>159</v>
      </c>
      <c r="E764" s="566">
        <f>D764/D769</f>
        <v>9.1326823664560602E-2</v>
      </c>
    </row>
    <row r="765" spans="1:5" ht="14.45" hidden="1" customHeight="1" x14ac:dyDescent="0.25">
      <c r="A765" s="74" t="s">
        <v>286</v>
      </c>
      <c r="B765" s="1732">
        <v>30</v>
      </c>
      <c r="C765" s="566">
        <f>B765/B769</f>
        <v>1.0968921389396709E-2</v>
      </c>
      <c r="D765" s="1732">
        <v>15</v>
      </c>
      <c r="E765" s="566">
        <f>D765/D769</f>
        <v>8.6157380815623207E-3</v>
      </c>
    </row>
    <row r="766" spans="1:5" ht="14.45" hidden="1" customHeight="1" x14ac:dyDescent="0.25">
      <c r="A766" s="74" t="s">
        <v>287</v>
      </c>
      <c r="B766" s="1732">
        <v>944</v>
      </c>
      <c r="C766" s="566">
        <f>B766/B769</f>
        <v>0.34515539305301646</v>
      </c>
      <c r="D766" s="1732">
        <v>569</v>
      </c>
      <c r="E766" s="566">
        <f>D766/D769</f>
        <v>0.32682366456059736</v>
      </c>
    </row>
    <row r="767" spans="1:5" ht="14.45" hidden="1" customHeight="1" x14ac:dyDescent="0.25">
      <c r="A767" s="74" t="s">
        <v>288</v>
      </c>
      <c r="B767" s="1732">
        <v>952</v>
      </c>
      <c r="C767" s="566">
        <f>B767/B769</f>
        <v>0.34808043875685557</v>
      </c>
      <c r="D767" s="1732">
        <v>628</v>
      </c>
      <c r="E767" s="566">
        <v>0.36</v>
      </c>
    </row>
    <row r="768" spans="1:5" ht="15" hidden="1" customHeight="1" thickBot="1" x14ac:dyDescent="0.3">
      <c r="A768" s="91" t="s">
        <v>289</v>
      </c>
      <c r="B768" s="311">
        <v>200</v>
      </c>
      <c r="C768" s="567">
        <f>B768/B769</f>
        <v>7.3126142595978064E-2</v>
      </c>
      <c r="D768" s="311">
        <v>85</v>
      </c>
      <c r="E768" s="567">
        <f>D768/D769</f>
        <v>4.8822515795519814E-2</v>
      </c>
    </row>
    <row r="769" spans="1:5" ht="15.6" hidden="1" customHeight="1" thickTop="1" thickBot="1" x14ac:dyDescent="0.3">
      <c r="A769" s="36" t="s">
        <v>554</v>
      </c>
      <c r="B769" s="313">
        <f>SUM(B763:B768)</f>
        <v>2735</v>
      </c>
      <c r="C769" s="564">
        <f>SUM(C763:C768)</f>
        <v>1</v>
      </c>
      <c r="D769" s="360">
        <f>SUM(D763:D768)</f>
        <v>1741</v>
      </c>
      <c r="E769" s="564">
        <f>SUM(E763:E768)</f>
        <v>0.99928776565192412</v>
      </c>
    </row>
    <row r="770" spans="1:5" ht="15" hidden="1" customHeight="1" thickBot="1" x14ac:dyDescent="0.3">
      <c r="A770" s="2673" t="s">
        <v>555</v>
      </c>
      <c r="B770" s="2324"/>
      <c r="C770" s="2324"/>
      <c r="D770" s="2324"/>
      <c r="E770" s="2674"/>
    </row>
    <row r="771" spans="1:5" ht="15" hidden="1" customHeight="1" thickBot="1" x14ac:dyDescent="0.3">
      <c r="A771" s="73" t="s">
        <v>556</v>
      </c>
      <c r="B771" s="2675" t="s">
        <v>587</v>
      </c>
      <c r="C771" s="2676"/>
      <c r="D771" s="733"/>
      <c r="E771" s="192"/>
    </row>
    <row r="772" spans="1:5" ht="14.45" hidden="1" customHeight="1" x14ac:dyDescent="0.25">
      <c r="A772" s="74" t="s">
        <v>617</v>
      </c>
      <c r="B772" s="2665">
        <v>1</v>
      </c>
      <c r="C772" s="2666"/>
      <c r="D772" s="734"/>
      <c r="E772" s="735"/>
    </row>
    <row r="773" spans="1:5" ht="15" hidden="1" customHeight="1" thickBot="1" x14ac:dyDescent="0.3">
      <c r="A773" s="686" t="s">
        <v>618</v>
      </c>
      <c r="B773" s="2667">
        <v>48</v>
      </c>
      <c r="C773" s="2668"/>
      <c r="D773" s="736"/>
      <c r="E773" s="737"/>
    </row>
    <row r="774" spans="1:5" ht="15" hidden="1" customHeight="1" thickBot="1" x14ac:dyDescent="0.3">
      <c r="A774" s="2314" t="s">
        <v>558</v>
      </c>
      <c r="B774" s="2315"/>
      <c r="C774" s="2315"/>
      <c r="D774" s="2315"/>
      <c r="E774" s="2316"/>
    </row>
    <row r="775" spans="1:5" ht="14.45" hidden="1" customHeight="1" x14ac:dyDescent="0.25">
      <c r="A775" s="1734" t="s">
        <v>559</v>
      </c>
      <c r="B775" s="1714">
        <v>2177</v>
      </c>
      <c r="C775" s="687">
        <f>B775/B778</f>
        <v>0.79597806215722122</v>
      </c>
      <c r="D775" s="1714">
        <v>1097</v>
      </c>
      <c r="E775" s="687">
        <f>D775/D778</f>
        <v>0.63009764503159105</v>
      </c>
    </row>
    <row r="776" spans="1:5" ht="14.45" hidden="1" customHeight="1" x14ac:dyDescent="0.25">
      <c r="A776" s="77" t="s">
        <v>560</v>
      </c>
      <c r="B776" s="1732">
        <v>44</v>
      </c>
      <c r="C776" s="310">
        <f>B776/B778</f>
        <v>1.6087751371115174E-2</v>
      </c>
      <c r="D776" s="1732">
        <v>20</v>
      </c>
      <c r="E776" s="310">
        <f>D776/D778</f>
        <v>1.1487650775416428E-2</v>
      </c>
    </row>
    <row r="777" spans="1:5" ht="15" hidden="1" customHeight="1" thickBot="1" x14ac:dyDescent="0.3">
      <c r="A777" s="75" t="s">
        <v>561</v>
      </c>
      <c r="B777" s="311">
        <v>514</v>
      </c>
      <c r="C777" s="567">
        <f>B777/B778</f>
        <v>0.18793418647166363</v>
      </c>
      <c r="D777" s="311">
        <v>624</v>
      </c>
      <c r="E777" s="567">
        <v>0.35899999999999999</v>
      </c>
    </row>
    <row r="778" spans="1:5" ht="15.6" hidden="1" customHeight="1" thickTop="1" thickBot="1" x14ac:dyDescent="0.3">
      <c r="A778" s="103" t="s">
        <v>130</v>
      </c>
      <c r="B778" s="459">
        <f>SUM(B775:B777)</f>
        <v>2735</v>
      </c>
      <c r="C778" s="688">
        <f>SUM(C775:C777)</f>
        <v>1</v>
      </c>
      <c r="D778" s="459">
        <f>SUM(D775:D777)</f>
        <v>1741</v>
      </c>
      <c r="E778" s="688">
        <f>SUM(E775:E777)</f>
        <v>1.0005852958070074</v>
      </c>
    </row>
    <row r="779" spans="1:5" ht="15" hidden="1" customHeight="1" thickBot="1" x14ac:dyDescent="0.3">
      <c r="A779" s="2314" t="s">
        <v>606</v>
      </c>
      <c r="B779" s="2315"/>
      <c r="C779" s="2315"/>
      <c r="D779" s="2315"/>
      <c r="E779" s="2316"/>
    </row>
    <row r="780" spans="1:5" ht="14.45" hidden="1" customHeight="1" x14ac:dyDescent="0.25">
      <c r="A780" s="1734" t="s">
        <v>563</v>
      </c>
      <c r="B780" s="1714">
        <v>2550</v>
      </c>
      <c r="C780" s="694">
        <v>0.93200000000000005</v>
      </c>
      <c r="D780" s="693"/>
      <c r="E780" s="693"/>
    </row>
    <row r="781" spans="1:5" ht="14.45" hidden="1" customHeight="1" x14ac:dyDescent="0.25">
      <c r="A781" s="74" t="s">
        <v>564</v>
      </c>
      <c r="B781" s="1732">
        <v>21</v>
      </c>
      <c r="C781" s="375">
        <f>B781/B787</f>
        <v>7.6782449725776962E-3</v>
      </c>
      <c r="D781" s="377"/>
      <c r="E781" s="377"/>
    </row>
    <row r="782" spans="1:5" ht="14.45" hidden="1" customHeight="1" x14ac:dyDescent="0.25">
      <c r="A782" s="74" t="s">
        <v>565</v>
      </c>
      <c r="B782" s="1732">
        <v>48</v>
      </c>
      <c r="C782" s="375">
        <f>B782/B787</f>
        <v>1.7550274223034734E-2</v>
      </c>
      <c r="D782" s="377"/>
      <c r="E782" s="377"/>
    </row>
    <row r="783" spans="1:5" ht="14.45" hidden="1" customHeight="1" x14ac:dyDescent="0.25">
      <c r="A783" s="74" t="s">
        <v>566</v>
      </c>
      <c r="B783" s="1732">
        <v>49</v>
      </c>
      <c r="C783" s="375">
        <f>B783/B787</f>
        <v>1.7915904936014627E-2</v>
      </c>
      <c r="D783" s="377"/>
      <c r="E783" s="377"/>
    </row>
    <row r="784" spans="1:5" ht="14.45" hidden="1" customHeight="1" x14ac:dyDescent="0.25">
      <c r="A784" s="74" t="s">
        <v>567</v>
      </c>
      <c r="B784" s="1732">
        <v>37</v>
      </c>
      <c r="C784" s="375">
        <f>B784/B787</f>
        <v>1.3528336380255941E-2</v>
      </c>
      <c r="D784" s="377"/>
      <c r="E784" s="377"/>
    </row>
    <row r="785" spans="1:5" ht="14.45" hidden="1" customHeight="1" x14ac:dyDescent="0.25">
      <c r="A785" s="74" t="s">
        <v>568</v>
      </c>
      <c r="B785" s="1732">
        <v>20</v>
      </c>
      <c r="C785" s="375">
        <f>B785/B787</f>
        <v>7.3126142595978062E-3</v>
      </c>
      <c r="D785" s="377"/>
      <c r="E785" s="377"/>
    </row>
    <row r="786" spans="1:5" ht="15" hidden="1" customHeight="1" thickBot="1" x14ac:dyDescent="0.3">
      <c r="A786" s="91" t="s">
        <v>569</v>
      </c>
      <c r="B786" s="311">
        <v>10</v>
      </c>
      <c r="C786" s="376">
        <v>3.0000000000000001E-3</v>
      </c>
      <c r="D786" s="377"/>
      <c r="E786" s="377"/>
    </row>
    <row r="787" spans="1:5" ht="15.6" hidden="1" customHeight="1" thickTop="1" thickBot="1" x14ac:dyDescent="0.3">
      <c r="A787" s="105" t="s">
        <v>130</v>
      </c>
      <c r="B787" s="179">
        <f>SUM(B780:B786)</f>
        <v>2735</v>
      </c>
      <c r="C787" s="691">
        <f>SUM(C780:C786)</f>
        <v>0.99898537477148086</v>
      </c>
      <c r="D787" s="690"/>
      <c r="E787" s="690"/>
    </row>
    <row r="788" spans="1:5" ht="15" hidden="1" customHeight="1" thickBot="1" x14ac:dyDescent="0.3">
      <c r="A788" s="2314" t="s">
        <v>607</v>
      </c>
      <c r="B788" s="2315"/>
      <c r="C788" s="2315"/>
      <c r="D788" s="2315"/>
      <c r="E788" s="2316"/>
    </row>
    <row r="789" spans="1:5" s="172" customFormat="1" ht="14.45" hidden="1" customHeight="1" x14ac:dyDescent="0.25">
      <c r="A789" s="1734" t="s">
        <v>571</v>
      </c>
      <c r="B789" s="1714">
        <v>1421</v>
      </c>
      <c r="C789" s="692">
        <v>0.51900000000000002</v>
      </c>
      <c r="D789" s="693"/>
      <c r="E789" s="693"/>
    </row>
    <row r="790" spans="1:5" ht="14.45" hidden="1" customHeight="1" x14ac:dyDescent="0.25">
      <c r="A790" s="74" t="s">
        <v>572</v>
      </c>
      <c r="B790" s="1732">
        <v>82</v>
      </c>
      <c r="C790" s="291">
        <f>B790/B793</f>
        <v>2.9981718464351007E-2</v>
      </c>
      <c r="D790" s="377"/>
      <c r="E790" s="377"/>
    </row>
    <row r="791" spans="1:5" ht="14.45" hidden="1" customHeight="1" x14ac:dyDescent="0.25">
      <c r="A791" s="74" t="s">
        <v>573</v>
      </c>
      <c r="B791" s="1732">
        <v>1224</v>
      </c>
      <c r="C791" s="291">
        <f>B791/B793</f>
        <v>0.44753199268738575</v>
      </c>
      <c r="D791" s="377"/>
      <c r="E791" s="377"/>
    </row>
    <row r="792" spans="1:5" ht="15" hidden="1" customHeight="1" thickBot="1" x14ac:dyDescent="0.3">
      <c r="A792" s="91" t="s">
        <v>574</v>
      </c>
      <c r="B792" s="311">
        <v>8</v>
      </c>
      <c r="C792" s="292">
        <f>B792/B793</f>
        <v>2.9250457038391227E-3</v>
      </c>
      <c r="D792" s="377"/>
      <c r="E792" s="377"/>
    </row>
    <row r="793" spans="1:5" ht="15.6" hidden="1" customHeight="1" thickTop="1" thickBot="1" x14ac:dyDescent="0.3">
      <c r="A793" s="105" t="s">
        <v>130</v>
      </c>
      <c r="B793" s="179">
        <f>SUM(B788:B792)</f>
        <v>2735</v>
      </c>
      <c r="C793" s="689">
        <f>SUM(C788:C792)</f>
        <v>0.99943875685557593</v>
      </c>
      <c r="D793" s="690"/>
      <c r="E793" s="690"/>
    </row>
    <row r="794" spans="1:5" ht="15" hidden="1" customHeight="1" thickBot="1" x14ac:dyDescent="0.3">
      <c r="A794" s="2314" t="s">
        <v>608</v>
      </c>
      <c r="B794" s="2315"/>
      <c r="C794" s="2315"/>
      <c r="D794" s="2315"/>
      <c r="E794" s="2316"/>
    </row>
    <row r="795" spans="1:5" ht="14.45" hidden="1" customHeight="1" x14ac:dyDescent="0.25">
      <c r="A795" s="1734" t="s">
        <v>576</v>
      </c>
      <c r="B795" s="1714">
        <v>1819</v>
      </c>
      <c r="C795" s="692">
        <f>B795/B798</f>
        <v>0.66508226691042049</v>
      </c>
      <c r="D795" s="693"/>
      <c r="E795" s="693"/>
    </row>
    <row r="796" spans="1:5" ht="14.45" hidden="1" customHeight="1" x14ac:dyDescent="0.25">
      <c r="A796" s="74" t="s">
        <v>577</v>
      </c>
      <c r="B796" s="1732">
        <v>181</v>
      </c>
      <c r="C796" s="291">
        <f>B796/B798</f>
        <v>6.6179159049360142E-2</v>
      </c>
      <c r="D796" s="377"/>
      <c r="E796" s="377"/>
    </row>
    <row r="797" spans="1:5" ht="15" hidden="1" customHeight="1" thickBot="1" x14ac:dyDescent="0.3">
      <c r="A797" s="91" t="s">
        <v>578</v>
      </c>
      <c r="B797" s="311">
        <v>735</v>
      </c>
      <c r="C797" s="292">
        <f>B797/B798</f>
        <v>0.26873857404021939</v>
      </c>
      <c r="D797" s="377"/>
      <c r="E797" s="377"/>
    </row>
    <row r="798" spans="1:5" ht="15.6" hidden="1" customHeight="1" thickTop="1" thickBot="1" x14ac:dyDescent="0.3">
      <c r="A798" s="35" t="s">
        <v>130</v>
      </c>
      <c r="B798" s="89">
        <f>SUM(B795:B797)</f>
        <v>2735</v>
      </c>
      <c r="C798" s="293">
        <f>SUM(C795:C797)</f>
        <v>1</v>
      </c>
      <c r="D798" s="377"/>
      <c r="E798" s="377"/>
    </row>
    <row r="799" spans="1:5" ht="31.5" customHeight="1" x14ac:dyDescent="0.25">
      <c r="A799" s="2662" t="s">
        <v>619</v>
      </c>
      <c r="B799" s="2662"/>
      <c r="C799" s="2662"/>
      <c r="D799" s="2662"/>
      <c r="E799" s="2662"/>
    </row>
    <row r="800" spans="1:5" x14ac:dyDescent="0.25">
      <c r="A800" s="2685" t="s">
        <v>309</v>
      </c>
      <c r="B800" s="2685"/>
      <c r="C800" s="2685"/>
      <c r="D800" s="2685"/>
      <c r="E800" s="2685"/>
    </row>
    <row r="801" spans="1:5" x14ac:dyDescent="0.25">
      <c r="A801" s="2685"/>
      <c r="B801" s="2685"/>
      <c r="C801" s="2685"/>
      <c r="D801" s="2685"/>
      <c r="E801" s="2685"/>
    </row>
  </sheetData>
  <sheetProtection algorithmName="SHA-512" hashValue="x8BhSaw6bchzYb0iWKkmjz027t1RyVexmvMdb42Wxy6UizhF0g5NWxFMlFV/1Mr1iVcXozgzcWUmfj80Uzp2Zw==" saltValue="dediIF44qYsJkd4rpZCkrA==" spinCount="100000" sheet="1" objects="1" scenarios="1"/>
  <mergeCells count="212">
    <mergeCell ref="A175:E175"/>
    <mergeCell ref="A184:E184"/>
    <mergeCell ref="A191:E191"/>
    <mergeCell ref="A147:E147"/>
    <mergeCell ref="B148:C148"/>
    <mergeCell ref="D148:E148"/>
    <mergeCell ref="A150:E150"/>
    <mergeCell ref="A160:E160"/>
    <mergeCell ref="A168:E168"/>
    <mergeCell ref="B169:C169"/>
    <mergeCell ref="D169:E169"/>
    <mergeCell ref="A170:E170"/>
    <mergeCell ref="A800:E801"/>
    <mergeCell ref="A275:E275"/>
    <mergeCell ref="A284:E284"/>
    <mergeCell ref="A291:E291"/>
    <mergeCell ref="A247:E247"/>
    <mergeCell ref="B248:C248"/>
    <mergeCell ref="D248:E248"/>
    <mergeCell ref="A250:E250"/>
    <mergeCell ref="A260:E260"/>
    <mergeCell ref="A268:E268"/>
    <mergeCell ref="B269:C269"/>
    <mergeCell ref="D269:E269"/>
    <mergeCell ref="A270:E270"/>
    <mergeCell ref="A377:E377"/>
    <mergeCell ref="A386:E386"/>
    <mergeCell ref="A392:E392"/>
    <mergeCell ref="A349:E349"/>
    <mergeCell ref="B350:C350"/>
    <mergeCell ref="D350:E350"/>
    <mergeCell ref="A352:E352"/>
    <mergeCell ref="A362:E362"/>
    <mergeCell ref="A370:E370"/>
    <mergeCell ref="B371:C371"/>
    <mergeCell ref="D371:E371"/>
    <mergeCell ref="A372:E372"/>
    <mergeCell ref="A602:E602"/>
    <mergeCell ref="A520:E520"/>
    <mergeCell ref="A525:E525"/>
    <mergeCell ref="A534:E534"/>
    <mergeCell ref="A540:E540"/>
    <mergeCell ref="A320:E320"/>
    <mergeCell ref="A325:E325"/>
    <mergeCell ref="A334:E334"/>
    <mergeCell ref="A341:E341"/>
    <mergeCell ref="A500:E500"/>
    <mergeCell ref="A510:E510"/>
    <mergeCell ref="A518:E518"/>
    <mergeCell ref="B519:C519"/>
    <mergeCell ref="D519:E519"/>
    <mergeCell ref="A598:E598"/>
    <mergeCell ref="A599:E599"/>
    <mergeCell ref="B600:C600"/>
    <mergeCell ref="D600:E600"/>
    <mergeCell ref="A497:E497"/>
    <mergeCell ref="B498:C498"/>
    <mergeCell ref="D498:E498"/>
    <mergeCell ref="A446:E446"/>
    <mergeCell ref="B447:C447"/>
    <mergeCell ref="D447:E447"/>
    <mergeCell ref="A636:E636"/>
    <mergeCell ref="A642:E642"/>
    <mergeCell ref="A612:E612"/>
    <mergeCell ref="A620:E620"/>
    <mergeCell ref="B621:C621"/>
    <mergeCell ref="D621:E621"/>
    <mergeCell ref="A622:E622"/>
    <mergeCell ref="A720:E720"/>
    <mergeCell ref="A627:E627"/>
    <mergeCell ref="A449:E449"/>
    <mergeCell ref="A459:E459"/>
    <mergeCell ref="A467:E467"/>
    <mergeCell ref="B468:C468"/>
    <mergeCell ref="D468:E468"/>
    <mergeCell ref="A469:E469"/>
    <mergeCell ref="A474:E474"/>
    <mergeCell ref="A483:E483"/>
    <mergeCell ref="A489:E489"/>
    <mergeCell ref="B721:C721"/>
    <mergeCell ref="D721:E721"/>
    <mergeCell ref="A698:E698"/>
    <mergeCell ref="A699:E699"/>
    <mergeCell ref="B700:C700"/>
    <mergeCell ref="D700:E700"/>
    <mergeCell ref="A702:E702"/>
    <mergeCell ref="A712:E712"/>
    <mergeCell ref="D650:E650"/>
    <mergeCell ref="A652:E652"/>
    <mergeCell ref="A722:E722"/>
    <mergeCell ref="A749:E749"/>
    <mergeCell ref="A748:E748"/>
    <mergeCell ref="A1:E1"/>
    <mergeCell ref="A297:E297"/>
    <mergeCell ref="B298:C298"/>
    <mergeCell ref="D298:E298"/>
    <mergeCell ref="A300:E300"/>
    <mergeCell ref="A310:E310"/>
    <mergeCell ref="A318:E318"/>
    <mergeCell ref="B319:C319"/>
    <mergeCell ref="D319:E319"/>
    <mergeCell ref="A662:E662"/>
    <mergeCell ref="A670:E670"/>
    <mergeCell ref="B671:C671"/>
    <mergeCell ref="D671:E671"/>
    <mergeCell ref="A672:E672"/>
    <mergeCell ref="A648:E648"/>
    <mergeCell ref="A649:E649"/>
    <mergeCell ref="B650:C650"/>
    <mergeCell ref="A496:E496"/>
    <mergeCell ref="A677:E677"/>
    <mergeCell ref="A686:E686"/>
    <mergeCell ref="A692:E692"/>
    <mergeCell ref="A736:E736"/>
    <mergeCell ref="A794:E794"/>
    <mergeCell ref="A742:E742"/>
    <mergeCell ref="A779:E779"/>
    <mergeCell ref="B771:C771"/>
    <mergeCell ref="A774:E774"/>
    <mergeCell ref="A770:E770"/>
    <mergeCell ref="B754:B755"/>
    <mergeCell ref="B758:B759"/>
    <mergeCell ref="D754:D755"/>
    <mergeCell ref="D758:D759"/>
    <mergeCell ref="A754:A755"/>
    <mergeCell ref="A758:A759"/>
    <mergeCell ref="B750:C750"/>
    <mergeCell ref="D750:E750"/>
    <mergeCell ref="A799:E799"/>
    <mergeCell ref="C754:C755"/>
    <mergeCell ref="C758:C759"/>
    <mergeCell ref="E754:E755"/>
    <mergeCell ref="E758:E759"/>
    <mergeCell ref="B772:C772"/>
    <mergeCell ref="B773:C773"/>
    <mergeCell ref="A788:E788"/>
    <mergeCell ref="A547:E547"/>
    <mergeCell ref="A548:E548"/>
    <mergeCell ref="B549:C549"/>
    <mergeCell ref="D549:E549"/>
    <mergeCell ref="A551:E551"/>
    <mergeCell ref="A576:E576"/>
    <mergeCell ref="A585:E585"/>
    <mergeCell ref="A591:E591"/>
    <mergeCell ref="A561:E561"/>
    <mergeCell ref="A569:E569"/>
    <mergeCell ref="B570:C570"/>
    <mergeCell ref="D570:E570"/>
    <mergeCell ref="A571:E571"/>
    <mergeCell ref="A752:E752"/>
    <mergeCell ref="A762:E762"/>
    <mergeCell ref="A727:E727"/>
    <mergeCell ref="A425:E425"/>
    <mergeCell ref="A434:E434"/>
    <mergeCell ref="A440:E440"/>
    <mergeCell ref="A397:E397"/>
    <mergeCell ref="B398:C398"/>
    <mergeCell ref="D398:E398"/>
    <mergeCell ref="A400:E400"/>
    <mergeCell ref="A410:E410"/>
    <mergeCell ref="A418:E418"/>
    <mergeCell ref="B419:C419"/>
    <mergeCell ref="D419:E419"/>
    <mergeCell ref="A420:E420"/>
    <mergeCell ref="A225:E225"/>
    <mergeCell ref="A234:E234"/>
    <mergeCell ref="A241:E241"/>
    <mergeCell ref="A197:E197"/>
    <mergeCell ref="B198:C198"/>
    <mergeCell ref="D198:E198"/>
    <mergeCell ref="A200:E200"/>
    <mergeCell ref="A210:E210"/>
    <mergeCell ref="A218:E218"/>
    <mergeCell ref="B219:C219"/>
    <mergeCell ref="D219:E219"/>
    <mergeCell ref="A220:E220"/>
    <mergeCell ref="A125:E125"/>
    <mergeCell ref="A134:E134"/>
    <mergeCell ref="A141:E141"/>
    <mergeCell ref="A98:E98"/>
    <mergeCell ref="B99:C99"/>
    <mergeCell ref="D99:E99"/>
    <mergeCell ref="A101:E101"/>
    <mergeCell ref="A111:E111"/>
    <mergeCell ref="A118:E118"/>
    <mergeCell ref="B119:C119"/>
    <mergeCell ref="D119:E119"/>
    <mergeCell ref="A120:E120"/>
    <mergeCell ref="A30:E30"/>
    <mergeCell ref="A39:E39"/>
    <mergeCell ref="A45:E45"/>
    <mergeCell ref="A2:E2"/>
    <mergeCell ref="B3:C3"/>
    <mergeCell ref="D3:E3"/>
    <mergeCell ref="A5:E5"/>
    <mergeCell ref="A15:E15"/>
    <mergeCell ref="A23:E23"/>
    <mergeCell ref="B24:C24"/>
    <mergeCell ref="D24:E24"/>
    <mergeCell ref="A25:E25"/>
    <mergeCell ref="A78:E78"/>
    <mergeCell ref="A87:E87"/>
    <mergeCell ref="A93:E93"/>
    <mergeCell ref="A50:E50"/>
    <mergeCell ref="B51:C51"/>
    <mergeCell ref="D51:E51"/>
    <mergeCell ref="A53:E53"/>
    <mergeCell ref="A63:E63"/>
    <mergeCell ref="A71:E71"/>
    <mergeCell ref="B72:C72"/>
    <mergeCell ref="D72:E72"/>
    <mergeCell ref="A73:E73"/>
  </mergeCells>
  <printOptions horizontalCentered="1" verticalCentered="1"/>
  <pageMargins left="0.25" right="0.25" top="0.05" bottom="0" header="0.1" footer="0"/>
  <pageSetup scale="90" firstPageNumber="23" fitToHeight="2" orientation="portrait" useFirstPageNumber="1" r:id="rId1"/>
  <headerFooter>
    <oddHeader>&amp;L&amp;9
Semi-Annual Child Welfare Report&amp;C&amp;"-,Bold"&amp;14ARIZONA DEPARTMENT of CHILD SAFETY&amp;R&amp;9
January 01, 2021 through June 30, 2021</oddHeader>
    <oddFooter>&amp;CPage &amp;P</oddFooter>
  </headerFooter>
  <rowBreaks count="1" manualBreakCount="1">
    <brk id="746" max="16383" man="1"/>
  </rowBreaks>
  <ignoredErrors>
    <ignoredError sqref="C669 C661 C568" formula="1"/>
    <ignoredError sqref="C345:C346 C338:C340 C326:C333 C321:C324 C311:C317 E311:E313 E321:E324 C301:C309 E301:E303 C335:C336 C342 E305:E309 E315:E317"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H556"/>
  <sheetViews>
    <sheetView showGridLines="0" zoomScaleNormal="100" workbookViewId="0">
      <selection activeCell="C77" sqref="C77"/>
    </sheetView>
  </sheetViews>
  <sheetFormatPr defaultColWidth="8.85546875" defaultRowHeight="15" x14ac:dyDescent="0.25"/>
  <cols>
    <col min="1" max="1" width="37.85546875" customWidth="1"/>
    <col min="2" max="2" width="19.140625" customWidth="1"/>
    <col min="3" max="3" width="20.42578125" customWidth="1"/>
  </cols>
  <sheetData>
    <row r="1" spans="1:5" ht="19.5" thickBot="1" x14ac:dyDescent="0.35">
      <c r="A1" s="2680" t="s">
        <v>620</v>
      </c>
      <c r="B1" s="2681"/>
      <c r="C1" s="2682"/>
      <c r="D1" s="1262"/>
      <c r="E1" s="29"/>
    </row>
    <row r="2" spans="1:5" s="1262" customFormat="1" ht="16.5" hidden="1" thickBot="1" x14ac:dyDescent="0.3">
      <c r="A2" s="2689" t="s">
        <v>621</v>
      </c>
      <c r="B2" s="2690"/>
      <c r="C2" s="2691"/>
    </row>
    <row r="3" spans="1:5" s="1262" customFormat="1" ht="15.75" hidden="1" thickBot="1" x14ac:dyDescent="0.3">
      <c r="A3" s="107"/>
      <c r="B3" s="108" t="s">
        <v>551</v>
      </c>
      <c r="C3" s="176" t="s">
        <v>622</v>
      </c>
    </row>
    <row r="4" spans="1:5" s="1262" customFormat="1" ht="15.75" hidden="1" thickBot="1" x14ac:dyDescent="0.3">
      <c r="A4" s="2314" t="s">
        <v>623</v>
      </c>
      <c r="B4" s="2315"/>
      <c r="C4" s="2316"/>
    </row>
    <row r="5" spans="1:5" s="1262" customFormat="1" hidden="1" x14ac:dyDescent="0.25">
      <c r="A5" s="1964" t="s">
        <v>274</v>
      </c>
      <c r="B5" s="1411"/>
      <c r="C5" s="294" t="e">
        <f>SUM(B5/B13)</f>
        <v>#DIV/0!</v>
      </c>
    </row>
    <row r="6" spans="1:5" s="1262" customFormat="1" hidden="1" x14ac:dyDescent="0.25">
      <c r="A6" s="74" t="s">
        <v>275</v>
      </c>
      <c r="B6" s="1362"/>
      <c r="C6" s="294" t="e">
        <f>SUM(B6/B13)</f>
        <v>#DIV/0!</v>
      </c>
    </row>
    <row r="7" spans="1:5" s="1262" customFormat="1" hidden="1" x14ac:dyDescent="0.25">
      <c r="A7" s="74" t="s">
        <v>276</v>
      </c>
      <c r="B7" s="1362"/>
      <c r="C7" s="294" t="e">
        <f>SUM(B7/B13)</f>
        <v>#DIV/0!</v>
      </c>
    </row>
    <row r="8" spans="1:5" s="1262" customFormat="1" hidden="1" x14ac:dyDescent="0.25">
      <c r="A8" s="74" t="s">
        <v>277</v>
      </c>
      <c r="B8" s="1362"/>
      <c r="C8" s="294" t="e">
        <f>SUM(B8/B13)</f>
        <v>#DIV/0!</v>
      </c>
    </row>
    <row r="9" spans="1:5" s="1262" customFormat="1" hidden="1" x14ac:dyDescent="0.25">
      <c r="A9" s="74" t="s">
        <v>278</v>
      </c>
      <c r="B9" s="1362"/>
      <c r="C9" s="294" t="e">
        <f>SUM(B9/B13)</f>
        <v>#DIV/0!</v>
      </c>
    </row>
    <row r="10" spans="1:5" s="1262" customFormat="1" hidden="1" x14ac:dyDescent="0.25">
      <c r="A10" s="74" t="s">
        <v>279</v>
      </c>
      <c r="B10" s="1362"/>
      <c r="C10" s="294" t="e">
        <f>SUM(B10/B13)</f>
        <v>#DIV/0!</v>
      </c>
    </row>
    <row r="11" spans="1:5" s="1262" customFormat="1" hidden="1" x14ac:dyDescent="0.25">
      <c r="A11" s="74" t="s">
        <v>280</v>
      </c>
      <c r="B11" s="1362"/>
      <c r="C11" s="294" t="e">
        <f>SUM(B11/B13)</f>
        <v>#DIV/0!</v>
      </c>
    </row>
    <row r="12" spans="1:5" s="1262" customFormat="1" ht="15.75" hidden="1" thickBot="1" x14ac:dyDescent="0.3">
      <c r="A12" s="75" t="s">
        <v>397</v>
      </c>
      <c r="B12" s="1363"/>
      <c r="C12" s="292" t="e">
        <f>SUM(B12/B13)</f>
        <v>#DIV/0!</v>
      </c>
    </row>
    <row r="13" spans="1:5" s="1262" customFormat="1" ht="16.5" hidden="1" thickTop="1" thickBot="1" x14ac:dyDescent="0.3">
      <c r="A13" s="106" t="s">
        <v>398</v>
      </c>
      <c r="B13" s="104">
        <f>SUM(B5:B12)</f>
        <v>0</v>
      </c>
      <c r="C13" s="177" t="e">
        <f>SUM(C5:C12)</f>
        <v>#DIV/0!</v>
      </c>
    </row>
    <row r="14" spans="1:5" s="1262" customFormat="1" ht="15.75" hidden="1" thickBot="1" x14ac:dyDescent="0.3">
      <c r="A14" s="2314" t="s">
        <v>624</v>
      </c>
      <c r="B14" s="2315"/>
      <c r="C14" s="2316"/>
    </row>
    <row r="15" spans="1:5" s="1262" customFormat="1" hidden="1" x14ac:dyDescent="0.25">
      <c r="A15" s="82" t="s">
        <v>284</v>
      </c>
      <c r="B15" s="1411"/>
      <c r="C15" s="294" t="e">
        <f>SUM(B15/B21)</f>
        <v>#DIV/0!</v>
      </c>
    </row>
    <row r="16" spans="1:5" s="1262" customFormat="1" hidden="1" x14ac:dyDescent="0.25">
      <c r="A16" s="80" t="s">
        <v>285</v>
      </c>
      <c r="B16" s="1362"/>
      <c r="C16" s="294" t="e">
        <f>SUM(B16/B21)</f>
        <v>#DIV/0!</v>
      </c>
    </row>
    <row r="17" spans="1:3" s="1262" customFormat="1" hidden="1" x14ac:dyDescent="0.25">
      <c r="A17" s="80" t="s">
        <v>286</v>
      </c>
      <c r="B17" s="1362"/>
      <c r="C17" s="294" t="e">
        <f>SUM(B17/B21)</f>
        <v>#DIV/0!</v>
      </c>
    </row>
    <row r="18" spans="1:3" s="1262" customFormat="1" hidden="1" x14ac:dyDescent="0.25">
      <c r="A18" s="80" t="s">
        <v>287</v>
      </c>
      <c r="B18" s="1362"/>
      <c r="C18" s="294" t="e">
        <f>SUM(B18/B21)</f>
        <v>#DIV/0!</v>
      </c>
    </row>
    <row r="19" spans="1:3" s="1262" customFormat="1" hidden="1" x14ac:dyDescent="0.25">
      <c r="A19" s="80" t="s">
        <v>288</v>
      </c>
      <c r="B19" s="1362"/>
      <c r="C19" s="294" t="e">
        <f>SUM(B19/B21)</f>
        <v>#DIV/0!</v>
      </c>
    </row>
    <row r="20" spans="1:3" s="1262" customFormat="1" ht="15.75" hidden="1" thickBot="1" x14ac:dyDescent="0.3">
      <c r="A20" s="81" t="s">
        <v>289</v>
      </c>
      <c r="B20" s="1363"/>
      <c r="C20" s="88" t="e">
        <f>SUM(B20/B21)</f>
        <v>#DIV/0!</v>
      </c>
    </row>
    <row r="21" spans="1:3" s="1262" customFormat="1" ht="16.5" hidden="1" thickTop="1" thickBot="1" x14ac:dyDescent="0.3">
      <c r="A21" s="105" t="s">
        <v>554</v>
      </c>
      <c r="B21" s="104">
        <f>SUM(B15:B20)</f>
        <v>0</v>
      </c>
      <c r="C21" s="177" t="e">
        <f>SUM(C15:C20)</f>
        <v>#DIV/0!</v>
      </c>
    </row>
    <row r="22" spans="1:3" s="1262" customFormat="1" ht="15.75" hidden="1" thickBot="1" x14ac:dyDescent="0.3">
      <c r="A22" s="2314" t="s">
        <v>625</v>
      </c>
      <c r="B22" s="2315"/>
      <c r="C22" s="2316"/>
    </row>
    <row r="23" spans="1:3" s="1262" customFormat="1" hidden="1" x14ac:dyDescent="0.25">
      <c r="A23" s="82" t="s">
        <v>571</v>
      </c>
      <c r="B23" s="1411"/>
      <c r="C23" s="294" t="e">
        <f>SUM(B23/B27)</f>
        <v>#DIV/0!</v>
      </c>
    </row>
    <row r="24" spans="1:3" s="1262" customFormat="1" hidden="1" x14ac:dyDescent="0.25">
      <c r="A24" s="80" t="s">
        <v>572</v>
      </c>
      <c r="B24" s="1362"/>
      <c r="C24" s="294" t="e">
        <f>SUM(B24/B27)</f>
        <v>#DIV/0!</v>
      </c>
    </row>
    <row r="25" spans="1:3" s="1262" customFormat="1" hidden="1" x14ac:dyDescent="0.25">
      <c r="A25" s="80" t="s">
        <v>573</v>
      </c>
      <c r="B25" s="1362"/>
      <c r="C25" s="294" t="e">
        <f>SUM(B25/B27)</f>
        <v>#DIV/0!</v>
      </c>
    </row>
    <row r="26" spans="1:3" s="1262" customFormat="1" ht="15.75" hidden="1" thickBot="1" x14ac:dyDescent="0.3">
      <c r="A26" s="81" t="s">
        <v>574</v>
      </c>
      <c r="B26" s="1363"/>
      <c r="C26" s="292" t="e">
        <f>SUM(B26/B27)</f>
        <v>#DIV/0!</v>
      </c>
    </row>
    <row r="27" spans="1:3" s="1262" customFormat="1" ht="16.5" hidden="1" thickTop="1" thickBot="1" x14ac:dyDescent="0.3">
      <c r="A27" s="105" t="s">
        <v>130</v>
      </c>
      <c r="B27" s="104">
        <f>SUM(B23:B26)</f>
        <v>0</v>
      </c>
      <c r="C27" s="177" t="e">
        <f>SUM(C23:C26)</f>
        <v>#DIV/0!</v>
      </c>
    </row>
    <row r="28" spans="1:3" s="1262" customFormat="1" ht="15.75" hidden="1" thickBot="1" x14ac:dyDescent="0.3">
      <c r="A28" s="2314" t="s">
        <v>626</v>
      </c>
      <c r="B28" s="2315"/>
      <c r="C28" s="2316"/>
    </row>
    <row r="29" spans="1:3" s="1262" customFormat="1" hidden="1" x14ac:dyDescent="0.25">
      <c r="A29" s="82" t="s">
        <v>576</v>
      </c>
      <c r="B29" s="1411"/>
      <c r="C29" s="294" t="e">
        <f>SUM(B29/B32)</f>
        <v>#DIV/0!</v>
      </c>
    </row>
    <row r="30" spans="1:3" s="1262" customFormat="1" hidden="1" x14ac:dyDescent="0.25">
      <c r="A30" s="80" t="s">
        <v>577</v>
      </c>
      <c r="B30" s="1362"/>
      <c r="C30" s="294" t="e">
        <f>SUM(B30/B32)</f>
        <v>#DIV/0!</v>
      </c>
    </row>
    <row r="31" spans="1:3" s="1262" customFormat="1" ht="15.75" hidden="1" thickBot="1" x14ac:dyDescent="0.3">
      <c r="A31" s="81" t="s">
        <v>578</v>
      </c>
      <c r="B31" s="1363"/>
      <c r="C31" s="292" t="e">
        <f>SUM(B31/B32)</f>
        <v>#DIV/0!</v>
      </c>
    </row>
    <row r="32" spans="1:3" s="1262" customFormat="1" ht="16.5" hidden="1" thickTop="1" thickBot="1" x14ac:dyDescent="0.3">
      <c r="A32" s="103" t="s">
        <v>130</v>
      </c>
      <c r="B32" s="104">
        <f>SUM(B29:B31)</f>
        <v>0</v>
      </c>
      <c r="C32" s="177" t="e">
        <f>SUM(C29:C31)</f>
        <v>#DIV/0!</v>
      </c>
    </row>
    <row r="33" spans="1:4" s="1262" customFormat="1" ht="15.75" hidden="1" thickBot="1" x14ac:dyDescent="0.3">
      <c r="A33" s="2314" t="s">
        <v>627</v>
      </c>
      <c r="B33" s="2315"/>
      <c r="C33" s="2316"/>
    </row>
    <row r="34" spans="1:4" s="1262" customFormat="1" hidden="1" x14ac:dyDescent="0.25">
      <c r="A34" s="1963" t="s">
        <v>628</v>
      </c>
      <c r="B34" s="1361"/>
      <c r="C34" s="287" t="e">
        <f>SUM(B34/B38)</f>
        <v>#DIV/0!</v>
      </c>
      <c r="D34" s="31"/>
    </row>
    <row r="35" spans="1:4" s="1262" customFormat="1" hidden="1" x14ac:dyDescent="0.25">
      <c r="A35" s="1963" t="s">
        <v>629</v>
      </c>
      <c r="B35" s="1362"/>
      <c r="C35" s="294" t="e">
        <f>SUM(B35/B38)</f>
        <v>#DIV/0!</v>
      </c>
    </row>
    <row r="36" spans="1:4" s="1262" customFormat="1" hidden="1" x14ac:dyDescent="0.25">
      <c r="A36" s="1963" t="s">
        <v>630</v>
      </c>
      <c r="B36" s="1362"/>
      <c r="C36" s="294" t="e">
        <f>SUM(B36/B38)</f>
        <v>#DIV/0!</v>
      </c>
    </row>
    <row r="37" spans="1:4" s="1262" customFormat="1" ht="15.75" hidden="1" thickBot="1" x14ac:dyDescent="0.3">
      <c r="A37" s="91" t="s">
        <v>631</v>
      </c>
      <c r="B37" s="1363"/>
      <c r="C37" s="289" t="e">
        <f>SUM(B37/B38)</f>
        <v>#DIV/0!</v>
      </c>
    </row>
    <row r="38" spans="1:4" s="1262" customFormat="1" ht="16.5" hidden="1" thickTop="1" thickBot="1" x14ac:dyDescent="0.3">
      <c r="A38" s="34" t="s">
        <v>130</v>
      </c>
      <c r="B38" s="99">
        <f>SUM(B34:B37)</f>
        <v>0</v>
      </c>
      <c r="C38" s="178" t="e">
        <f>SUM(C34:C37)</f>
        <v>#DIV/0!</v>
      </c>
    </row>
    <row r="39" spans="1:4" s="1262" customFormat="1" ht="16.5" thickBot="1" x14ac:dyDescent="0.3">
      <c r="A39" s="2686" t="s">
        <v>1096</v>
      </c>
      <c r="B39" s="2687"/>
      <c r="C39" s="2688"/>
    </row>
    <row r="40" spans="1:4" s="1262" customFormat="1" ht="15.75" thickBot="1" x14ac:dyDescent="0.3">
      <c r="A40" s="107"/>
      <c r="B40" s="108" t="s">
        <v>551</v>
      </c>
      <c r="C40" s="176" t="s">
        <v>622</v>
      </c>
    </row>
    <row r="41" spans="1:4" s="1262" customFormat="1" ht="15.75" thickBot="1" x14ac:dyDescent="0.3">
      <c r="A41" s="2311" t="s">
        <v>623</v>
      </c>
      <c r="B41" s="2312"/>
      <c r="C41" s="2313"/>
    </row>
    <row r="42" spans="1:4" s="1262" customFormat="1" x14ac:dyDescent="0.25">
      <c r="A42" s="2068" t="s">
        <v>274</v>
      </c>
      <c r="B42" s="1086">
        <v>0</v>
      </c>
      <c r="C42" s="294">
        <f>SUM(B42/B50)</f>
        <v>0</v>
      </c>
    </row>
    <row r="43" spans="1:4" s="1262" customFormat="1" x14ac:dyDescent="0.25">
      <c r="A43" s="74" t="s">
        <v>275</v>
      </c>
      <c r="B43" s="910">
        <v>1</v>
      </c>
      <c r="C43" s="294">
        <f>SUM(B43/B50)</f>
        <v>2.7027027027027029E-2</v>
      </c>
    </row>
    <row r="44" spans="1:4" s="1262" customFormat="1" x14ac:dyDescent="0.25">
      <c r="A44" s="74" t="s">
        <v>276</v>
      </c>
      <c r="B44" s="910">
        <v>0</v>
      </c>
      <c r="C44" s="294">
        <f>SUM(B44/B50)</f>
        <v>0</v>
      </c>
    </row>
    <row r="45" spans="1:4" s="1262" customFormat="1" x14ac:dyDescent="0.25">
      <c r="A45" s="74" t="s">
        <v>277</v>
      </c>
      <c r="B45" s="910">
        <v>6</v>
      </c>
      <c r="C45" s="294">
        <f>SUM(B45/B50)</f>
        <v>0.16216216216216217</v>
      </c>
    </row>
    <row r="46" spans="1:4" s="1262" customFormat="1" x14ac:dyDescent="0.25">
      <c r="A46" s="74" t="s">
        <v>278</v>
      </c>
      <c r="B46" s="910">
        <v>9</v>
      </c>
      <c r="C46" s="294">
        <f>SUM(B46/B50)</f>
        <v>0.24324324324324326</v>
      </c>
    </row>
    <row r="47" spans="1:4" s="1262" customFormat="1" x14ac:dyDescent="0.25">
      <c r="A47" s="74" t="s">
        <v>279</v>
      </c>
      <c r="B47" s="910">
        <v>14</v>
      </c>
      <c r="C47" s="294">
        <f>SUM(B47/B50)</f>
        <v>0.3783783783783784</v>
      </c>
    </row>
    <row r="48" spans="1:4" s="1262" customFormat="1" x14ac:dyDescent="0.25">
      <c r="A48" s="74" t="s">
        <v>280</v>
      </c>
      <c r="B48" s="910">
        <v>7</v>
      </c>
      <c r="C48" s="294">
        <f>SUM(B48/B50)</f>
        <v>0.1891891891891892</v>
      </c>
    </row>
    <row r="49" spans="1:3" s="1262" customFormat="1" ht="15.75" thickBot="1" x14ac:dyDescent="0.3">
      <c r="A49" s="75" t="s">
        <v>397</v>
      </c>
      <c r="B49" s="912">
        <v>0</v>
      </c>
      <c r="C49" s="292">
        <f>SUM(B49/B50)</f>
        <v>0</v>
      </c>
    </row>
    <row r="50" spans="1:3" s="1262" customFormat="1" ht="16.5" thickTop="1" thickBot="1" x14ac:dyDescent="0.3">
      <c r="A50" s="106" t="s">
        <v>398</v>
      </c>
      <c r="B50" s="104">
        <f>SUM(B42:B49)</f>
        <v>37</v>
      </c>
      <c r="C50" s="177">
        <f>SUM(C42:C49)</f>
        <v>1</v>
      </c>
    </row>
    <row r="51" spans="1:3" s="1262" customFormat="1" ht="15.75" thickBot="1" x14ac:dyDescent="0.3">
      <c r="A51" s="2311" t="s">
        <v>624</v>
      </c>
      <c r="B51" s="2312"/>
      <c r="C51" s="2313"/>
    </row>
    <row r="52" spans="1:3" s="1262" customFormat="1" x14ac:dyDescent="0.25">
      <c r="A52" s="82" t="s">
        <v>284</v>
      </c>
      <c r="B52" s="1086">
        <v>12</v>
      </c>
      <c r="C52" s="294">
        <f>SUM(B52/B58)</f>
        <v>0.32432432432432434</v>
      </c>
    </row>
    <row r="53" spans="1:3" s="1262" customFormat="1" x14ac:dyDescent="0.25">
      <c r="A53" s="80" t="s">
        <v>285</v>
      </c>
      <c r="B53" s="910">
        <v>4</v>
      </c>
      <c r="C53" s="294">
        <f>SUM(B53/B58)</f>
        <v>0.10810810810810811</v>
      </c>
    </row>
    <row r="54" spans="1:3" s="1262" customFormat="1" x14ac:dyDescent="0.25">
      <c r="A54" s="80" t="s">
        <v>286</v>
      </c>
      <c r="B54" s="910">
        <v>0</v>
      </c>
      <c r="C54" s="294">
        <f>SUM(B54/B58)</f>
        <v>0</v>
      </c>
    </row>
    <row r="55" spans="1:3" s="1262" customFormat="1" x14ac:dyDescent="0.25">
      <c r="A55" s="80" t="s">
        <v>287</v>
      </c>
      <c r="B55" s="910">
        <v>9</v>
      </c>
      <c r="C55" s="294">
        <f>SUM(B55/B58)</f>
        <v>0.24324324324324326</v>
      </c>
    </row>
    <row r="56" spans="1:3" s="1262" customFormat="1" x14ac:dyDescent="0.25">
      <c r="A56" s="80" t="s">
        <v>288</v>
      </c>
      <c r="B56" s="910">
        <v>12</v>
      </c>
      <c r="C56" s="294">
        <f>SUM(B56/B58)</f>
        <v>0.32432432432432434</v>
      </c>
    </row>
    <row r="57" spans="1:3" s="1262" customFormat="1" ht="15.75" thickBot="1" x14ac:dyDescent="0.3">
      <c r="A57" s="81" t="s">
        <v>289</v>
      </c>
      <c r="B57" s="912">
        <v>0</v>
      </c>
      <c r="C57" s="88">
        <f>SUM(B57/B58)</f>
        <v>0</v>
      </c>
    </row>
    <row r="58" spans="1:3" s="1262" customFormat="1" ht="16.5" thickTop="1" thickBot="1" x14ac:dyDescent="0.3">
      <c r="A58" s="105" t="s">
        <v>554</v>
      </c>
      <c r="B58" s="104">
        <f>SUM(B52:B57)</f>
        <v>37</v>
      </c>
      <c r="C58" s="177">
        <f>SUM(C52:C57)</f>
        <v>1</v>
      </c>
    </row>
    <row r="59" spans="1:3" s="1262" customFormat="1" ht="15.75" thickBot="1" x14ac:dyDescent="0.3">
      <c r="A59" s="2311" t="s">
        <v>625</v>
      </c>
      <c r="B59" s="2312"/>
      <c r="C59" s="2313"/>
    </row>
    <row r="60" spans="1:3" s="1262" customFormat="1" x14ac:dyDescent="0.25">
      <c r="A60" s="82" t="s">
        <v>571</v>
      </c>
      <c r="B60" s="1086">
        <v>13</v>
      </c>
      <c r="C60" s="294">
        <f>SUM(B60/B64)</f>
        <v>0.35135135135135137</v>
      </c>
    </row>
    <row r="61" spans="1:3" s="1262" customFormat="1" x14ac:dyDescent="0.25">
      <c r="A61" s="80" t="s">
        <v>572</v>
      </c>
      <c r="B61" s="910">
        <v>1</v>
      </c>
      <c r="C61" s="294">
        <f>SUM(B61/B64)</f>
        <v>2.7027027027027029E-2</v>
      </c>
    </row>
    <row r="62" spans="1:3" s="1262" customFormat="1" x14ac:dyDescent="0.25">
      <c r="A62" s="80" t="s">
        <v>573</v>
      </c>
      <c r="B62" s="910">
        <v>23</v>
      </c>
      <c r="C62" s="294">
        <f>SUM(B62/B64)</f>
        <v>0.6216216216216216</v>
      </c>
    </row>
    <row r="63" spans="1:3" s="1262" customFormat="1" ht="15.75" thickBot="1" x14ac:dyDescent="0.3">
      <c r="A63" s="81" t="s">
        <v>574</v>
      </c>
      <c r="B63" s="912">
        <v>0</v>
      </c>
      <c r="C63" s="292">
        <f>SUM(B63/B64)</f>
        <v>0</v>
      </c>
    </row>
    <row r="64" spans="1:3" s="1262" customFormat="1" ht="16.5" thickTop="1" thickBot="1" x14ac:dyDescent="0.3">
      <c r="A64" s="105" t="s">
        <v>130</v>
      </c>
      <c r="B64" s="104">
        <f>SUM(B60:B63)</f>
        <v>37</v>
      </c>
      <c r="C64" s="177">
        <f>SUM(C60:C63)</f>
        <v>1</v>
      </c>
    </row>
    <row r="65" spans="1:4" s="1262" customFormat="1" ht="15.75" thickBot="1" x14ac:dyDescent="0.3">
      <c r="A65" s="2311" t="s">
        <v>626</v>
      </c>
      <c r="B65" s="2312"/>
      <c r="C65" s="2313"/>
    </row>
    <row r="66" spans="1:4" s="1262" customFormat="1" x14ac:dyDescent="0.25">
      <c r="A66" s="82" t="s">
        <v>576</v>
      </c>
      <c r="B66" s="1086">
        <v>14</v>
      </c>
      <c r="C66" s="294">
        <f>SUM(B66/B69)</f>
        <v>0.3783783783783784</v>
      </c>
    </row>
    <row r="67" spans="1:4" s="1262" customFormat="1" x14ac:dyDescent="0.25">
      <c r="A67" s="80" t="s">
        <v>577</v>
      </c>
      <c r="B67" s="910">
        <v>23</v>
      </c>
      <c r="C67" s="294">
        <f>SUM(B67/B69)</f>
        <v>0.6216216216216216</v>
      </c>
    </row>
    <row r="68" spans="1:4" s="1262" customFormat="1" ht="15.75" thickBot="1" x14ac:dyDescent="0.3">
      <c r="A68" s="81" t="s">
        <v>578</v>
      </c>
      <c r="B68" s="912">
        <v>0</v>
      </c>
      <c r="C68" s="292">
        <f>SUM(B68/B69)</f>
        <v>0</v>
      </c>
    </row>
    <row r="69" spans="1:4" s="1262" customFormat="1" ht="16.5" thickTop="1" thickBot="1" x14ac:dyDescent="0.3">
      <c r="A69" s="103" t="s">
        <v>130</v>
      </c>
      <c r="B69" s="104">
        <f>SUM(B66:B68)</f>
        <v>37</v>
      </c>
      <c r="C69" s="177">
        <f>SUM(C66:C68)</f>
        <v>1</v>
      </c>
    </row>
    <row r="70" spans="1:4" s="1262" customFormat="1" ht="15.75" thickBot="1" x14ac:dyDescent="0.3">
      <c r="A70" s="2311" t="s">
        <v>627</v>
      </c>
      <c r="B70" s="2312"/>
      <c r="C70" s="2313"/>
    </row>
    <row r="71" spans="1:4" s="1262" customFormat="1" x14ac:dyDescent="0.25">
      <c r="A71" s="2067" t="s">
        <v>639</v>
      </c>
      <c r="B71" s="1048">
        <v>1</v>
      </c>
      <c r="C71" s="290">
        <f>SUM(B71/B77)</f>
        <v>2.7027027027027029E-2</v>
      </c>
      <c r="D71" s="1470"/>
    </row>
    <row r="72" spans="1:4" s="1262" customFormat="1" x14ac:dyDescent="0.25">
      <c r="A72" s="2067" t="s">
        <v>629</v>
      </c>
      <c r="B72" s="910">
        <v>4</v>
      </c>
      <c r="C72" s="291">
        <f>SUM(B72/B77)</f>
        <v>0.10810810810810811</v>
      </c>
      <c r="D72" s="236"/>
    </row>
    <row r="73" spans="1:4" s="1262" customFormat="1" x14ac:dyDescent="0.25">
      <c r="A73" s="2072" t="s">
        <v>635</v>
      </c>
      <c r="B73" s="910">
        <v>3</v>
      </c>
      <c r="C73" s="291">
        <f>SUM(B73/B77)</f>
        <v>8.1081081081081086E-2</v>
      </c>
      <c r="D73" s="236"/>
    </row>
    <row r="74" spans="1:4" s="1262" customFormat="1" x14ac:dyDescent="0.25">
      <c r="A74" s="2072" t="s">
        <v>1037</v>
      </c>
      <c r="B74" s="910">
        <v>2</v>
      </c>
      <c r="C74" s="291">
        <f>SUM(B74/B77)</f>
        <v>5.4054054054054057E-2</v>
      </c>
      <c r="D74" s="236"/>
    </row>
    <row r="75" spans="1:4" s="1262" customFormat="1" x14ac:dyDescent="0.25">
      <c r="A75" s="2067" t="s">
        <v>1110</v>
      </c>
      <c r="B75" s="910">
        <v>2</v>
      </c>
      <c r="C75" s="291">
        <f>SUM(B75/B77)</f>
        <v>5.4054054054054057E-2</v>
      </c>
      <c r="D75" s="236"/>
    </row>
    <row r="76" spans="1:4" s="1262" customFormat="1" ht="15.75" thickBot="1" x14ac:dyDescent="0.3">
      <c r="A76" s="91" t="s">
        <v>631</v>
      </c>
      <c r="B76" s="912">
        <v>25</v>
      </c>
      <c r="C76" s="292">
        <f>SUM(B76/B77)</f>
        <v>0.67567567567567566</v>
      </c>
      <c r="D76" s="236"/>
    </row>
    <row r="77" spans="1:4" s="1262" customFormat="1" ht="16.5" thickTop="1" thickBot="1" x14ac:dyDescent="0.3">
      <c r="A77" s="34" t="s">
        <v>130</v>
      </c>
      <c r="B77" s="99">
        <f>SUM(B71:B76)</f>
        <v>37</v>
      </c>
      <c r="C77" s="178">
        <f>SUM(C71:C76)</f>
        <v>1</v>
      </c>
      <c r="D77" s="236"/>
    </row>
    <row r="78" spans="1:4" s="1262" customFormat="1" ht="16.5" hidden="1" thickBot="1" x14ac:dyDescent="0.3">
      <c r="A78" s="2689" t="s">
        <v>1057</v>
      </c>
      <c r="B78" s="2690"/>
      <c r="C78" s="2691"/>
    </row>
    <row r="79" spans="1:4" s="1262" customFormat="1" ht="15.75" hidden="1" thickBot="1" x14ac:dyDescent="0.3">
      <c r="A79" s="107"/>
      <c r="B79" s="108" t="s">
        <v>551</v>
      </c>
      <c r="C79" s="176" t="s">
        <v>622</v>
      </c>
    </row>
    <row r="80" spans="1:4" s="1262" customFormat="1" ht="15.75" hidden="1" thickBot="1" x14ac:dyDescent="0.3">
      <c r="A80" s="2314" t="s">
        <v>623</v>
      </c>
      <c r="B80" s="2315"/>
      <c r="C80" s="2316"/>
    </row>
    <row r="81" spans="1:3" s="1262" customFormat="1" hidden="1" x14ac:dyDescent="0.25">
      <c r="A81" s="1762" t="s">
        <v>274</v>
      </c>
      <c r="B81" s="1968">
        <v>0</v>
      </c>
      <c r="C81" s="294">
        <f>SUM(B81/B89)</f>
        <v>0</v>
      </c>
    </row>
    <row r="82" spans="1:3" s="1262" customFormat="1" hidden="1" x14ac:dyDescent="0.25">
      <c r="A82" s="74" t="s">
        <v>275</v>
      </c>
      <c r="B82" s="1969">
        <v>0</v>
      </c>
      <c r="C82" s="294">
        <f>SUM(B82/B89)</f>
        <v>0</v>
      </c>
    </row>
    <row r="83" spans="1:3" s="1262" customFormat="1" hidden="1" x14ac:dyDescent="0.25">
      <c r="A83" s="74" t="s">
        <v>276</v>
      </c>
      <c r="B83" s="1969">
        <v>0</v>
      </c>
      <c r="C83" s="294">
        <f>SUM(B83/B89)</f>
        <v>0</v>
      </c>
    </row>
    <row r="84" spans="1:3" s="1262" customFormat="1" hidden="1" x14ac:dyDescent="0.25">
      <c r="A84" s="74" t="s">
        <v>277</v>
      </c>
      <c r="B84" s="1969">
        <v>0</v>
      </c>
      <c r="C84" s="294">
        <f>SUM(B84/B89)</f>
        <v>0</v>
      </c>
    </row>
    <row r="85" spans="1:3" s="1262" customFormat="1" hidden="1" x14ac:dyDescent="0.25">
      <c r="A85" s="74" t="s">
        <v>278</v>
      </c>
      <c r="B85" s="1969">
        <v>1</v>
      </c>
      <c r="C85" s="294">
        <f>SUM(B85/B89)</f>
        <v>1</v>
      </c>
    </row>
    <row r="86" spans="1:3" s="1262" customFormat="1" hidden="1" x14ac:dyDescent="0.25">
      <c r="A86" s="74" t="s">
        <v>279</v>
      </c>
      <c r="B86" s="1969">
        <v>0</v>
      </c>
      <c r="C86" s="294">
        <f>SUM(B86/B89)</f>
        <v>0</v>
      </c>
    </row>
    <row r="87" spans="1:3" s="1262" customFormat="1" hidden="1" x14ac:dyDescent="0.25">
      <c r="A87" s="74" t="s">
        <v>280</v>
      </c>
      <c r="B87" s="1969">
        <v>0</v>
      </c>
      <c r="C87" s="294">
        <f>SUM(B87/B89)</f>
        <v>0</v>
      </c>
    </row>
    <row r="88" spans="1:3" s="1262" customFormat="1" ht="15.75" hidden="1" thickBot="1" x14ac:dyDescent="0.3">
      <c r="A88" s="75" t="s">
        <v>397</v>
      </c>
      <c r="B88" s="311">
        <v>0</v>
      </c>
      <c r="C88" s="292">
        <f>SUM(B88/B89)</f>
        <v>0</v>
      </c>
    </row>
    <row r="89" spans="1:3" s="1262" customFormat="1" ht="16.5" hidden="1" thickTop="1" thickBot="1" x14ac:dyDescent="0.3">
      <c r="A89" s="106" t="s">
        <v>398</v>
      </c>
      <c r="B89" s="104">
        <f>SUM(B81:B88)</f>
        <v>1</v>
      </c>
      <c r="C89" s="177">
        <f>SUM(C81:C88)</f>
        <v>1</v>
      </c>
    </row>
    <row r="90" spans="1:3" s="1262" customFormat="1" ht="15.75" hidden="1" thickBot="1" x14ac:dyDescent="0.3">
      <c r="A90" s="2314" t="s">
        <v>624</v>
      </c>
      <c r="B90" s="2315"/>
      <c r="C90" s="2316"/>
    </row>
    <row r="91" spans="1:3" s="1262" customFormat="1" hidden="1" x14ac:dyDescent="0.25">
      <c r="A91" s="82" t="s">
        <v>284</v>
      </c>
      <c r="B91" s="1968">
        <v>0</v>
      </c>
      <c r="C91" s="294">
        <f>SUM(B91/B97)</f>
        <v>0</v>
      </c>
    </row>
    <row r="92" spans="1:3" s="1262" customFormat="1" hidden="1" x14ac:dyDescent="0.25">
      <c r="A92" s="80" t="s">
        <v>285</v>
      </c>
      <c r="B92" s="1969">
        <v>0</v>
      </c>
      <c r="C92" s="294">
        <f>SUM(B92/B97)</f>
        <v>0</v>
      </c>
    </row>
    <row r="93" spans="1:3" s="1262" customFormat="1" hidden="1" x14ac:dyDescent="0.25">
      <c r="A93" s="80" t="s">
        <v>286</v>
      </c>
      <c r="B93" s="1969">
        <v>0</v>
      </c>
      <c r="C93" s="294">
        <f>SUM(B93/B97)</f>
        <v>0</v>
      </c>
    </row>
    <row r="94" spans="1:3" s="1262" customFormat="1" hidden="1" x14ac:dyDescent="0.25">
      <c r="A94" s="80" t="s">
        <v>287</v>
      </c>
      <c r="B94" s="1969">
        <v>0</v>
      </c>
      <c r="C94" s="294">
        <f>SUM(B94/B97)</f>
        <v>0</v>
      </c>
    </row>
    <row r="95" spans="1:3" s="1262" customFormat="1" hidden="1" x14ac:dyDescent="0.25">
      <c r="A95" s="80" t="s">
        <v>288</v>
      </c>
      <c r="B95" s="1969">
        <v>1</v>
      </c>
      <c r="C95" s="294">
        <f>SUM(B95/B97)</f>
        <v>1</v>
      </c>
    </row>
    <row r="96" spans="1:3" s="1262" customFormat="1" ht="15.75" hidden="1" thickBot="1" x14ac:dyDescent="0.3">
      <c r="A96" s="81" t="s">
        <v>289</v>
      </c>
      <c r="B96" s="311">
        <v>0</v>
      </c>
      <c r="C96" s="88">
        <f>SUM(B96/B97)</f>
        <v>0</v>
      </c>
    </row>
    <row r="97" spans="1:4" s="1262" customFormat="1" ht="16.5" hidden="1" thickTop="1" thickBot="1" x14ac:dyDescent="0.3">
      <c r="A97" s="105" t="s">
        <v>554</v>
      </c>
      <c r="B97" s="104">
        <f>SUM(B91:B96)</f>
        <v>1</v>
      </c>
      <c r="C97" s="177">
        <f>SUM(C91:C96)</f>
        <v>1</v>
      </c>
    </row>
    <row r="98" spans="1:4" s="1262" customFormat="1" ht="15.75" hidden="1" thickBot="1" x14ac:dyDescent="0.3">
      <c r="A98" s="2314" t="s">
        <v>625</v>
      </c>
      <c r="B98" s="2315"/>
      <c r="C98" s="2316"/>
    </row>
    <row r="99" spans="1:4" s="1262" customFormat="1" hidden="1" x14ac:dyDescent="0.25">
      <c r="A99" s="82" t="s">
        <v>571</v>
      </c>
      <c r="B99" s="1968">
        <v>1</v>
      </c>
      <c r="C99" s="294">
        <f>SUM(B99/B103)</f>
        <v>1</v>
      </c>
    </row>
    <row r="100" spans="1:4" s="1262" customFormat="1" hidden="1" x14ac:dyDescent="0.25">
      <c r="A100" s="80" t="s">
        <v>572</v>
      </c>
      <c r="B100" s="1969">
        <v>0</v>
      </c>
      <c r="C100" s="294">
        <f>SUM(B100/B103)</f>
        <v>0</v>
      </c>
    </row>
    <row r="101" spans="1:4" s="1262" customFormat="1" hidden="1" x14ac:dyDescent="0.25">
      <c r="A101" s="80" t="s">
        <v>573</v>
      </c>
      <c r="B101" s="1969">
        <v>0</v>
      </c>
      <c r="C101" s="294">
        <f>SUM(B101/B103)</f>
        <v>0</v>
      </c>
    </row>
    <row r="102" spans="1:4" s="1262" customFormat="1" ht="15.75" hidden="1" thickBot="1" x14ac:dyDescent="0.3">
      <c r="A102" s="81" t="s">
        <v>574</v>
      </c>
      <c r="B102" s="311">
        <v>0</v>
      </c>
      <c r="C102" s="292">
        <f>SUM(B102/B103)</f>
        <v>0</v>
      </c>
    </row>
    <row r="103" spans="1:4" s="1262" customFormat="1" ht="16.5" hidden="1" thickTop="1" thickBot="1" x14ac:dyDescent="0.3">
      <c r="A103" s="105" t="s">
        <v>130</v>
      </c>
      <c r="B103" s="104">
        <f>SUM(B99:B102)</f>
        <v>1</v>
      </c>
      <c r="C103" s="177">
        <f>SUM(C99:C102)</f>
        <v>1</v>
      </c>
    </row>
    <row r="104" spans="1:4" s="1262" customFormat="1" ht="15.75" hidden="1" thickBot="1" x14ac:dyDescent="0.3">
      <c r="A104" s="2314" t="s">
        <v>626</v>
      </c>
      <c r="B104" s="2315"/>
      <c r="C104" s="2316"/>
    </row>
    <row r="105" spans="1:4" s="1262" customFormat="1" hidden="1" x14ac:dyDescent="0.25">
      <c r="A105" s="82" t="s">
        <v>576</v>
      </c>
      <c r="B105" s="1968">
        <v>1</v>
      </c>
      <c r="C105" s="294">
        <f>SUM(B105/B108)</f>
        <v>1</v>
      </c>
    </row>
    <row r="106" spans="1:4" s="1262" customFormat="1" hidden="1" x14ac:dyDescent="0.25">
      <c r="A106" s="80" t="s">
        <v>577</v>
      </c>
      <c r="B106" s="1969">
        <v>0</v>
      </c>
      <c r="C106" s="294">
        <f>SUM(B106/B108)</f>
        <v>0</v>
      </c>
    </row>
    <row r="107" spans="1:4" s="1262" customFormat="1" ht="15.75" hidden="1" thickBot="1" x14ac:dyDescent="0.3">
      <c r="A107" s="81" t="s">
        <v>578</v>
      </c>
      <c r="B107" s="311">
        <v>0</v>
      </c>
      <c r="C107" s="292">
        <f>SUM(B107/B108)</f>
        <v>0</v>
      </c>
    </row>
    <row r="108" spans="1:4" s="1262" customFormat="1" ht="16.5" hidden="1" thickTop="1" thickBot="1" x14ac:dyDescent="0.3">
      <c r="A108" s="103" t="s">
        <v>130</v>
      </c>
      <c r="B108" s="104">
        <f>SUM(B105:B107)</f>
        <v>1</v>
      </c>
      <c r="C108" s="177">
        <f>SUM(C105:C107)</f>
        <v>1</v>
      </c>
    </row>
    <row r="109" spans="1:4" s="1262" customFormat="1" ht="15.75" hidden="1" thickBot="1" x14ac:dyDescent="0.3">
      <c r="A109" s="2314" t="s">
        <v>627</v>
      </c>
      <c r="B109" s="2315"/>
      <c r="C109" s="2316"/>
    </row>
    <row r="110" spans="1:4" s="1262" customFormat="1" hidden="1" x14ac:dyDescent="0.25">
      <c r="A110" s="1761" t="s">
        <v>628</v>
      </c>
      <c r="B110" s="359">
        <v>0</v>
      </c>
      <c r="C110" s="287">
        <f>SUM(B110/B114)</f>
        <v>0</v>
      </c>
      <c r="D110" s="31"/>
    </row>
    <row r="111" spans="1:4" s="1262" customFormat="1" hidden="1" x14ac:dyDescent="0.25">
      <c r="A111" s="1761" t="s">
        <v>629</v>
      </c>
      <c r="B111" s="1969">
        <v>0</v>
      </c>
      <c r="C111" s="294">
        <f>SUM(B111/B114)</f>
        <v>0</v>
      </c>
    </row>
    <row r="112" spans="1:4" s="1262" customFormat="1" hidden="1" x14ac:dyDescent="0.25">
      <c r="A112" s="1761" t="s">
        <v>630</v>
      </c>
      <c r="B112" s="1969">
        <v>0</v>
      </c>
      <c r="C112" s="294">
        <f>SUM(B112/B114)</f>
        <v>0</v>
      </c>
    </row>
    <row r="113" spans="1:3" s="1262" customFormat="1" ht="15.75" hidden="1" thickBot="1" x14ac:dyDescent="0.3">
      <c r="A113" s="91" t="s">
        <v>631</v>
      </c>
      <c r="B113" s="311">
        <v>1</v>
      </c>
      <c r="C113" s="289">
        <f>SUM(B113/B114)</f>
        <v>1</v>
      </c>
    </row>
    <row r="114" spans="1:3" s="1262" customFormat="1" ht="16.5" hidden="1" thickTop="1" thickBot="1" x14ac:dyDescent="0.3">
      <c r="A114" s="34" t="s">
        <v>130</v>
      </c>
      <c r="B114" s="99">
        <f>SUM(B110:B113)</f>
        <v>1</v>
      </c>
      <c r="C114" s="178">
        <f>SUM(C110:C113)</f>
        <v>1</v>
      </c>
    </row>
    <row r="115" spans="1:3" s="1262" customFormat="1" ht="16.5" hidden="1" thickBot="1" x14ac:dyDescent="0.3">
      <c r="A115" s="2689" t="s">
        <v>1031</v>
      </c>
      <c r="B115" s="2690"/>
      <c r="C115" s="2691"/>
    </row>
    <row r="116" spans="1:3" s="1262" customFormat="1" ht="15.75" hidden="1" thickBot="1" x14ac:dyDescent="0.3">
      <c r="A116" s="107"/>
      <c r="B116" s="108" t="s">
        <v>551</v>
      </c>
      <c r="C116" s="176" t="s">
        <v>622</v>
      </c>
    </row>
    <row r="117" spans="1:3" s="1262" customFormat="1" ht="15.75" hidden="1" thickBot="1" x14ac:dyDescent="0.3">
      <c r="A117" s="2314" t="s">
        <v>623</v>
      </c>
      <c r="B117" s="2315"/>
      <c r="C117" s="2316"/>
    </row>
    <row r="118" spans="1:3" s="1262" customFormat="1" hidden="1" x14ac:dyDescent="0.25">
      <c r="A118" s="1882" t="s">
        <v>274</v>
      </c>
      <c r="B118" s="1909">
        <v>1</v>
      </c>
      <c r="C118" s="294">
        <f>SUM(B118/B126)</f>
        <v>0.2</v>
      </c>
    </row>
    <row r="119" spans="1:3" s="1262" customFormat="1" hidden="1" x14ac:dyDescent="0.25">
      <c r="A119" s="74" t="s">
        <v>275</v>
      </c>
      <c r="B119" s="1910">
        <v>0</v>
      </c>
      <c r="C119" s="294">
        <f>SUM(B119/B126)</f>
        <v>0</v>
      </c>
    </row>
    <row r="120" spans="1:3" s="1262" customFormat="1" hidden="1" x14ac:dyDescent="0.25">
      <c r="A120" s="74" t="s">
        <v>276</v>
      </c>
      <c r="B120" s="1910">
        <v>1</v>
      </c>
      <c r="C120" s="294">
        <f>SUM(B120/B126)</f>
        <v>0.2</v>
      </c>
    </row>
    <row r="121" spans="1:3" s="1262" customFormat="1" hidden="1" x14ac:dyDescent="0.25">
      <c r="A121" s="74" t="s">
        <v>277</v>
      </c>
      <c r="B121" s="1910">
        <v>0</v>
      </c>
      <c r="C121" s="294">
        <f>SUM(B121/B126)</f>
        <v>0</v>
      </c>
    </row>
    <row r="122" spans="1:3" s="1262" customFormat="1" hidden="1" x14ac:dyDescent="0.25">
      <c r="A122" s="74" t="s">
        <v>278</v>
      </c>
      <c r="B122" s="1910">
        <v>3</v>
      </c>
      <c r="C122" s="294">
        <f>SUM(B122/B126)</f>
        <v>0.6</v>
      </c>
    </row>
    <row r="123" spans="1:3" s="1262" customFormat="1" hidden="1" x14ac:dyDescent="0.25">
      <c r="A123" s="74" t="s">
        <v>279</v>
      </c>
      <c r="B123" s="1910">
        <v>0</v>
      </c>
      <c r="C123" s="294">
        <f>SUM(B123/B126)</f>
        <v>0</v>
      </c>
    </row>
    <row r="124" spans="1:3" s="1262" customFormat="1" hidden="1" x14ac:dyDescent="0.25">
      <c r="A124" s="74" t="s">
        <v>280</v>
      </c>
      <c r="B124" s="1910">
        <v>0</v>
      </c>
      <c r="C124" s="294">
        <f>SUM(B124/B126)</f>
        <v>0</v>
      </c>
    </row>
    <row r="125" spans="1:3" s="1262" customFormat="1" ht="15.75" hidden="1" thickBot="1" x14ac:dyDescent="0.3">
      <c r="A125" s="75" t="s">
        <v>397</v>
      </c>
      <c r="B125" s="311">
        <v>0</v>
      </c>
      <c r="C125" s="292">
        <f>SUM(B125/B126)</f>
        <v>0</v>
      </c>
    </row>
    <row r="126" spans="1:3" s="1262" customFormat="1" ht="16.5" hidden="1" thickTop="1" thickBot="1" x14ac:dyDescent="0.3">
      <c r="A126" s="106" t="s">
        <v>398</v>
      </c>
      <c r="B126" s="104">
        <f>SUM(B118:B125)</f>
        <v>5</v>
      </c>
      <c r="C126" s="177">
        <f>SUM(C118:C125)</f>
        <v>1</v>
      </c>
    </row>
    <row r="127" spans="1:3" s="1262" customFormat="1" ht="15.75" hidden="1" thickBot="1" x14ac:dyDescent="0.3">
      <c r="A127" s="2314" t="s">
        <v>624</v>
      </c>
      <c r="B127" s="2315"/>
      <c r="C127" s="2316"/>
    </row>
    <row r="128" spans="1:3" s="1262" customFormat="1" hidden="1" x14ac:dyDescent="0.25">
      <c r="A128" s="82" t="s">
        <v>284</v>
      </c>
      <c r="B128" s="1909">
        <v>1</v>
      </c>
      <c r="C128" s="294">
        <f>SUM(B128/B134)</f>
        <v>0.2</v>
      </c>
    </row>
    <row r="129" spans="1:3" s="1262" customFormat="1" hidden="1" x14ac:dyDescent="0.25">
      <c r="A129" s="80" t="s">
        <v>285</v>
      </c>
      <c r="B129" s="1910">
        <v>0</v>
      </c>
      <c r="C129" s="294">
        <f>SUM(B129/B134)</f>
        <v>0</v>
      </c>
    </row>
    <row r="130" spans="1:3" s="1262" customFormat="1" hidden="1" x14ac:dyDescent="0.25">
      <c r="A130" s="80" t="s">
        <v>286</v>
      </c>
      <c r="B130" s="1910">
        <v>0</v>
      </c>
      <c r="C130" s="294">
        <f>SUM(B130/B134)</f>
        <v>0</v>
      </c>
    </row>
    <row r="131" spans="1:3" s="1262" customFormat="1" hidden="1" x14ac:dyDescent="0.25">
      <c r="A131" s="80" t="s">
        <v>287</v>
      </c>
      <c r="B131" s="1910">
        <v>1</v>
      </c>
      <c r="C131" s="294">
        <f>SUM(B131/B134)</f>
        <v>0.2</v>
      </c>
    </row>
    <row r="132" spans="1:3" s="1262" customFormat="1" hidden="1" x14ac:dyDescent="0.25">
      <c r="A132" s="80" t="s">
        <v>288</v>
      </c>
      <c r="B132" s="1910">
        <v>3</v>
      </c>
      <c r="C132" s="294">
        <f>SUM(B132/B134)</f>
        <v>0.6</v>
      </c>
    </row>
    <row r="133" spans="1:3" s="1262" customFormat="1" ht="15.75" hidden="1" thickBot="1" x14ac:dyDescent="0.3">
      <c r="A133" s="81" t="s">
        <v>289</v>
      </c>
      <c r="B133" s="311">
        <v>0</v>
      </c>
      <c r="C133" s="88">
        <f>SUM(B133/B134)</f>
        <v>0</v>
      </c>
    </row>
    <row r="134" spans="1:3" s="1262" customFormat="1" ht="16.5" hidden="1" thickTop="1" thickBot="1" x14ac:dyDescent="0.3">
      <c r="A134" s="105" t="s">
        <v>554</v>
      </c>
      <c r="B134" s="104">
        <f>SUM(B128:B133)</f>
        <v>5</v>
      </c>
      <c r="C134" s="177">
        <f>SUM(C128:C133)</f>
        <v>1</v>
      </c>
    </row>
    <row r="135" spans="1:3" s="1262" customFormat="1" ht="15.75" hidden="1" thickBot="1" x14ac:dyDescent="0.3">
      <c r="A135" s="2314" t="s">
        <v>625</v>
      </c>
      <c r="B135" s="2315"/>
      <c r="C135" s="2316"/>
    </row>
    <row r="136" spans="1:3" s="1262" customFormat="1" hidden="1" x14ac:dyDescent="0.25">
      <c r="A136" s="82" t="s">
        <v>571</v>
      </c>
      <c r="B136" s="1909">
        <v>3</v>
      </c>
      <c r="C136" s="294">
        <f>SUM(B136/B140)</f>
        <v>0.6</v>
      </c>
    </row>
    <row r="137" spans="1:3" s="1262" customFormat="1" hidden="1" x14ac:dyDescent="0.25">
      <c r="A137" s="80" t="s">
        <v>572</v>
      </c>
      <c r="B137" s="1910">
        <v>0</v>
      </c>
      <c r="C137" s="294">
        <f>SUM(B137/B140)</f>
        <v>0</v>
      </c>
    </row>
    <row r="138" spans="1:3" s="1262" customFormat="1" hidden="1" x14ac:dyDescent="0.25">
      <c r="A138" s="80" t="s">
        <v>573</v>
      </c>
      <c r="B138" s="1910">
        <v>2</v>
      </c>
      <c r="C138" s="294">
        <f>SUM(B138/B140)</f>
        <v>0.4</v>
      </c>
    </row>
    <row r="139" spans="1:3" s="1262" customFormat="1" ht="15.75" hidden="1" thickBot="1" x14ac:dyDescent="0.3">
      <c r="A139" s="81" t="s">
        <v>574</v>
      </c>
      <c r="B139" s="311">
        <v>0</v>
      </c>
      <c r="C139" s="292">
        <f>SUM(B139/B140)</f>
        <v>0</v>
      </c>
    </row>
    <row r="140" spans="1:3" s="1262" customFormat="1" ht="16.5" hidden="1" thickTop="1" thickBot="1" x14ac:dyDescent="0.3">
      <c r="A140" s="105" t="s">
        <v>130</v>
      </c>
      <c r="B140" s="104">
        <f>SUM(B136:B139)</f>
        <v>5</v>
      </c>
      <c r="C140" s="177">
        <f>SUM(C136:C139)</f>
        <v>1</v>
      </c>
    </row>
    <row r="141" spans="1:3" s="1262" customFormat="1" ht="15.75" hidden="1" thickBot="1" x14ac:dyDescent="0.3">
      <c r="A141" s="2314" t="s">
        <v>626</v>
      </c>
      <c r="B141" s="2315"/>
      <c r="C141" s="2316"/>
    </row>
    <row r="142" spans="1:3" s="1262" customFormat="1" hidden="1" x14ac:dyDescent="0.25">
      <c r="A142" s="82" t="s">
        <v>576</v>
      </c>
      <c r="B142" s="1909">
        <v>2</v>
      </c>
      <c r="C142" s="294">
        <f>SUM(B142/B145)</f>
        <v>0.4</v>
      </c>
    </row>
    <row r="143" spans="1:3" s="1262" customFormat="1" hidden="1" x14ac:dyDescent="0.25">
      <c r="A143" s="80" t="s">
        <v>577</v>
      </c>
      <c r="B143" s="1910">
        <v>3</v>
      </c>
      <c r="C143" s="294">
        <f>SUM(B143/B145)</f>
        <v>0.6</v>
      </c>
    </row>
    <row r="144" spans="1:3" s="1262" customFormat="1" ht="15.75" hidden="1" thickBot="1" x14ac:dyDescent="0.3">
      <c r="A144" s="81" t="s">
        <v>578</v>
      </c>
      <c r="B144" s="311">
        <v>0</v>
      </c>
      <c r="C144" s="292">
        <f>SUM(B144/B145)</f>
        <v>0</v>
      </c>
    </row>
    <row r="145" spans="1:3" s="1262" customFormat="1" ht="16.5" hidden="1" thickTop="1" thickBot="1" x14ac:dyDescent="0.3">
      <c r="A145" s="103" t="s">
        <v>130</v>
      </c>
      <c r="B145" s="104">
        <f>SUM(B142:B144)</f>
        <v>5</v>
      </c>
      <c r="C145" s="177">
        <f>SUM(C142:C144)</f>
        <v>1</v>
      </c>
    </row>
    <row r="146" spans="1:3" s="1262" customFormat="1" ht="15.75" hidden="1" thickBot="1" x14ac:dyDescent="0.3">
      <c r="A146" s="2314" t="s">
        <v>627</v>
      </c>
      <c r="B146" s="2315"/>
      <c r="C146" s="2316"/>
    </row>
    <row r="147" spans="1:3" s="1262" customFormat="1" hidden="1" x14ac:dyDescent="0.25">
      <c r="A147" s="1881" t="s">
        <v>635</v>
      </c>
      <c r="B147" s="1910">
        <v>2</v>
      </c>
      <c r="C147" s="294">
        <f>SUM(B147/B150)</f>
        <v>0.4</v>
      </c>
    </row>
    <row r="148" spans="1:3" s="1262" customFormat="1" hidden="1" x14ac:dyDescent="0.25">
      <c r="A148" s="1881" t="s">
        <v>1037</v>
      </c>
      <c r="B148" s="1910">
        <v>1</v>
      </c>
      <c r="C148" s="294">
        <f>SUM(B148/B150)</f>
        <v>0.2</v>
      </c>
    </row>
    <row r="149" spans="1:3" s="1262" customFormat="1" ht="15.75" hidden="1" thickBot="1" x14ac:dyDescent="0.3">
      <c r="A149" s="91" t="s">
        <v>631</v>
      </c>
      <c r="B149" s="311">
        <v>2</v>
      </c>
      <c r="C149" s="289">
        <f>SUM(B149/B150)</f>
        <v>0.4</v>
      </c>
    </row>
    <row r="150" spans="1:3" s="1262" customFormat="1" ht="16.5" hidden="1" thickTop="1" thickBot="1" x14ac:dyDescent="0.3">
      <c r="A150" s="34" t="s">
        <v>130</v>
      </c>
      <c r="B150" s="99">
        <f>SUM(B147:B149)</f>
        <v>5</v>
      </c>
      <c r="C150" s="178">
        <f>SUM(C147:C149)</f>
        <v>1</v>
      </c>
    </row>
    <row r="151" spans="1:3" s="1262" customFormat="1" ht="16.5" hidden="1" thickBot="1" x14ac:dyDescent="0.3">
      <c r="A151" s="2689" t="s">
        <v>981</v>
      </c>
      <c r="B151" s="2690"/>
      <c r="C151" s="2691"/>
    </row>
    <row r="152" spans="1:3" s="1262" customFormat="1" ht="15.75" hidden="1" thickBot="1" x14ac:dyDescent="0.3">
      <c r="A152" s="107"/>
      <c r="B152" s="108" t="s">
        <v>551</v>
      </c>
      <c r="C152" s="176" t="s">
        <v>622</v>
      </c>
    </row>
    <row r="153" spans="1:3" s="1262" customFormat="1" ht="15.75" hidden="1" thickBot="1" x14ac:dyDescent="0.3">
      <c r="A153" s="2314" t="s">
        <v>623</v>
      </c>
      <c r="B153" s="2315"/>
      <c r="C153" s="2316"/>
    </row>
    <row r="154" spans="1:3" s="1262" customFormat="1" hidden="1" x14ac:dyDescent="0.25">
      <c r="A154" s="1734" t="s">
        <v>274</v>
      </c>
      <c r="B154" s="1797">
        <v>0</v>
      </c>
      <c r="C154" s="294">
        <f>SUM(B154/B162)</f>
        <v>0</v>
      </c>
    </row>
    <row r="155" spans="1:3" s="1262" customFormat="1" hidden="1" x14ac:dyDescent="0.25">
      <c r="A155" s="74" t="s">
        <v>275</v>
      </c>
      <c r="B155" s="1801">
        <v>0</v>
      </c>
      <c r="C155" s="294">
        <f>SUM(B155/B162)</f>
        <v>0</v>
      </c>
    </row>
    <row r="156" spans="1:3" s="1262" customFormat="1" hidden="1" x14ac:dyDescent="0.25">
      <c r="A156" s="74" t="s">
        <v>276</v>
      </c>
      <c r="B156" s="1801">
        <v>0</v>
      </c>
      <c r="C156" s="294">
        <f>SUM(B156/B162)</f>
        <v>0</v>
      </c>
    </row>
    <row r="157" spans="1:3" s="1262" customFormat="1" hidden="1" x14ac:dyDescent="0.25">
      <c r="A157" s="74" t="s">
        <v>277</v>
      </c>
      <c r="B157" s="1801">
        <v>1</v>
      </c>
      <c r="C157" s="294">
        <f>SUM(B157/B162)</f>
        <v>0.5</v>
      </c>
    </row>
    <row r="158" spans="1:3" s="1262" customFormat="1" hidden="1" x14ac:dyDescent="0.25">
      <c r="A158" s="74" t="s">
        <v>278</v>
      </c>
      <c r="B158" s="1801">
        <v>0</v>
      </c>
      <c r="C158" s="294">
        <f>SUM(B158/B162)</f>
        <v>0</v>
      </c>
    </row>
    <row r="159" spans="1:3" s="1262" customFormat="1" hidden="1" x14ac:dyDescent="0.25">
      <c r="A159" s="74" t="s">
        <v>279</v>
      </c>
      <c r="B159" s="1801">
        <v>1</v>
      </c>
      <c r="C159" s="294">
        <f>SUM(B159/B162)</f>
        <v>0.5</v>
      </c>
    </row>
    <row r="160" spans="1:3" s="1262" customFormat="1" hidden="1" x14ac:dyDescent="0.25">
      <c r="A160" s="74" t="s">
        <v>280</v>
      </c>
      <c r="B160" s="1801">
        <v>0</v>
      </c>
      <c r="C160" s="294">
        <f>SUM(B160/B162)</f>
        <v>0</v>
      </c>
    </row>
    <row r="161" spans="1:3" s="1262" customFormat="1" ht="15.75" hidden="1" thickBot="1" x14ac:dyDescent="0.3">
      <c r="A161" s="75" t="s">
        <v>397</v>
      </c>
      <c r="B161" s="311">
        <v>0</v>
      </c>
      <c r="C161" s="292">
        <f>SUM(B161/B162)</f>
        <v>0</v>
      </c>
    </row>
    <row r="162" spans="1:3" s="1262" customFormat="1" ht="16.5" hidden="1" thickTop="1" thickBot="1" x14ac:dyDescent="0.3">
      <c r="A162" s="106" t="s">
        <v>398</v>
      </c>
      <c r="B162" s="104">
        <f>SUM(B154:B161)</f>
        <v>2</v>
      </c>
      <c r="C162" s="177">
        <f>SUM(C154:C161)</f>
        <v>1</v>
      </c>
    </row>
    <row r="163" spans="1:3" s="1262" customFormat="1" ht="15.75" hidden="1" thickBot="1" x14ac:dyDescent="0.3">
      <c r="A163" s="2314" t="s">
        <v>624</v>
      </c>
      <c r="B163" s="2315"/>
      <c r="C163" s="2316"/>
    </row>
    <row r="164" spans="1:3" s="1262" customFormat="1" hidden="1" x14ac:dyDescent="0.25">
      <c r="A164" s="82" t="s">
        <v>284</v>
      </c>
      <c r="B164" s="1797">
        <v>0</v>
      </c>
      <c r="C164" s="294">
        <f>SUM(B164/B170)</f>
        <v>0</v>
      </c>
    </row>
    <row r="165" spans="1:3" s="1262" customFormat="1" hidden="1" x14ac:dyDescent="0.25">
      <c r="A165" s="80" t="s">
        <v>285</v>
      </c>
      <c r="B165" s="1801">
        <v>0</v>
      </c>
      <c r="C165" s="294">
        <f>SUM(B165/B170)</f>
        <v>0</v>
      </c>
    </row>
    <row r="166" spans="1:3" s="1262" customFormat="1" hidden="1" x14ac:dyDescent="0.25">
      <c r="A166" s="80" t="s">
        <v>286</v>
      </c>
      <c r="B166" s="1801">
        <v>0</v>
      </c>
      <c r="C166" s="294">
        <f>SUM(B166/B170)</f>
        <v>0</v>
      </c>
    </row>
    <row r="167" spans="1:3" s="1262" customFormat="1" hidden="1" x14ac:dyDescent="0.25">
      <c r="A167" s="80" t="s">
        <v>287</v>
      </c>
      <c r="B167" s="1801">
        <v>0</v>
      </c>
      <c r="C167" s="294">
        <f>SUM(B167/B170)</f>
        <v>0</v>
      </c>
    </row>
    <row r="168" spans="1:3" s="1262" customFormat="1" hidden="1" x14ac:dyDescent="0.25">
      <c r="A168" s="80" t="s">
        <v>288</v>
      </c>
      <c r="B168" s="1801">
        <v>2</v>
      </c>
      <c r="C168" s="294">
        <f>SUM(B168/B170)</f>
        <v>1</v>
      </c>
    </row>
    <row r="169" spans="1:3" s="1262" customFormat="1" ht="15.75" hidden="1" thickBot="1" x14ac:dyDescent="0.3">
      <c r="A169" s="81" t="s">
        <v>289</v>
      </c>
      <c r="B169" s="311">
        <v>0</v>
      </c>
      <c r="C169" s="88">
        <f>SUM(B169/B170)</f>
        <v>0</v>
      </c>
    </row>
    <row r="170" spans="1:3" s="1262" customFormat="1" ht="16.5" hidden="1" thickTop="1" thickBot="1" x14ac:dyDescent="0.3">
      <c r="A170" s="105" t="s">
        <v>554</v>
      </c>
      <c r="B170" s="104">
        <f>SUM(B164:B169)</f>
        <v>2</v>
      </c>
      <c r="C170" s="177">
        <f>SUM(C164:C169)</f>
        <v>1</v>
      </c>
    </row>
    <row r="171" spans="1:3" s="1262" customFormat="1" ht="15.75" hidden="1" thickBot="1" x14ac:dyDescent="0.3">
      <c r="A171" s="2314" t="s">
        <v>625</v>
      </c>
      <c r="B171" s="2315"/>
      <c r="C171" s="2316"/>
    </row>
    <row r="172" spans="1:3" s="1262" customFormat="1" hidden="1" x14ac:dyDescent="0.25">
      <c r="A172" s="82" t="s">
        <v>571</v>
      </c>
      <c r="B172" s="1797">
        <v>0</v>
      </c>
      <c r="C172" s="294">
        <f>SUM(B172/B176)</f>
        <v>0</v>
      </c>
    </row>
    <row r="173" spans="1:3" s="1262" customFormat="1" hidden="1" x14ac:dyDescent="0.25">
      <c r="A173" s="80" t="s">
        <v>572</v>
      </c>
      <c r="B173" s="1801">
        <v>0</v>
      </c>
      <c r="C173" s="294">
        <f>SUM(B173/B176)</f>
        <v>0</v>
      </c>
    </row>
    <row r="174" spans="1:3" s="1262" customFormat="1" hidden="1" x14ac:dyDescent="0.25">
      <c r="A174" s="80" t="s">
        <v>573</v>
      </c>
      <c r="B174" s="1801">
        <v>2</v>
      </c>
      <c r="C174" s="294">
        <f>SUM(B174/B176)</f>
        <v>1</v>
      </c>
    </row>
    <row r="175" spans="1:3" s="1262" customFormat="1" ht="15.75" hidden="1" thickBot="1" x14ac:dyDescent="0.3">
      <c r="A175" s="81" t="s">
        <v>574</v>
      </c>
      <c r="B175" s="311">
        <v>0</v>
      </c>
      <c r="C175" s="289">
        <f>SUM(B175/B176)</f>
        <v>0</v>
      </c>
    </row>
    <row r="176" spans="1:3" s="1262" customFormat="1" ht="16.5" hidden="1" thickTop="1" thickBot="1" x14ac:dyDescent="0.3">
      <c r="A176" s="105" t="s">
        <v>130</v>
      </c>
      <c r="B176" s="104">
        <f>SUM(B172:B175)</f>
        <v>2</v>
      </c>
      <c r="C176" s="177">
        <f>SUM(C172:C175)</f>
        <v>1</v>
      </c>
    </row>
    <row r="177" spans="1:3" s="1262" customFormat="1" ht="15.75" hidden="1" thickBot="1" x14ac:dyDescent="0.3">
      <c r="A177" s="2314" t="s">
        <v>626</v>
      </c>
      <c r="B177" s="2315"/>
      <c r="C177" s="2316"/>
    </row>
    <row r="178" spans="1:3" s="1262" customFormat="1" hidden="1" x14ac:dyDescent="0.25">
      <c r="A178" s="82" t="s">
        <v>576</v>
      </c>
      <c r="B178" s="1797">
        <v>1</v>
      </c>
      <c r="C178" s="294">
        <f>SUM(B178/B181)</f>
        <v>0.5</v>
      </c>
    </row>
    <row r="179" spans="1:3" s="1262" customFormat="1" hidden="1" x14ac:dyDescent="0.25">
      <c r="A179" s="80" t="s">
        <v>577</v>
      </c>
      <c r="B179" s="1801">
        <v>1</v>
      </c>
      <c r="C179" s="294">
        <f>SUM(B179/B181)</f>
        <v>0.5</v>
      </c>
    </row>
    <row r="180" spans="1:3" s="1262" customFormat="1" ht="15.75" hidden="1" thickBot="1" x14ac:dyDescent="0.3">
      <c r="A180" s="81" t="s">
        <v>578</v>
      </c>
      <c r="B180" s="311">
        <v>0</v>
      </c>
      <c r="C180" s="289">
        <f>SUM(B180/B181)</f>
        <v>0</v>
      </c>
    </row>
    <row r="181" spans="1:3" s="1262" customFormat="1" ht="16.5" hidden="1" thickTop="1" thickBot="1" x14ac:dyDescent="0.3">
      <c r="A181" s="103" t="s">
        <v>130</v>
      </c>
      <c r="B181" s="104">
        <f>SUM(B178:B180)</f>
        <v>2</v>
      </c>
      <c r="C181" s="177">
        <f>SUM(C178:C180)</f>
        <v>1</v>
      </c>
    </row>
    <row r="182" spans="1:3" s="1262" customFormat="1" ht="15.75" hidden="1" thickBot="1" x14ac:dyDescent="0.3">
      <c r="A182" s="2314" t="s">
        <v>627</v>
      </c>
      <c r="B182" s="2315"/>
      <c r="C182" s="2316"/>
    </row>
    <row r="183" spans="1:3" s="1262" customFormat="1" hidden="1" x14ac:dyDescent="0.25">
      <c r="A183" s="1733" t="s">
        <v>990</v>
      </c>
      <c r="B183" s="1801">
        <v>1</v>
      </c>
      <c r="C183" s="294">
        <f>SUM(B183/B185)</f>
        <v>0.5</v>
      </c>
    </row>
    <row r="184" spans="1:3" s="1262" customFormat="1" ht="15.75" hidden="1" thickBot="1" x14ac:dyDescent="0.3">
      <c r="A184" s="91" t="s">
        <v>631</v>
      </c>
      <c r="B184" s="311">
        <v>1</v>
      </c>
      <c r="C184" s="289">
        <f>SUM(B184/B185)</f>
        <v>0.5</v>
      </c>
    </row>
    <row r="185" spans="1:3" s="1262" customFormat="1" ht="16.5" hidden="1" thickTop="1" thickBot="1" x14ac:dyDescent="0.3">
      <c r="A185" s="34" t="s">
        <v>130</v>
      </c>
      <c r="B185" s="99">
        <f>SUM(B183:B184)</f>
        <v>2</v>
      </c>
      <c r="C185" s="178">
        <f>SUM(C183:C184)</f>
        <v>1</v>
      </c>
    </row>
    <row r="186" spans="1:3" s="1262" customFormat="1" ht="16.5" hidden="1" thickBot="1" x14ac:dyDescent="0.3">
      <c r="A186" s="2689" t="s">
        <v>112</v>
      </c>
      <c r="B186" s="2690"/>
      <c r="C186" s="2691"/>
    </row>
    <row r="187" spans="1:3" s="1262" customFormat="1" ht="15.75" hidden="1" thickBot="1" x14ac:dyDescent="0.3">
      <c r="A187" s="107"/>
      <c r="B187" s="108" t="s">
        <v>551</v>
      </c>
      <c r="C187" s="176" t="s">
        <v>622</v>
      </c>
    </row>
    <row r="188" spans="1:3" s="1262" customFormat="1" ht="15.75" hidden="1" thickBot="1" x14ac:dyDescent="0.3">
      <c r="A188" s="2314" t="s">
        <v>623</v>
      </c>
      <c r="B188" s="2315"/>
      <c r="C188" s="2316"/>
    </row>
    <row r="189" spans="1:3" s="1262" customFormat="1" hidden="1" x14ac:dyDescent="0.25">
      <c r="A189" s="1734" t="s">
        <v>274</v>
      </c>
      <c r="B189" s="1742">
        <v>0</v>
      </c>
      <c r="C189" s="294">
        <f>SUM(B189/B197)</f>
        <v>0</v>
      </c>
    </row>
    <row r="190" spans="1:3" s="1262" customFormat="1" hidden="1" x14ac:dyDescent="0.25">
      <c r="A190" s="74" t="s">
        <v>275</v>
      </c>
      <c r="B190" s="1746">
        <v>0</v>
      </c>
      <c r="C190" s="294">
        <f>SUM(B190/B197)</f>
        <v>0</v>
      </c>
    </row>
    <row r="191" spans="1:3" s="1262" customFormat="1" hidden="1" x14ac:dyDescent="0.25">
      <c r="A191" s="74" t="s">
        <v>276</v>
      </c>
      <c r="B191" s="1746">
        <v>1</v>
      </c>
      <c r="C191" s="294">
        <f>SUM(B191/B197)</f>
        <v>9.0909090909090912E-2</v>
      </c>
    </row>
    <row r="192" spans="1:3" s="1262" customFormat="1" hidden="1" x14ac:dyDescent="0.25">
      <c r="A192" s="74" t="s">
        <v>277</v>
      </c>
      <c r="B192" s="1746">
        <v>4</v>
      </c>
      <c r="C192" s="294">
        <f>SUM(B192/B197)</f>
        <v>0.36363636363636365</v>
      </c>
    </row>
    <row r="193" spans="1:3" s="1262" customFormat="1" hidden="1" x14ac:dyDescent="0.25">
      <c r="A193" s="74" t="s">
        <v>278</v>
      </c>
      <c r="B193" s="1746">
        <v>3</v>
      </c>
      <c r="C193" s="294">
        <f>SUM(B193/B197)</f>
        <v>0.27272727272727271</v>
      </c>
    </row>
    <row r="194" spans="1:3" s="1262" customFormat="1" hidden="1" x14ac:dyDescent="0.25">
      <c r="A194" s="74" t="s">
        <v>279</v>
      </c>
      <c r="B194" s="1746">
        <v>3</v>
      </c>
      <c r="C194" s="294">
        <f>SUM(B194/B197)</f>
        <v>0.27272727272727271</v>
      </c>
    </row>
    <row r="195" spans="1:3" s="1262" customFormat="1" hidden="1" x14ac:dyDescent="0.25">
      <c r="A195" s="74" t="s">
        <v>280</v>
      </c>
      <c r="B195" s="1746">
        <v>0</v>
      </c>
      <c r="C195" s="294">
        <f>SUM(B195/B197)</f>
        <v>0</v>
      </c>
    </row>
    <row r="196" spans="1:3" s="1262" customFormat="1" ht="15.75" hidden="1" thickBot="1" x14ac:dyDescent="0.3">
      <c r="A196" s="75" t="s">
        <v>397</v>
      </c>
      <c r="B196" s="311">
        <v>0</v>
      </c>
      <c r="C196" s="292">
        <f>SUM(B196/B197)</f>
        <v>0</v>
      </c>
    </row>
    <row r="197" spans="1:3" s="1262" customFormat="1" ht="16.5" hidden="1" thickTop="1" thickBot="1" x14ac:dyDescent="0.3">
      <c r="A197" s="106" t="s">
        <v>398</v>
      </c>
      <c r="B197" s="104">
        <f>SUM(B189:B196)</f>
        <v>11</v>
      </c>
      <c r="C197" s="177">
        <f>SUM(C189:C196)</f>
        <v>1</v>
      </c>
    </row>
    <row r="198" spans="1:3" s="1262" customFormat="1" ht="15.75" hidden="1" thickBot="1" x14ac:dyDescent="0.3">
      <c r="A198" s="2314" t="s">
        <v>624</v>
      </c>
      <c r="B198" s="2315"/>
      <c r="C198" s="2316"/>
    </row>
    <row r="199" spans="1:3" s="1262" customFormat="1" hidden="1" x14ac:dyDescent="0.25">
      <c r="A199" s="82" t="s">
        <v>284</v>
      </c>
      <c r="B199" s="1742">
        <v>2</v>
      </c>
      <c r="C199" s="294">
        <f>SUM(B199/B205)</f>
        <v>0.18181818181818182</v>
      </c>
    </row>
    <row r="200" spans="1:3" s="1262" customFormat="1" hidden="1" x14ac:dyDescent="0.25">
      <c r="A200" s="80" t="s">
        <v>285</v>
      </c>
      <c r="B200" s="1746">
        <v>2</v>
      </c>
      <c r="C200" s="294">
        <f>SUM(B200/B205)</f>
        <v>0.18181818181818182</v>
      </c>
    </row>
    <row r="201" spans="1:3" s="1262" customFormat="1" hidden="1" x14ac:dyDescent="0.25">
      <c r="A201" s="80" t="s">
        <v>286</v>
      </c>
      <c r="B201" s="1746">
        <v>0</v>
      </c>
      <c r="C201" s="294">
        <f>SUM(B201/B205)</f>
        <v>0</v>
      </c>
    </row>
    <row r="202" spans="1:3" s="1262" customFormat="1" hidden="1" x14ac:dyDescent="0.25">
      <c r="A202" s="80" t="s">
        <v>287</v>
      </c>
      <c r="B202" s="1746">
        <v>4</v>
      </c>
      <c r="C202" s="294">
        <f>SUM(B202/B205)</f>
        <v>0.36363636363636365</v>
      </c>
    </row>
    <row r="203" spans="1:3" s="1262" customFormat="1" hidden="1" x14ac:dyDescent="0.25">
      <c r="A203" s="80" t="s">
        <v>288</v>
      </c>
      <c r="B203" s="1746">
        <v>3</v>
      </c>
      <c r="C203" s="294">
        <f>SUM(B203/B205)</f>
        <v>0.27272727272727271</v>
      </c>
    </row>
    <row r="204" spans="1:3" s="1262" customFormat="1" ht="15.75" hidden="1" thickBot="1" x14ac:dyDescent="0.3">
      <c r="A204" s="81" t="s">
        <v>289</v>
      </c>
      <c r="B204" s="311">
        <v>0</v>
      </c>
      <c r="C204" s="88">
        <f>SUM(B204/B205)</f>
        <v>0</v>
      </c>
    </row>
    <row r="205" spans="1:3" s="1262" customFormat="1" ht="16.5" hidden="1" thickTop="1" thickBot="1" x14ac:dyDescent="0.3">
      <c r="A205" s="105" t="s">
        <v>554</v>
      </c>
      <c r="B205" s="104">
        <f>SUM(B199:B204)</f>
        <v>11</v>
      </c>
      <c r="C205" s="177">
        <f>SUM(C199:C204)</f>
        <v>1</v>
      </c>
    </row>
    <row r="206" spans="1:3" s="1262" customFormat="1" ht="15.75" hidden="1" thickBot="1" x14ac:dyDescent="0.3">
      <c r="A206" s="2314" t="s">
        <v>625</v>
      </c>
      <c r="B206" s="2315"/>
      <c r="C206" s="2316"/>
    </row>
    <row r="207" spans="1:3" s="1262" customFormat="1" hidden="1" x14ac:dyDescent="0.25">
      <c r="A207" s="82" t="s">
        <v>571</v>
      </c>
      <c r="B207" s="1742">
        <v>8</v>
      </c>
      <c r="C207" s="294">
        <f>SUM(B207/B212)</f>
        <v>0.72727272727272729</v>
      </c>
    </row>
    <row r="208" spans="1:3" s="1262" customFormat="1" hidden="1" x14ac:dyDescent="0.25">
      <c r="A208" s="80" t="s">
        <v>572</v>
      </c>
      <c r="B208" s="1746">
        <v>1</v>
      </c>
      <c r="C208" s="294">
        <f>SUM(B208/B212)</f>
        <v>9.0909090909090912E-2</v>
      </c>
    </row>
    <row r="209" spans="1:4" s="1262" customFormat="1" hidden="1" x14ac:dyDescent="0.25">
      <c r="A209" s="80" t="s">
        <v>573</v>
      </c>
      <c r="B209" s="1746">
        <v>1</v>
      </c>
      <c r="C209" s="294">
        <f>SUM(B209/B212)</f>
        <v>9.0909090909090912E-2</v>
      </c>
    </row>
    <row r="210" spans="1:4" s="1262" customFormat="1" hidden="1" x14ac:dyDescent="0.25">
      <c r="A210" s="80" t="s">
        <v>574</v>
      </c>
      <c r="B210" s="1746">
        <v>0</v>
      </c>
      <c r="C210" s="294">
        <f>SUM(B210/B212)</f>
        <v>0</v>
      </c>
    </row>
    <row r="211" spans="1:4" s="1262" customFormat="1" ht="15.75" hidden="1" thickBot="1" x14ac:dyDescent="0.3">
      <c r="A211" s="81" t="s">
        <v>581</v>
      </c>
      <c r="B211" s="311">
        <v>1</v>
      </c>
      <c r="C211" s="292">
        <f>SUM(B211/B212)</f>
        <v>9.0909090909090912E-2</v>
      </c>
    </row>
    <row r="212" spans="1:4" s="1262" customFormat="1" ht="16.5" hidden="1" thickTop="1" thickBot="1" x14ac:dyDescent="0.3">
      <c r="A212" s="105" t="s">
        <v>130</v>
      </c>
      <c r="B212" s="104">
        <f>SUM(B207:B211)</f>
        <v>11</v>
      </c>
      <c r="C212" s="177">
        <f>SUM(C207:C211)</f>
        <v>1</v>
      </c>
    </row>
    <row r="213" spans="1:4" s="1262" customFormat="1" ht="15.75" hidden="1" thickBot="1" x14ac:dyDescent="0.3">
      <c r="A213" s="2314" t="s">
        <v>626</v>
      </c>
      <c r="B213" s="2315"/>
      <c r="C213" s="2316"/>
    </row>
    <row r="214" spans="1:4" s="1262" customFormat="1" hidden="1" x14ac:dyDescent="0.25">
      <c r="A214" s="82" t="s">
        <v>576</v>
      </c>
      <c r="B214" s="1742">
        <v>6</v>
      </c>
      <c r="C214" s="294">
        <f>SUM(B214/B218)</f>
        <v>0.54545454545454541</v>
      </c>
    </row>
    <row r="215" spans="1:4" s="1262" customFormat="1" hidden="1" x14ac:dyDescent="0.25">
      <c r="A215" s="80" t="s">
        <v>577</v>
      </c>
      <c r="B215" s="1746">
        <v>0</v>
      </c>
      <c r="C215" s="294">
        <f>SUM(B215/B218)</f>
        <v>0</v>
      </c>
    </row>
    <row r="216" spans="1:4" s="1262" customFormat="1" hidden="1" x14ac:dyDescent="0.25">
      <c r="A216" s="80" t="s">
        <v>578</v>
      </c>
      <c r="B216" s="1746">
        <v>0</v>
      </c>
      <c r="C216" s="294">
        <f>SUM(B216/B218)</f>
        <v>0</v>
      </c>
    </row>
    <row r="217" spans="1:4" s="1262" customFormat="1" ht="15.75" hidden="1" thickBot="1" x14ac:dyDescent="0.3">
      <c r="A217" s="81" t="s">
        <v>581</v>
      </c>
      <c r="B217" s="311">
        <v>5</v>
      </c>
      <c r="C217" s="292">
        <f>SUM(B217/B218)</f>
        <v>0.45454545454545453</v>
      </c>
    </row>
    <row r="218" spans="1:4" s="1262" customFormat="1" ht="16.5" hidden="1" thickTop="1" thickBot="1" x14ac:dyDescent="0.3">
      <c r="A218" s="103" t="s">
        <v>130</v>
      </c>
      <c r="B218" s="104">
        <f>SUM(B214:B217)</f>
        <v>11</v>
      </c>
      <c r="C218" s="177">
        <f>SUM(C214:C217)</f>
        <v>1</v>
      </c>
    </row>
    <row r="219" spans="1:4" s="1262" customFormat="1" ht="15.75" hidden="1" thickBot="1" x14ac:dyDescent="0.3">
      <c r="A219" s="2314" t="s">
        <v>627</v>
      </c>
      <c r="B219" s="2315"/>
      <c r="C219" s="2316"/>
    </row>
    <row r="220" spans="1:4" s="1262" customFormat="1" hidden="1" x14ac:dyDescent="0.25">
      <c r="A220" s="1733" t="s">
        <v>628</v>
      </c>
      <c r="B220" s="359">
        <v>0</v>
      </c>
      <c r="C220" s="287">
        <f>SUM(B220/B224)</f>
        <v>0</v>
      </c>
      <c r="D220" s="31"/>
    </row>
    <row r="221" spans="1:4" s="1262" customFormat="1" hidden="1" x14ac:dyDescent="0.25">
      <c r="A221" s="1733" t="s">
        <v>629</v>
      </c>
      <c r="B221" s="1746">
        <v>0</v>
      </c>
      <c r="C221" s="294">
        <f>SUM(B221/B224)</f>
        <v>0</v>
      </c>
    </row>
    <row r="222" spans="1:4" s="1262" customFormat="1" hidden="1" x14ac:dyDescent="0.25">
      <c r="A222" s="1733" t="s">
        <v>630</v>
      </c>
      <c r="B222" s="1746">
        <v>0</v>
      </c>
      <c r="C222" s="294">
        <f>SUM(B222/B224)</f>
        <v>0</v>
      </c>
    </row>
    <row r="223" spans="1:4" s="1262" customFormat="1" ht="15.75" hidden="1" thickBot="1" x14ac:dyDescent="0.3">
      <c r="A223" s="91" t="s">
        <v>632</v>
      </c>
      <c r="B223" s="311">
        <v>11</v>
      </c>
      <c r="C223" s="289">
        <f>SUM(B223/B224)</f>
        <v>1</v>
      </c>
    </row>
    <row r="224" spans="1:4" s="1262" customFormat="1" ht="16.5" hidden="1" thickTop="1" thickBot="1" x14ac:dyDescent="0.3">
      <c r="A224" s="34" t="s">
        <v>130</v>
      </c>
      <c r="B224" s="99">
        <f>SUM(B220:B223)</f>
        <v>11</v>
      </c>
      <c r="C224" s="178">
        <f>SUM(C220:C223)</f>
        <v>1</v>
      </c>
    </row>
    <row r="225" spans="1:3" s="1262" customFormat="1" ht="16.5" hidden="1" thickBot="1" x14ac:dyDescent="0.3">
      <c r="A225" s="2689" t="s">
        <v>132</v>
      </c>
      <c r="B225" s="2690"/>
      <c r="C225" s="2691"/>
    </row>
    <row r="226" spans="1:3" s="1262" customFormat="1" ht="15.75" hidden="1" thickBot="1" x14ac:dyDescent="0.3">
      <c r="A226" s="107"/>
      <c r="B226" s="108" t="s">
        <v>551</v>
      </c>
      <c r="C226" s="176" t="s">
        <v>622</v>
      </c>
    </row>
    <row r="227" spans="1:3" s="1262" customFormat="1" ht="15.75" hidden="1" thickBot="1" x14ac:dyDescent="0.3">
      <c r="A227" s="2314" t="s">
        <v>623</v>
      </c>
      <c r="B227" s="2315"/>
      <c r="C227" s="2316"/>
    </row>
    <row r="228" spans="1:3" s="1262" customFormat="1" hidden="1" x14ac:dyDescent="0.25">
      <c r="A228" s="1734" t="s">
        <v>274</v>
      </c>
      <c r="B228" s="1714">
        <v>0</v>
      </c>
      <c r="C228" s="294">
        <f>SUM(B228/B236)</f>
        <v>0</v>
      </c>
    </row>
    <row r="229" spans="1:3" s="1262" customFormat="1" hidden="1" x14ac:dyDescent="0.25">
      <c r="A229" s="74" t="s">
        <v>275</v>
      </c>
      <c r="B229" s="1732">
        <v>0</v>
      </c>
      <c r="C229" s="294">
        <f>SUM(B229/B236)</f>
        <v>0</v>
      </c>
    </row>
    <row r="230" spans="1:3" s="1262" customFormat="1" hidden="1" x14ac:dyDescent="0.25">
      <c r="A230" s="74" t="s">
        <v>276</v>
      </c>
      <c r="B230" s="1732">
        <v>0</v>
      </c>
      <c r="C230" s="294">
        <f>SUM(B230/B236)</f>
        <v>0</v>
      </c>
    </row>
    <row r="231" spans="1:3" s="1262" customFormat="1" hidden="1" x14ac:dyDescent="0.25">
      <c r="A231" s="74" t="s">
        <v>277</v>
      </c>
      <c r="B231" s="1732">
        <v>2</v>
      </c>
      <c r="C231" s="294">
        <f>SUM(B231/B236)</f>
        <v>0.33333333333333331</v>
      </c>
    </row>
    <row r="232" spans="1:3" s="1262" customFormat="1" hidden="1" x14ac:dyDescent="0.25">
      <c r="A232" s="74" t="s">
        <v>278</v>
      </c>
      <c r="B232" s="1732">
        <v>2</v>
      </c>
      <c r="C232" s="294">
        <f>SUM(B232/B236)</f>
        <v>0.33333333333333331</v>
      </c>
    </row>
    <row r="233" spans="1:3" s="1262" customFormat="1" hidden="1" x14ac:dyDescent="0.25">
      <c r="A233" s="74" t="s">
        <v>279</v>
      </c>
      <c r="B233" s="1732">
        <v>1</v>
      </c>
      <c r="C233" s="294">
        <f>SUM(B233/B236)</f>
        <v>0.16666666666666666</v>
      </c>
    </row>
    <row r="234" spans="1:3" s="1262" customFormat="1" hidden="1" x14ac:dyDescent="0.25">
      <c r="A234" s="74" t="s">
        <v>280</v>
      </c>
      <c r="B234" s="1732">
        <v>1</v>
      </c>
      <c r="C234" s="294">
        <f>SUM(B234/B236)</f>
        <v>0.16666666666666666</v>
      </c>
    </row>
    <row r="235" spans="1:3" s="1262" customFormat="1" ht="15.75" hidden="1" thickBot="1" x14ac:dyDescent="0.3">
      <c r="A235" s="75" t="s">
        <v>397</v>
      </c>
      <c r="B235" s="311">
        <v>0</v>
      </c>
      <c r="C235" s="292">
        <f>SUM(B235/B236)</f>
        <v>0</v>
      </c>
    </row>
    <row r="236" spans="1:3" s="1262" customFormat="1" ht="16.5" hidden="1" thickTop="1" thickBot="1" x14ac:dyDescent="0.3">
      <c r="A236" s="106" t="s">
        <v>398</v>
      </c>
      <c r="B236" s="104">
        <f>SUM(B228:B235)</f>
        <v>6</v>
      </c>
      <c r="C236" s="177">
        <f>SUM(C228:C235)</f>
        <v>0.99999999999999989</v>
      </c>
    </row>
    <row r="237" spans="1:3" s="1262" customFormat="1" ht="15.75" hidden="1" thickBot="1" x14ac:dyDescent="0.3">
      <c r="A237" s="2314" t="s">
        <v>624</v>
      </c>
      <c r="B237" s="2315"/>
      <c r="C237" s="2316"/>
    </row>
    <row r="238" spans="1:3" s="1262" customFormat="1" hidden="1" x14ac:dyDescent="0.25">
      <c r="A238" s="82" t="s">
        <v>284</v>
      </c>
      <c r="B238" s="1714">
        <v>1</v>
      </c>
      <c r="C238" s="294">
        <f>SUM(B238/B244)</f>
        <v>0.16666666666666666</v>
      </c>
    </row>
    <row r="239" spans="1:3" s="1262" customFormat="1" hidden="1" x14ac:dyDescent="0.25">
      <c r="A239" s="80" t="s">
        <v>285</v>
      </c>
      <c r="B239" s="1732">
        <v>1</v>
      </c>
      <c r="C239" s="294">
        <f>SUM(B239/B244)</f>
        <v>0.16666666666666666</v>
      </c>
    </row>
    <row r="240" spans="1:3" s="1262" customFormat="1" hidden="1" x14ac:dyDescent="0.25">
      <c r="A240" s="80" t="s">
        <v>286</v>
      </c>
      <c r="B240" s="1732">
        <v>0</v>
      </c>
      <c r="C240" s="294">
        <f>SUM(B240/B244)</f>
        <v>0</v>
      </c>
    </row>
    <row r="241" spans="1:4" s="1262" customFormat="1" hidden="1" x14ac:dyDescent="0.25">
      <c r="A241" s="80" t="s">
        <v>287</v>
      </c>
      <c r="B241" s="1732">
        <v>0</v>
      </c>
      <c r="C241" s="294">
        <f>SUM(B241/B244)</f>
        <v>0</v>
      </c>
    </row>
    <row r="242" spans="1:4" s="1262" customFormat="1" hidden="1" x14ac:dyDescent="0.25">
      <c r="A242" s="80" t="s">
        <v>288</v>
      </c>
      <c r="B242" s="1732">
        <v>4</v>
      </c>
      <c r="C242" s="294">
        <f>SUM(B242/B244)</f>
        <v>0.66666666666666663</v>
      </c>
    </row>
    <row r="243" spans="1:4" s="1262" customFormat="1" ht="15.75" hidden="1" thickBot="1" x14ac:dyDescent="0.3">
      <c r="A243" s="81" t="s">
        <v>289</v>
      </c>
      <c r="B243" s="311">
        <v>0</v>
      </c>
      <c r="C243" s="88">
        <f>SUM(B243/B244)</f>
        <v>0</v>
      </c>
    </row>
    <row r="244" spans="1:4" s="1262" customFormat="1" ht="16.5" hidden="1" thickTop="1" thickBot="1" x14ac:dyDescent="0.3">
      <c r="A244" s="105" t="s">
        <v>554</v>
      </c>
      <c r="B244" s="104">
        <f>SUM(B238:B243)</f>
        <v>6</v>
      </c>
      <c r="C244" s="177">
        <f>SUM(C238:C243)</f>
        <v>1</v>
      </c>
    </row>
    <row r="245" spans="1:4" s="1262" customFormat="1" ht="15.75" hidden="1" thickBot="1" x14ac:dyDescent="0.3">
      <c r="A245" s="2314" t="s">
        <v>633</v>
      </c>
      <c r="B245" s="2315"/>
      <c r="C245" s="2316"/>
      <c r="D245" s="1569"/>
    </row>
    <row r="246" spans="1:4" s="1262" customFormat="1" hidden="1" x14ac:dyDescent="0.25">
      <c r="A246" s="82" t="s">
        <v>571</v>
      </c>
      <c r="B246" s="1714">
        <v>0</v>
      </c>
      <c r="C246" s="294">
        <f>SUM(B246/B251)</f>
        <v>0</v>
      </c>
      <c r="D246" s="1569"/>
    </row>
    <row r="247" spans="1:4" s="1262" customFormat="1" hidden="1" x14ac:dyDescent="0.25">
      <c r="A247" s="80" t="s">
        <v>572</v>
      </c>
      <c r="B247" s="1732">
        <v>0</v>
      </c>
      <c r="C247" s="294">
        <f>SUM(B247/B251)</f>
        <v>0</v>
      </c>
      <c r="D247" s="1641"/>
    </row>
    <row r="248" spans="1:4" s="1262" customFormat="1" hidden="1" x14ac:dyDescent="0.25">
      <c r="A248" s="80" t="s">
        <v>573</v>
      </c>
      <c r="B248" s="1732">
        <v>1</v>
      </c>
      <c r="C248" s="294">
        <f>SUM(B248/B251)</f>
        <v>0.16666666666666666</v>
      </c>
      <c r="D248" s="1569"/>
    </row>
    <row r="249" spans="1:4" s="1262" customFormat="1" hidden="1" x14ac:dyDescent="0.25">
      <c r="A249" s="80" t="s">
        <v>574</v>
      </c>
      <c r="B249" s="1732">
        <v>0</v>
      </c>
      <c r="C249" s="294">
        <f>SUM(B249/B251)</f>
        <v>0</v>
      </c>
      <c r="D249" s="1569"/>
    </row>
    <row r="250" spans="1:4" s="1262" customFormat="1" ht="15.75" hidden="1" thickBot="1" x14ac:dyDescent="0.3">
      <c r="A250" s="81" t="s">
        <v>581</v>
      </c>
      <c r="B250" s="311">
        <v>5</v>
      </c>
      <c r="C250" s="292">
        <f>SUM(B250/B251)</f>
        <v>0.83333333333333337</v>
      </c>
      <c r="D250" s="1569"/>
    </row>
    <row r="251" spans="1:4" s="1262" customFormat="1" ht="16.5" hidden="1" thickTop="1" thickBot="1" x14ac:dyDescent="0.3">
      <c r="A251" s="105" t="s">
        <v>130</v>
      </c>
      <c r="B251" s="104">
        <f>SUM(B246:B250)</f>
        <v>6</v>
      </c>
      <c r="C251" s="177">
        <f>SUM(C246:C250)</f>
        <v>1</v>
      </c>
      <c r="D251" s="1569"/>
    </row>
    <row r="252" spans="1:4" s="1262" customFormat="1" ht="15.75" hidden="1" thickBot="1" x14ac:dyDescent="0.3">
      <c r="A252" s="2314" t="s">
        <v>634</v>
      </c>
      <c r="B252" s="2315"/>
      <c r="C252" s="2316"/>
      <c r="D252" s="1569"/>
    </row>
    <row r="253" spans="1:4" s="1262" customFormat="1" hidden="1" x14ac:dyDescent="0.25">
      <c r="A253" s="82" t="s">
        <v>576</v>
      </c>
      <c r="B253" s="1714">
        <v>1</v>
      </c>
      <c r="C253" s="294">
        <f>SUM(B253/B257)</f>
        <v>0.16666666666666666</v>
      </c>
      <c r="D253" s="1569"/>
    </row>
    <row r="254" spans="1:4" s="1262" customFormat="1" hidden="1" x14ac:dyDescent="0.25">
      <c r="A254" s="80" t="s">
        <v>577</v>
      </c>
      <c r="B254" s="1732">
        <v>0</v>
      </c>
      <c r="C254" s="294">
        <f>SUM(B254/B257)</f>
        <v>0</v>
      </c>
      <c r="D254" s="1641"/>
    </row>
    <row r="255" spans="1:4" s="1262" customFormat="1" hidden="1" x14ac:dyDescent="0.25">
      <c r="A255" s="80" t="s">
        <v>578</v>
      </c>
      <c r="B255" s="1732">
        <v>0</v>
      </c>
      <c r="C255" s="294">
        <f>SUM(B255/B257)</f>
        <v>0</v>
      </c>
      <c r="D255" s="1569"/>
    </row>
    <row r="256" spans="1:4" s="1262" customFormat="1" ht="15.75" hidden="1" thickBot="1" x14ac:dyDescent="0.3">
      <c r="A256" s="81" t="s">
        <v>581</v>
      </c>
      <c r="B256" s="311">
        <v>5</v>
      </c>
      <c r="C256" s="292">
        <f>SUM(B256/B257)</f>
        <v>0.83333333333333337</v>
      </c>
    </row>
    <row r="257" spans="1:3" s="1262" customFormat="1" ht="16.5" hidden="1" thickTop="1" thickBot="1" x14ac:dyDescent="0.3">
      <c r="A257" s="103" t="s">
        <v>130</v>
      </c>
      <c r="B257" s="104">
        <f>SUM(B253:B256)</f>
        <v>6</v>
      </c>
      <c r="C257" s="177">
        <f>SUM(C253:C256)</f>
        <v>1</v>
      </c>
    </row>
    <row r="258" spans="1:3" s="1262" customFormat="1" ht="15.75" hidden="1" thickBot="1" x14ac:dyDescent="0.3">
      <c r="A258" s="2314" t="s">
        <v>627</v>
      </c>
      <c r="B258" s="2315"/>
      <c r="C258" s="2316"/>
    </row>
    <row r="259" spans="1:3" s="1262" customFormat="1" hidden="1" x14ac:dyDescent="0.25">
      <c r="A259" s="1733" t="s">
        <v>635</v>
      </c>
      <c r="B259" s="1732">
        <v>1</v>
      </c>
      <c r="C259" s="294">
        <f>SUM(B259/B261)</f>
        <v>0.16666666666666666</v>
      </c>
    </row>
    <row r="260" spans="1:3" s="1262" customFormat="1" ht="15.75" hidden="1" thickBot="1" x14ac:dyDescent="0.3">
      <c r="A260" s="91" t="s">
        <v>632</v>
      </c>
      <c r="B260" s="311">
        <v>5</v>
      </c>
      <c r="C260" s="289">
        <f>SUM(B260/B261)</f>
        <v>0.83333333333333337</v>
      </c>
    </row>
    <row r="261" spans="1:3" s="1262" customFormat="1" ht="16.5" hidden="1" thickTop="1" thickBot="1" x14ac:dyDescent="0.3">
      <c r="A261" s="34" t="s">
        <v>130</v>
      </c>
      <c r="B261" s="99">
        <f>SUM(B259:B260)</f>
        <v>6</v>
      </c>
      <c r="C261" s="178">
        <f>SUM(C259:C260)</f>
        <v>1</v>
      </c>
    </row>
    <row r="262" spans="1:3" s="1262" customFormat="1" ht="16.5" hidden="1" thickBot="1" x14ac:dyDescent="0.3">
      <c r="A262" s="2689" t="s">
        <v>636</v>
      </c>
      <c r="B262" s="2690"/>
      <c r="C262" s="2691"/>
    </row>
    <row r="263" spans="1:3" s="1262" customFormat="1" ht="15.75" hidden="1" thickBot="1" x14ac:dyDescent="0.3">
      <c r="A263" s="107"/>
      <c r="B263" s="108" t="s">
        <v>551</v>
      </c>
      <c r="C263" s="176" t="s">
        <v>622</v>
      </c>
    </row>
    <row r="264" spans="1:3" s="1262" customFormat="1" ht="15.75" hidden="1" thickBot="1" x14ac:dyDescent="0.3">
      <c r="A264" s="2314" t="s">
        <v>623</v>
      </c>
      <c r="B264" s="2315"/>
      <c r="C264" s="2316"/>
    </row>
    <row r="265" spans="1:3" s="1262" customFormat="1" hidden="1" x14ac:dyDescent="0.25">
      <c r="A265" s="1734" t="s">
        <v>274</v>
      </c>
      <c r="B265" s="1714">
        <v>0</v>
      </c>
      <c r="C265" s="294">
        <f>SUM(B265/B273)</f>
        <v>0</v>
      </c>
    </row>
    <row r="266" spans="1:3" s="1262" customFormat="1" hidden="1" x14ac:dyDescent="0.25">
      <c r="A266" s="74" t="s">
        <v>275</v>
      </c>
      <c r="B266" s="1732">
        <v>0</v>
      </c>
      <c r="C266" s="294">
        <f>SUM(B266/B273)</f>
        <v>0</v>
      </c>
    </row>
    <row r="267" spans="1:3" s="1262" customFormat="1" hidden="1" x14ac:dyDescent="0.25">
      <c r="A267" s="74" t="s">
        <v>276</v>
      </c>
      <c r="B267" s="1732">
        <v>1</v>
      </c>
      <c r="C267" s="294">
        <f>SUM(B267/B273)</f>
        <v>0.25</v>
      </c>
    </row>
    <row r="268" spans="1:3" s="1262" customFormat="1" hidden="1" x14ac:dyDescent="0.25">
      <c r="A268" s="74" t="s">
        <v>277</v>
      </c>
      <c r="B268" s="1732">
        <v>1</v>
      </c>
      <c r="C268" s="294">
        <f>SUM(B268/B273)</f>
        <v>0.25</v>
      </c>
    </row>
    <row r="269" spans="1:3" s="1262" customFormat="1" hidden="1" x14ac:dyDescent="0.25">
      <c r="A269" s="74" t="s">
        <v>278</v>
      </c>
      <c r="B269" s="1732">
        <v>1</v>
      </c>
      <c r="C269" s="294">
        <f>SUM(B269/B273)</f>
        <v>0.25</v>
      </c>
    </row>
    <row r="270" spans="1:3" s="1262" customFormat="1" hidden="1" x14ac:dyDescent="0.25">
      <c r="A270" s="74" t="s">
        <v>279</v>
      </c>
      <c r="B270" s="1732">
        <v>1</v>
      </c>
      <c r="C270" s="294">
        <f>SUM(B270/B273)</f>
        <v>0.25</v>
      </c>
    </row>
    <row r="271" spans="1:3" s="1262" customFormat="1" hidden="1" x14ac:dyDescent="0.25">
      <c r="A271" s="74" t="s">
        <v>280</v>
      </c>
      <c r="B271" s="1732">
        <v>0</v>
      </c>
      <c r="C271" s="294">
        <f>SUM(B271/B273)</f>
        <v>0</v>
      </c>
    </row>
    <row r="272" spans="1:3" s="1262" customFormat="1" ht="15.75" hidden="1" thickBot="1" x14ac:dyDescent="0.3">
      <c r="A272" s="75" t="s">
        <v>397</v>
      </c>
      <c r="B272" s="311">
        <v>0</v>
      </c>
      <c r="C272" s="292">
        <f>SUM(B272/B273)</f>
        <v>0</v>
      </c>
    </row>
    <row r="273" spans="1:3" s="1262" customFormat="1" ht="16.5" hidden="1" thickTop="1" thickBot="1" x14ac:dyDescent="0.3">
      <c r="A273" s="106" t="s">
        <v>398</v>
      </c>
      <c r="B273" s="104">
        <f>SUM(B265:B272)</f>
        <v>4</v>
      </c>
      <c r="C273" s="177">
        <f>SUM(C265:C272)</f>
        <v>1</v>
      </c>
    </row>
    <row r="274" spans="1:3" s="1262" customFormat="1" ht="15.75" hidden="1" thickBot="1" x14ac:dyDescent="0.3">
      <c r="A274" s="2314" t="s">
        <v>624</v>
      </c>
      <c r="B274" s="2315"/>
      <c r="C274" s="2316"/>
    </row>
    <row r="275" spans="1:3" s="1262" customFormat="1" hidden="1" x14ac:dyDescent="0.25">
      <c r="A275" s="82" t="s">
        <v>284</v>
      </c>
      <c r="B275" s="1714">
        <v>1</v>
      </c>
      <c r="C275" s="294">
        <f>SUM(B275/B281)</f>
        <v>0.25</v>
      </c>
    </row>
    <row r="276" spans="1:3" s="1262" customFormat="1" hidden="1" x14ac:dyDescent="0.25">
      <c r="A276" s="80" t="s">
        <v>285</v>
      </c>
      <c r="B276" s="1732">
        <v>1</v>
      </c>
      <c r="C276" s="294">
        <f>SUM(B276/B281)</f>
        <v>0.25</v>
      </c>
    </row>
    <row r="277" spans="1:3" s="1262" customFormat="1" hidden="1" x14ac:dyDescent="0.25">
      <c r="A277" s="80" t="s">
        <v>286</v>
      </c>
      <c r="B277" s="1732">
        <v>0</v>
      </c>
      <c r="C277" s="294">
        <f>SUM(B277/B281)</f>
        <v>0</v>
      </c>
    </row>
    <row r="278" spans="1:3" s="1262" customFormat="1" hidden="1" x14ac:dyDescent="0.25">
      <c r="A278" s="80" t="s">
        <v>287</v>
      </c>
      <c r="B278" s="1732">
        <v>0</v>
      </c>
      <c r="C278" s="294">
        <f>SUM(B278/B281)</f>
        <v>0</v>
      </c>
    </row>
    <row r="279" spans="1:3" s="1262" customFormat="1" hidden="1" x14ac:dyDescent="0.25">
      <c r="A279" s="80" t="s">
        <v>288</v>
      </c>
      <c r="B279" s="1732">
        <v>2</v>
      </c>
      <c r="C279" s="294">
        <f>SUM(B279/B281)</f>
        <v>0.5</v>
      </c>
    </row>
    <row r="280" spans="1:3" s="1262" customFormat="1" ht="15.75" hidden="1" thickBot="1" x14ac:dyDescent="0.3">
      <c r="A280" s="81" t="s">
        <v>289</v>
      </c>
      <c r="B280" s="311">
        <v>0</v>
      </c>
      <c r="C280" s="88">
        <f>SUM(B280/B281)</f>
        <v>0</v>
      </c>
    </row>
    <row r="281" spans="1:3" s="1262" customFormat="1" ht="16.5" hidden="1" thickTop="1" thickBot="1" x14ac:dyDescent="0.3">
      <c r="A281" s="105" t="s">
        <v>554</v>
      </c>
      <c r="B281" s="104">
        <f>SUM(B275:B280)</f>
        <v>4</v>
      </c>
      <c r="C281" s="177">
        <f>SUM(C275:C280)</f>
        <v>1</v>
      </c>
    </row>
    <row r="282" spans="1:3" s="1262" customFormat="1" ht="15.75" hidden="1" thickBot="1" x14ac:dyDescent="0.3">
      <c r="A282" s="2314" t="s">
        <v>625</v>
      </c>
      <c r="B282" s="2315"/>
      <c r="C282" s="2316"/>
    </row>
    <row r="283" spans="1:3" s="1262" customFormat="1" hidden="1" x14ac:dyDescent="0.25">
      <c r="A283" s="82" t="s">
        <v>571</v>
      </c>
      <c r="B283" s="1714">
        <v>2</v>
      </c>
      <c r="C283" s="294">
        <f>SUM(B283/B287)</f>
        <v>0.5</v>
      </c>
    </row>
    <row r="284" spans="1:3" s="1262" customFormat="1" hidden="1" x14ac:dyDescent="0.25">
      <c r="A284" s="80" t="s">
        <v>572</v>
      </c>
      <c r="B284" s="1732">
        <v>1</v>
      </c>
      <c r="C284" s="294">
        <f>SUM(B284/B287)</f>
        <v>0.25</v>
      </c>
    </row>
    <row r="285" spans="1:3" s="1262" customFormat="1" hidden="1" x14ac:dyDescent="0.25">
      <c r="A285" s="80" t="s">
        <v>573</v>
      </c>
      <c r="B285" s="1732">
        <v>1</v>
      </c>
      <c r="C285" s="294">
        <f>SUM(B285/B287)</f>
        <v>0.25</v>
      </c>
    </row>
    <row r="286" spans="1:3" s="1262" customFormat="1" ht="15.75" hidden="1" thickBot="1" x14ac:dyDescent="0.3">
      <c r="A286" s="81" t="s">
        <v>574</v>
      </c>
      <c r="B286" s="311">
        <v>0</v>
      </c>
      <c r="C286" s="292">
        <f>SUM(B286/B287)</f>
        <v>0</v>
      </c>
    </row>
    <row r="287" spans="1:3" s="1262" customFormat="1" ht="16.5" hidden="1" thickTop="1" thickBot="1" x14ac:dyDescent="0.3">
      <c r="A287" s="105" t="s">
        <v>130</v>
      </c>
      <c r="B287" s="104">
        <f>SUM(B283:B286)</f>
        <v>4</v>
      </c>
      <c r="C287" s="177">
        <f>SUM(C283:C286)</f>
        <v>1</v>
      </c>
    </row>
    <row r="288" spans="1:3" s="1262" customFormat="1" ht="15.75" hidden="1" thickBot="1" x14ac:dyDescent="0.3">
      <c r="A288" s="2314" t="s">
        <v>626</v>
      </c>
      <c r="B288" s="2315"/>
      <c r="C288" s="2316"/>
    </row>
    <row r="289" spans="1:3" s="1262" customFormat="1" hidden="1" x14ac:dyDescent="0.25">
      <c r="A289" s="82" t="s">
        <v>576</v>
      </c>
      <c r="B289" s="1714">
        <v>0</v>
      </c>
      <c r="C289" s="294">
        <f>SUM(B289/B292)</f>
        <v>0</v>
      </c>
    </row>
    <row r="290" spans="1:3" s="1262" customFormat="1" hidden="1" x14ac:dyDescent="0.25">
      <c r="A290" s="80" t="s">
        <v>577</v>
      </c>
      <c r="B290" s="1732">
        <v>0</v>
      </c>
      <c r="C290" s="294">
        <f>SUM(B290/B292)</f>
        <v>0</v>
      </c>
    </row>
    <row r="291" spans="1:3" s="1262" customFormat="1" ht="15.75" hidden="1" thickBot="1" x14ac:dyDescent="0.3">
      <c r="A291" s="81" t="s">
        <v>578</v>
      </c>
      <c r="B291" s="311">
        <v>4</v>
      </c>
      <c r="C291" s="292">
        <f>SUM(B291/B292)</f>
        <v>1</v>
      </c>
    </row>
    <row r="292" spans="1:3" s="1262" customFormat="1" ht="16.5" hidden="1" thickTop="1" thickBot="1" x14ac:dyDescent="0.3">
      <c r="A292" s="103" t="s">
        <v>130</v>
      </c>
      <c r="B292" s="104">
        <f>SUM(B289:B291)</f>
        <v>4</v>
      </c>
      <c r="C292" s="177">
        <f>SUM(C289:C291)</f>
        <v>1</v>
      </c>
    </row>
    <row r="293" spans="1:3" s="1262" customFormat="1" ht="15.75" hidden="1" thickBot="1" x14ac:dyDescent="0.3">
      <c r="A293" s="2314" t="s">
        <v>627</v>
      </c>
      <c r="B293" s="2315"/>
      <c r="C293" s="2316"/>
    </row>
    <row r="294" spans="1:3" s="1262" customFormat="1" hidden="1" x14ac:dyDescent="0.25">
      <c r="A294" s="1733" t="s">
        <v>629</v>
      </c>
      <c r="B294" s="1732">
        <v>2</v>
      </c>
      <c r="C294" s="294">
        <f>SUM(B294/B297)</f>
        <v>0.5</v>
      </c>
    </row>
    <row r="295" spans="1:3" s="1262" customFormat="1" hidden="1" x14ac:dyDescent="0.25">
      <c r="A295" s="1733" t="s">
        <v>635</v>
      </c>
      <c r="B295" s="1732">
        <v>1</v>
      </c>
      <c r="C295" s="294">
        <f>SUM(B295/B297)</f>
        <v>0.25</v>
      </c>
    </row>
    <row r="296" spans="1:3" s="1262" customFormat="1" ht="15.75" hidden="1" thickBot="1" x14ac:dyDescent="0.3">
      <c r="A296" s="91" t="s">
        <v>631</v>
      </c>
      <c r="B296" s="311">
        <v>1</v>
      </c>
      <c r="C296" s="289">
        <f>SUM(B296/B297)</f>
        <v>0.25</v>
      </c>
    </row>
    <row r="297" spans="1:3" s="1262" customFormat="1" ht="16.5" hidden="1" thickTop="1" thickBot="1" x14ac:dyDescent="0.3">
      <c r="A297" s="34" t="s">
        <v>130</v>
      </c>
      <c r="B297" s="99">
        <f>SUM(B294:B296)</f>
        <v>4</v>
      </c>
      <c r="C297" s="178">
        <f>SUM(C294:C296)</f>
        <v>1</v>
      </c>
    </row>
    <row r="298" spans="1:3" s="172" customFormat="1" ht="16.5" hidden="1" thickBot="1" x14ac:dyDescent="0.3">
      <c r="A298" s="2689" t="s">
        <v>203</v>
      </c>
      <c r="B298" s="2690"/>
      <c r="C298" s="2691"/>
    </row>
    <row r="299" spans="1:3" s="172" customFormat="1" ht="15.75" hidden="1" thickBot="1" x14ac:dyDescent="0.3">
      <c r="A299" s="107"/>
      <c r="B299" s="108" t="s">
        <v>551</v>
      </c>
      <c r="C299" s="176" t="s">
        <v>622</v>
      </c>
    </row>
    <row r="300" spans="1:3" s="172" customFormat="1" ht="15.75" hidden="1" thickBot="1" x14ac:dyDescent="0.3">
      <c r="A300" s="2314" t="s">
        <v>623</v>
      </c>
      <c r="B300" s="2315"/>
      <c r="C300" s="2316"/>
    </row>
    <row r="301" spans="1:3" s="172" customFormat="1" hidden="1" x14ac:dyDescent="0.25">
      <c r="A301" s="1734" t="s">
        <v>274</v>
      </c>
      <c r="B301" s="1714">
        <v>0</v>
      </c>
      <c r="C301" s="294">
        <f>SUM(B301/B309)</f>
        <v>0</v>
      </c>
    </row>
    <row r="302" spans="1:3" s="172" customFormat="1" hidden="1" x14ac:dyDescent="0.25">
      <c r="A302" s="74" t="s">
        <v>275</v>
      </c>
      <c r="B302" s="1732">
        <v>0</v>
      </c>
      <c r="C302" s="294">
        <f>SUM(B302/B309)</f>
        <v>0</v>
      </c>
    </row>
    <row r="303" spans="1:3" s="172" customFormat="1" hidden="1" x14ac:dyDescent="0.25">
      <c r="A303" s="74" t="s">
        <v>276</v>
      </c>
      <c r="B303" s="1732">
        <v>0</v>
      </c>
      <c r="C303" s="294">
        <f>SUM(B303/B309)</f>
        <v>0</v>
      </c>
    </row>
    <row r="304" spans="1:3" s="172" customFormat="1" hidden="1" x14ac:dyDescent="0.25">
      <c r="A304" s="74" t="s">
        <v>277</v>
      </c>
      <c r="B304" s="1732">
        <v>1</v>
      </c>
      <c r="C304" s="294">
        <f>SUM(B304/B309)</f>
        <v>0.25</v>
      </c>
    </row>
    <row r="305" spans="1:3" s="172" customFormat="1" hidden="1" x14ac:dyDescent="0.25">
      <c r="A305" s="74" t="s">
        <v>278</v>
      </c>
      <c r="B305" s="1732">
        <v>1</v>
      </c>
      <c r="C305" s="294">
        <f>SUM(B305/B309)</f>
        <v>0.25</v>
      </c>
    </row>
    <row r="306" spans="1:3" s="172" customFormat="1" hidden="1" x14ac:dyDescent="0.25">
      <c r="A306" s="74" t="s">
        <v>279</v>
      </c>
      <c r="B306" s="1732">
        <v>2</v>
      </c>
      <c r="C306" s="294">
        <f>SUM(B306/B309)</f>
        <v>0.5</v>
      </c>
    </row>
    <row r="307" spans="1:3" s="172" customFormat="1" hidden="1" x14ac:dyDescent="0.25">
      <c r="A307" s="74" t="s">
        <v>280</v>
      </c>
      <c r="B307" s="1732">
        <v>0</v>
      </c>
      <c r="C307" s="294">
        <f>SUM(B307/B309)</f>
        <v>0</v>
      </c>
    </row>
    <row r="308" spans="1:3" s="172" customFormat="1" ht="15.75" hidden="1" thickBot="1" x14ac:dyDescent="0.3">
      <c r="A308" s="75" t="s">
        <v>397</v>
      </c>
      <c r="B308" s="311">
        <v>0</v>
      </c>
      <c r="C308" s="292">
        <f>SUM(B308/B309)</f>
        <v>0</v>
      </c>
    </row>
    <row r="309" spans="1:3" s="172" customFormat="1" ht="16.5" hidden="1" thickTop="1" thickBot="1" x14ac:dyDescent="0.3">
      <c r="A309" s="106" t="s">
        <v>398</v>
      </c>
      <c r="B309" s="104">
        <f>SUM(B301:B308)</f>
        <v>4</v>
      </c>
      <c r="C309" s="177">
        <f>SUM(C301:C308)</f>
        <v>1</v>
      </c>
    </row>
    <row r="310" spans="1:3" s="172" customFormat="1" ht="15.75" hidden="1" thickBot="1" x14ac:dyDescent="0.3">
      <c r="A310" s="2314" t="s">
        <v>624</v>
      </c>
      <c r="B310" s="2315"/>
      <c r="C310" s="2316"/>
    </row>
    <row r="311" spans="1:3" s="172" customFormat="1" hidden="1" x14ac:dyDescent="0.25">
      <c r="A311" s="82" t="s">
        <v>284</v>
      </c>
      <c r="B311" s="1714">
        <v>2</v>
      </c>
      <c r="C311" s="294">
        <f>SUM(B311/B317)</f>
        <v>0.5</v>
      </c>
    </row>
    <row r="312" spans="1:3" s="172" customFormat="1" hidden="1" x14ac:dyDescent="0.25">
      <c r="A312" s="80" t="s">
        <v>285</v>
      </c>
      <c r="B312" s="1732">
        <v>2</v>
      </c>
      <c r="C312" s="294">
        <f>SUM(B312/B317)</f>
        <v>0.5</v>
      </c>
    </row>
    <row r="313" spans="1:3" s="172" customFormat="1" hidden="1" x14ac:dyDescent="0.25">
      <c r="A313" s="80" t="s">
        <v>286</v>
      </c>
      <c r="B313" s="1732">
        <v>0</v>
      </c>
      <c r="C313" s="294">
        <f>SUM(B313/B317)</f>
        <v>0</v>
      </c>
    </row>
    <row r="314" spans="1:3" s="172" customFormat="1" hidden="1" x14ac:dyDescent="0.25">
      <c r="A314" s="80" t="s">
        <v>287</v>
      </c>
      <c r="B314" s="1732">
        <v>0</v>
      </c>
      <c r="C314" s="294">
        <f>SUM(B314/B317)</f>
        <v>0</v>
      </c>
    </row>
    <row r="315" spans="1:3" s="172" customFormat="1" hidden="1" x14ac:dyDescent="0.25">
      <c r="A315" s="80" t="s">
        <v>288</v>
      </c>
      <c r="B315" s="1732">
        <v>0</v>
      </c>
      <c r="C315" s="294">
        <f>SUM(B315/B317)</f>
        <v>0</v>
      </c>
    </row>
    <row r="316" spans="1:3" s="172" customFormat="1" ht="15.75" hidden="1" thickBot="1" x14ac:dyDescent="0.3">
      <c r="A316" s="81" t="s">
        <v>289</v>
      </c>
      <c r="B316" s="311">
        <v>0</v>
      </c>
      <c r="C316" s="88">
        <f>SUM(B316/B317)</f>
        <v>0</v>
      </c>
    </row>
    <row r="317" spans="1:3" s="172" customFormat="1" ht="16.5" hidden="1" thickTop="1" thickBot="1" x14ac:dyDescent="0.3">
      <c r="A317" s="105" t="s">
        <v>554</v>
      </c>
      <c r="B317" s="104">
        <f>SUM(B311:B316)</f>
        <v>4</v>
      </c>
      <c r="C317" s="177">
        <f>SUM(C311:C316)</f>
        <v>1</v>
      </c>
    </row>
    <row r="318" spans="1:3" s="172" customFormat="1" ht="15.75" hidden="1" thickBot="1" x14ac:dyDescent="0.3">
      <c r="A318" s="2314" t="s">
        <v>625</v>
      </c>
      <c r="B318" s="2315"/>
      <c r="C318" s="2316"/>
    </row>
    <row r="319" spans="1:3" s="172" customFormat="1" hidden="1" x14ac:dyDescent="0.25">
      <c r="A319" s="82" t="s">
        <v>571</v>
      </c>
      <c r="B319" s="1714">
        <v>2</v>
      </c>
      <c r="C319" s="294">
        <f>SUM(B319/B323)</f>
        <v>0.5</v>
      </c>
    </row>
    <row r="320" spans="1:3" s="172" customFormat="1" hidden="1" x14ac:dyDescent="0.25">
      <c r="A320" s="80" t="s">
        <v>572</v>
      </c>
      <c r="B320" s="1732">
        <v>0</v>
      </c>
      <c r="C320" s="294">
        <f>SUM(B320/B323)</f>
        <v>0</v>
      </c>
    </row>
    <row r="321" spans="1:4" s="172" customFormat="1" hidden="1" x14ac:dyDescent="0.25">
      <c r="A321" s="80" t="s">
        <v>573</v>
      </c>
      <c r="B321" s="1732">
        <v>2</v>
      </c>
      <c r="C321" s="294">
        <f>SUM(B321/B323)</f>
        <v>0.5</v>
      </c>
    </row>
    <row r="322" spans="1:4" s="172" customFormat="1" ht="15.75" hidden="1" thickBot="1" x14ac:dyDescent="0.3">
      <c r="A322" s="81" t="s">
        <v>574</v>
      </c>
      <c r="B322" s="311">
        <v>0</v>
      </c>
      <c r="C322" s="292">
        <f>SUM(B322/B323)</f>
        <v>0</v>
      </c>
    </row>
    <row r="323" spans="1:4" s="172" customFormat="1" ht="16.5" hidden="1" thickTop="1" thickBot="1" x14ac:dyDescent="0.3">
      <c r="A323" s="105" t="s">
        <v>130</v>
      </c>
      <c r="B323" s="104">
        <f>SUM(B319:B322)</f>
        <v>4</v>
      </c>
      <c r="C323" s="177">
        <f>SUM(C319:C322)</f>
        <v>1</v>
      </c>
    </row>
    <row r="324" spans="1:4" s="172" customFormat="1" ht="15.75" hidden="1" thickBot="1" x14ac:dyDescent="0.3">
      <c r="A324" s="2314" t="s">
        <v>626</v>
      </c>
      <c r="B324" s="2315"/>
      <c r="C324" s="2316"/>
      <c r="D324" s="1262"/>
    </row>
    <row r="325" spans="1:4" s="172" customFormat="1" hidden="1" x14ac:dyDescent="0.25">
      <c r="A325" s="82" t="s">
        <v>576</v>
      </c>
      <c r="B325" s="1714">
        <v>1</v>
      </c>
      <c r="C325" s="294">
        <f>SUM(B325/B328)</f>
        <v>0.25</v>
      </c>
      <c r="D325" s="1262"/>
    </row>
    <row r="326" spans="1:4" s="172" customFormat="1" hidden="1" x14ac:dyDescent="0.25">
      <c r="A326" s="80" t="s">
        <v>577</v>
      </c>
      <c r="B326" s="1732">
        <v>0</v>
      </c>
      <c r="C326" s="294">
        <f>SUM(B326/B328)</f>
        <v>0</v>
      </c>
      <c r="D326" s="1262"/>
    </row>
    <row r="327" spans="1:4" s="172" customFormat="1" ht="15.75" hidden="1" thickBot="1" x14ac:dyDescent="0.3">
      <c r="A327" s="81" t="s">
        <v>578</v>
      </c>
      <c r="B327" s="311">
        <v>3</v>
      </c>
      <c r="C327" s="292">
        <f>SUM(B327/B328)</f>
        <v>0.75</v>
      </c>
      <c r="D327" s="1262"/>
    </row>
    <row r="328" spans="1:4" s="172" customFormat="1" ht="16.5" hidden="1" thickTop="1" thickBot="1" x14ac:dyDescent="0.3">
      <c r="A328" s="103" t="s">
        <v>130</v>
      </c>
      <c r="B328" s="104">
        <f>SUM(B325:B327)</f>
        <v>4</v>
      </c>
      <c r="C328" s="177">
        <f>SUM(C325:C327)</f>
        <v>1</v>
      </c>
      <c r="D328" s="1262"/>
    </row>
    <row r="329" spans="1:4" s="172" customFormat="1" ht="15.75" hidden="1" thickBot="1" x14ac:dyDescent="0.3">
      <c r="A329" s="2314" t="s">
        <v>627</v>
      </c>
      <c r="B329" s="2315"/>
      <c r="C329" s="2316"/>
      <c r="D329" s="1262"/>
    </row>
    <row r="330" spans="1:4" s="172" customFormat="1" hidden="1" x14ac:dyDescent="0.25">
      <c r="A330" s="1733" t="s">
        <v>637</v>
      </c>
      <c r="B330" s="359">
        <v>3</v>
      </c>
      <c r="C330" s="287">
        <f>SUM(B330/B332)</f>
        <v>0.75</v>
      </c>
      <c r="D330" s="31"/>
    </row>
    <row r="331" spans="1:4" s="172" customFormat="1" ht="15.75" hidden="1" thickBot="1" x14ac:dyDescent="0.3">
      <c r="A331" s="91" t="s">
        <v>631</v>
      </c>
      <c r="B331" s="311">
        <v>1</v>
      </c>
      <c r="C331" s="289">
        <f>SUM(B331/B332)</f>
        <v>0.25</v>
      </c>
      <c r="D331" s="1262"/>
    </row>
    <row r="332" spans="1:4" s="172" customFormat="1" ht="16.5" hidden="1" thickTop="1" thickBot="1" x14ac:dyDescent="0.3">
      <c r="A332" s="34" t="s">
        <v>130</v>
      </c>
      <c r="B332" s="99">
        <f>SUM(B330:B331)</f>
        <v>4</v>
      </c>
      <c r="C332" s="178">
        <f>SUM(C330:C331)</f>
        <v>1</v>
      </c>
      <c r="D332" s="1262"/>
    </row>
    <row r="333" spans="1:4" s="1262" customFormat="1" ht="16.5" hidden="1" thickBot="1" x14ac:dyDescent="0.3">
      <c r="A333" s="2689" t="s">
        <v>170</v>
      </c>
      <c r="B333" s="2690"/>
      <c r="C333" s="2691"/>
    </row>
    <row r="334" spans="1:4" s="1262" customFormat="1" ht="15.75" hidden="1" thickBot="1" x14ac:dyDescent="0.3">
      <c r="A334" s="107"/>
      <c r="B334" s="108" t="s">
        <v>551</v>
      </c>
      <c r="C334" s="176" t="s">
        <v>622</v>
      </c>
    </row>
    <row r="335" spans="1:4" s="1262" customFormat="1" ht="15.75" hidden="1" thickBot="1" x14ac:dyDescent="0.3">
      <c r="A335" s="2314" t="s">
        <v>623</v>
      </c>
      <c r="B335" s="2315"/>
      <c r="C335" s="2316"/>
    </row>
    <row r="336" spans="1:4" s="1262" customFormat="1" hidden="1" x14ac:dyDescent="0.25">
      <c r="A336" s="1734" t="s">
        <v>274</v>
      </c>
      <c r="B336" s="1714">
        <v>0</v>
      </c>
      <c r="C336" s="294">
        <f>SUM(B336/B344)</f>
        <v>0</v>
      </c>
    </row>
    <row r="337" spans="1:3" s="1262" customFormat="1" hidden="1" x14ac:dyDescent="0.25">
      <c r="A337" s="74" t="s">
        <v>275</v>
      </c>
      <c r="B337" s="1732">
        <v>0</v>
      </c>
      <c r="C337" s="294">
        <f>SUM(B337/B344)</f>
        <v>0</v>
      </c>
    </row>
    <row r="338" spans="1:3" s="1262" customFormat="1" hidden="1" x14ac:dyDescent="0.25">
      <c r="A338" s="74" t="s">
        <v>276</v>
      </c>
      <c r="B338" s="1732">
        <v>0</v>
      </c>
      <c r="C338" s="294">
        <f>SUM(B338/B344)</f>
        <v>0</v>
      </c>
    </row>
    <row r="339" spans="1:3" s="1262" customFormat="1" hidden="1" x14ac:dyDescent="0.25">
      <c r="A339" s="74" t="s">
        <v>277</v>
      </c>
      <c r="B339" s="1732">
        <v>1</v>
      </c>
      <c r="C339" s="294">
        <f>SUM(B339/B344)</f>
        <v>0.14285714285714285</v>
      </c>
    </row>
    <row r="340" spans="1:3" s="1262" customFormat="1" hidden="1" x14ac:dyDescent="0.25">
      <c r="A340" s="74" t="s">
        <v>278</v>
      </c>
      <c r="B340" s="1732">
        <v>1</v>
      </c>
      <c r="C340" s="294">
        <f>SUM(B340/B344)</f>
        <v>0.14285714285714285</v>
      </c>
    </row>
    <row r="341" spans="1:3" s="1262" customFormat="1" hidden="1" x14ac:dyDescent="0.25">
      <c r="A341" s="74" t="s">
        <v>279</v>
      </c>
      <c r="B341" s="1732">
        <v>4</v>
      </c>
      <c r="C341" s="294">
        <f>SUM(B341/B344)</f>
        <v>0.5714285714285714</v>
      </c>
    </row>
    <row r="342" spans="1:3" s="1262" customFormat="1" hidden="1" x14ac:dyDescent="0.25">
      <c r="A342" s="74" t="s">
        <v>280</v>
      </c>
      <c r="B342" s="1732">
        <v>1</v>
      </c>
      <c r="C342" s="294">
        <f>SUM(B342/B344)</f>
        <v>0.14285714285714285</v>
      </c>
    </row>
    <row r="343" spans="1:3" s="1262" customFormat="1" ht="15.75" hidden="1" thickBot="1" x14ac:dyDescent="0.3">
      <c r="A343" s="75" t="s">
        <v>397</v>
      </c>
      <c r="B343" s="311">
        <v>0</v>
      </c>
      <c r="C343" s="292">
        <f>SUM(B343/B344)</f>
        <v>0</v>
      </c>
    </row>
    <row r="344" spans="1:3" s="1262" customFormat="1" ht="16.5" hidden="1" thickTop="1" thickBot="1" x14ac:dyDescent="0.3">
      <c r="A344" s="106" t="s">
        <v>398</v>
      </c>
      <c r="B344" s="104">
        <f>SUM(B336:B343)</f>
        <v>7</v>
      </c>
      <c r="C344" s="177">
        <f>SUM(C336:C343)</f>
        <v>1</v>
      </c>
    </row>
    <row r="345" spans="1:3" s="1262" customFormat="1" ht="15.75" hidden="1" thickBot="1" x14ac:dyDescent="0.3">
      <c r="A345" s="2314" t="s">
        <v>624</v>
      </c>
      <c r="B345" s="2315"/>
      <c r="C345" s="2316"/>
    </row>
    <row r="346" spans="1:3" s="1262" customFormat="1" hidden="1" x14ac:dyDescent="0.25">
      <c r="A346" s="82" t="s">
        <v>284</v>
      </c>
      <c r="B346" s="1714">
        <v>2</v>
      </c>
      <c r="C346" s="294">
        <f>SUM(B346/B352)</f>
        <v>0.2857142857142857</v>
      </c>
    </row>
    <row r="347" spans="1:3" s="1262" customFormat="1" hidden="1" x14ac:dyDescent="0.25">
      <c r="A347" s="80" t="s">
        <v>285</v>
      </c>
      <c r="B347" s="1732">
        <v>0</v>
      </c>
      <c r="C347" s="294">
        <f>SUM(B347/B352)</f>
        <v>0</v>
      </c>
    </row>
    <row r="348" spans="1:3" s="1262" customFormat="1" hidden="1" x14ac:dyDescent="0.25">
      <c r="A348" s="80" t="s">
        <v>286</v>
      </c>
      <c r="B348" s="1732">
        <v>0</v>
      </c>
      <c r="C348" s="294">
        <f>SUM(B348/B352)</f>
        <v>0</v>
      </c>
    </row>
    <row r="349" spans="1:3" s="1262" customFormat="1" hidden="1" x14ac:dyDescent="0.25">
      <c r="A349" s="80" t="s">
        <v>287</v>
      </c>
      <c r="B349" s="1732">
        <v>4</v>
      </c>
      <c r="C349" s="294">
        <f>SUM(B349/B352)</f>
        <v>0.5714285714285714</v>
      </c>
    </row>
    <row r="350" spans="1:3" s="1262" customFormat="1" hidden="1" x14ac:dyDescent="0.25">
      <c r="A350" s="80" t="s">
        <v>288</v>
      </c>
      <c r="B350" s="1732">
        <v>1</v>
      </c>
      <c r="C350" s="294">
        <f>SUM(B350/B352)</f>
        <v>0.14285714285714285</v>
      </c>
    </row>
    <row r="351" spans="1:3" s="1262" customFormat="1" ht="15.75" hidden="1" thickBot="1" x14ac:dyDescent="0.3">
      <c r="A351" s="81" t="s">
        <v>289</v>
      </c>
      <c r="B351" s="311">
        <v>0</v>
      </c>
      <c r="C351" s="88">
        <f>SUM(B351/B352)</f>
        <v>0</v>
      </c>
    </row>
    <row r="352" spans="1:3" s="1262" customFormat="1" ht="16.5" hidden="1" thickTop="1" thickBot="1" x14ac:dyDescent="0.3">
      <c r="A352" s="105" t="s">
        <v>554</v>
      </c>
      <c r="B352" s="104">
        <f>SUM(B346:B351)</f>
        <v>7</v>
      </c>
      <c r="C352" s="177">
        <f>SUM(C346:C351)</f>
        <v>1</v>
      </c>
    </row>
    <row r="353" spans="1:4" s="1262" customFormat="1" ht="15.75" hidden="1" thickBot="1" x14ac:dyDescent="0.3">
      <c r="A353" s="2314" t="s">
        <v>625</v>
      </c>
      <c r="B353" s="2315"/>
      <c r="C353" s="2316"/>
    </row>
    <row r="354" spans="1:4" s="1262" customFormat="1" hidden="1" x14ac:dyDescent="0.25">
      <c r="A354" s="82" t="s">
        <v>571</v>
      </c>
      <c r="B354" s="1714">
        <v>4</v>
      </c>
      <c r="C354" s="294">
        <f>SUM(B354/B358)</f>
        <v>0.5714285714285714</v>
      </c>
    </row>
    <row r="355" spans="1:4" s="1262" customFormat="1" hidden="1" x14ac:dyDescent="0.25">
      <c r="A355" s="80" t="s">
        <v>572</v>
      </c>
      <c r="B355" s="1732">
        <v>0</v>
      </c>
      <c r="C355" s="294">
        <f>SUM(B355/B358)</f>
        <v>0</v>
      </c>
    </row>
    <row r="356" spans="1:4" s="1262" customFormat="1" hidden="1" x14ac:dyDescent="0.25">
      <c r="A356" s="80" t="s">
        <v>573</v>
      </c>
      <c r="B356" s="1732">
        <v>3</v>
      </c>
      <c r="C356" s="294">
        <f>SUM(B356/B358)</f>
        <v>0.42857142857142855</v>
      </c>
    </row>
    <row r="357" spans="1:4" s="1262" customFormat="1" ht="15.75" hidden="1" thickBot="1" x14ac:dyDescent="0.3">
      <c r="A357" s="81" t="s">
        <v>574</v>
      </c>
      <c r="B357" s="311">
        <v>0</v>
      </c>
      <c r="C357" s="292">
        <f>SUM(B357/B358)</f>
        <v>0</v>
      </c>
    </row>
    <row r="358" spans="1:4" s="1262" customFormat="1" ht="16.5" hidden="1" thickTop="1" thickBot="1" x14ac:dyDescent="0.3">
      <c r="A358" s="105" t="s">
        <v>130</v>
      </c>
      <c r="B358" s="104">
        <f>SUM(B354:B357)</f>
        <v>7</v>
      </c>
      <c r="C358" s="177">
        <f>SUM(C354:C357)</f>
        <v>1</v>
      </c>
    </row>
    <row r="359" spans="1:4" s="1262" customFormat="1" ht="15.75" hidden="1" thickBot="1" x14ac:dyDescent="0.3">
      <c r="A359" s="2314" t="s">
        <v>626</v>
      </c>
      <c r="B359" s="2315"/>
      <c r="C359" s="2316"/>
    </row>
    <row r="360" spans="1:4" s="1262" customFormat="1" hidden="1" x14ac:dyDescent="0.25">
      <c r="A360" s="82" t="s">
        <v>576</v>
      </c>
      <c r="B360" s="1714">
        <v>1</v>
      </c>
      <c r="C360" s="294">
        <f>SUM(B360/B363)</f>
        <v>0.14285714285714285</v>
      </c>
    </row>
    <row r="361" spans="1:4" s="1262" customFormat="1" hidden="1" x14ac:dyDescent="0.25">
      <c r="A361" s="80" t="s">
        <v>577</v>
      </c>
      <c r="B361" s="1732">
        <v>5</v>
      </c>
      <c r="C361" s="294">
        <f>SUM(B361/B363)</f>
        <v>0.7142857142857143</v>
      </c>
    </row>
    <row r="362" spans="1:4" s="1262" customFormat="1" ht="15.75" hidden="1" thickBot="1" x14ac:dyDescent="0.3">
      <c r="A362" s="81" t="s">
        <v>578</v>
      </c>
      <c r="B362" s="311">
        <v>1</v>
      </c>
      <c r="C362" s="292">
        <f>SUM(B362/B363)</f>
        <v>0.14285714285714285</v>
      </c>
    </row>
    <row r="363" spans="1:4" s="1262" customFormat="1" ht="16.5" hidden="1" thickTop="1" thickBot="1" x14ac:dyDescent="0.3">
      <c r="A363" s="103" t="s">
        <v>130</v>
      </c>
      <c r="B363" s="104">
        <f>SUM(B360:B362)</f>
        <v>7</v>
      </c>
      <c r="C363" s="177">
        <f>SUM(C360:C362)</f>
        <v>1</v>
      </c>
    </row>
    <row r="364" spans="1:4" s="1262" customFormat="1" ht="15.75" hidden="1" thickBot="1" x14ac:dyDescent="0.3">
      <c r="A364" s="2314" t="s">
        <v>627</v>
      </c>
      <c r="B364" s="2315"/>
      <c r="C364" s="2316"/>
    </row>
    <row r="365" spans="1:4" s="1262" customFormat="1" hidden="1" x14ac:dyDescent="0.25">
      <c r="A365" s="1733" t="s">
        <v>638</v>
      </c>
      <c r="B365" s="359">
        <v>2</v>
      </c>
      <c r="C365" s="287">
        <f>SUM(B365/B369)</f>
        <v>0.2857142857142857</v>
      </c>
      <c r="D365" s="31"/>
    </row>
    <row r="366" spans="1:4" s="1262" customFormat="1" hidden="1" x14ac:dyDescent="0.25">
      <c r="A366" s="1733" t="s">
        <v>629</v>
      </c>
      <c r="B366" s="1732">
        <v>1</v>
      </c>
      <c r="C366" s="294">
        <f>SUM(B366/B369)</f>
        <v>0.14285714285714285</v>
      </c>
    </row>
    <row r="367" spans="1:4" s="1262" customFormat="1" hidden="1" x14ac:dyDescent="0.25">
      <c r="A367" s="1733" t="s">
        <v>631</v>
      </c>
      <c r="B367" s="1732">
        <v>1</v>
      </c>
      <c r="C367" s="294">
        <f>SUM(B367/B369)</f>
        <v>0.14285714285714285</v>
      </c>
    </row>
    <row r="368" spans="1:4" s="1262" customFormat="1" ht="15.75" hidden="1" thickBot="1" x14ac:dyDescent="0.3">
      <c r="A368" s="91" t="s">
        <v>639</v>
      </c>
      <c r="B368" s="311">
        <v>3</v>
      </c>
      <c r="C368" s="289">
        <f>SUM(B368/B369)</f>
        <v>0.42857142857142855</v>
      </c>
    </row>
    <row r="369" spans="1:4" s="1262" customFormat="1" ht="16.5" hidden="1" thickTop="1" thickBot="1" x14ac:dyDescent="0.3">
      <c r="A369" s="34" t="s">
        <v>130</v>
      </c>
      <c r="B369" s="99">
        <f>SUM(B365:B368)</f>
        <v>7</v>
      </c>
      <c r="C369" s="178">
        <f>SUM(C365:C368)</f>
        <v>1</v>
      </c>
    </row>
    <row r="370" spans="1:4" s="172" customFormat="1" ht="16.5" hidden="1" thickBot="1" x14ac:dyDescent="0.3">
      <c r="A370" s="2689" t="s">
        <v>137</v>
      </c>
      <c r="B370" s="2690"/>
      <c r="C370" s="2691"/>
      <c r="D370" s="1262"/>
    </row>
    <row r="371" spans="1:4" s="172" customFormat="1" ht="15.75" hidden="1" thickBot="1" x14ac:dyDescent="0.3">
      <c r="A371" s="107"/>
      <c r="B371" s="108" t="s">
        <v>551</v>
      </c>
      <c r="C371" s="176" t="s">
        <v>622</v>
      </c>
      <c r="D371" s="1262"/>
    </row>
    <row r="372" spans="1:4" s="172" customFormat="1" ht="15.75" hidden="1" thickBot="1" x14ac:dyDescent="0.3">
      <c r="A372" s="2314" t="s">
        <v>623</v>
      </c>
      <c r="B372" s="2315"/>
      <c r="C372" s="2316"/>
    </row>
    <row r="373" spans="1:4" s="172" customFormat="1" hidden="1" x14ac:dyDescent="0.25">
      <c r="A373" s="1734" t="s">
        <v>274</v>
      </c>
      <c r="B373" s="1714">
        <v>0</v>
      </c>
      <c r="C373" s="687">
        <f>SUM(B373/B381)</f>
        <v>0</v>
      </c>
    </row>
    <row r="374" spans="1:4" s="172" customFormat="1" hidden="1" x14ac:dyDescent="0.25">
      <c r="A374" s="74" t="s">
        <v>275</v>
      </c>
      <c r="B374" s="1732">
        <v>0</v>
      </c>
      <c r="C374" s="687">
        <f>SUM(B374/B381)</f>
        <v>0</v>
      </c>
    </row>
    <row r="375" spans="1:4" s="172" customFormat="1" hidden="1" x14ac:dyDescent="0.25">
      <c r="A375" s="74" t="s">
        <v>276</v>
      </c>
      <c r="B375" s="1732">
        <v>0</v>
      </c>
      <c r="C375" s="687">
        <f>SUM(B375/B381)</f>
        <v>0</v>
      </c>
    </row>
    <row r="376" spans="1:4" s="172" customFormat="1" hidden="1" x14ac:dyDescent="0.25">
      <c r="A376" s="74" t="s">
        <v>277</v>
      </c>
      <c r="B376" s="1732">
        <v>0</v>
      </c>
      <c r="C376" s="687">
        <f>SUM(B376/B381)</f>
        <v>0</v>
      </c>
    </row>
    <row r="377" spans="1:4" s="172" customFormat="1" hidden="1" x14ac:dyDescent="0.25">
      <c r="A377" s="74" t="s">
        <v>278</v>
      </c>
      <c r="B377" s="1732">
        <v>1</v>
      </c>
      <c r="C377" s="687">
        <f>SUM(B377/B381)</f>
        <v>0.1</v>
      </c>
    </row>
    <row r="378" spans="1:4" s="172" customFormat="1" hidden="1" x14ac:dyDescent="0.25">
      <c r="A378" s="74" t="s">
        <v>279</v>
      </c>
      <c r="B378" s="1732">
        <v>6</v>
      </c>
      <c r="C378" s="687">
        <f>SUM(B378/B381)</f>
        <v>0.6</v>
      </c>
    </row>
    <row r="379" spans="1:4" s="172" customFormat="1" hidden="1" x14ac:dyDescent="0.25">
      <c r="A379" s="74" t="s">
        <v>280</v>
      </c>
      <c r="B379" s="1732">
        <v>3</v>
      </c>
      <c r="C379" s="687">
        <f>SUM(B379/B381)</f>
        <v>0.3</v>
      </c>
    </row>
    <row r="380" spans="1:4" s="172" customFormat="1" ht="15.75" hidden="1" thickBot="1" x14ac:dyDescent="0.3">
      <c r="A380" s="75" t="s">
        <v>397</v>
      </c>
      <c r="B380" s="311">
        <v>0</v>
      </c>
      <c r="C380" s="567">
        <f>SUM(B380/B381)</f>
        <v>0</v>
      </c>
    </row>
    <row r="381" spans="1:4" s="172" customFormat="1" ht="16.5" hidden="1" thickTop="1" thickBot="1" x14ac:dyDescent="0.3">
      <c r="A381" s="106" t="s">
        <v>398</v>
      </c>
      <c r="B381" s="1347">
        <f>SUM(B373:B380)</f>
        <v>10</v>
      </c>
      <c r="C381" s="1350">
        <f>SUM(C373:C380)</f>
        <v>1</v>
      </c>
    </row>
    <row r="382" spans="1:4" s="172" customFormat="1" ht="15.75" hidden="1" thickBot="1" x14ac:dyDescent="0.3">
      <c r="A382" s="2314" t="s">
        <v>624</v>
      </c>
      <c r="B382" s="2315"/>
      <c r="C382" s="2316"/>
    </row>
    <row r="383" spans="1:4" s="172" customFormat="1" hidden="1" x14ac:dyDescent="0.25">
      <c r="A383" s="82" t="s">
        <v>284</v>
      </c>
      <c r="B383" s="1714">
        <v>1</v>
      </c>
      <c r="C383" s="687">
        <f>SUM(B383/B389)</f>
        <v>0.1</v>
      </c>
    </row>
    <row r="384" spans="1:4" s="172" customFormat="1" hidden="1" x14ac:dyDescent="0.25">
      <c r="A384" s="80" t="s">
        <v>285</v>
      </c>
      <c r="B384" s="1732">
        <v>2</v>
      </c>
      <c r="C384" s="687">
        <f>SUM(B384/B389)</f>
        <v>0.2</v>
      </c>
    </row>
    <row r="385" spans="1:4" s="172" customFormat="1" hidden="1" x14ac:dyDescent="0.25">
      <c r="A385" s="80" t="s">
        <v>286</v>
      </c>
      <c r="B385" s="1732">
        <v>0</v>
      </c>
      <c r="C385" s="687">
        <f>SUM(B385/B389)</f>
        <v>0</v>
      </c>
    </row>
    <row r="386" spans="1:4" s="172" customFormat="1" hidden="1" x14ac:dyDescent="0.25">
      <c r="A386" s="80" t="s">
        <v>287</v>
      </c>
      <c r="B386" s="1732">
        <v>4</v>
      </c>
      <c r="C386" s="687">
        <f>SUM(B386/B389)</f>
        <v>0.4</v>
      </c>
    </row>
    <row r="387" spans="1:4" s="172" customFormat="1" hidden="1" x14ac:dyDescent="0.25">
      <c r="A387" s="80" t="s">
        <v>288</v>
      </c>
      <c r="B387" s="1732">
        <v>3</v>
      </c>
      <c r="C387" s="687">
        <f>SUM(B387/B389)</f>
        <v>0.3</v>
      </c>
    </row>
    <row r="388" spans="1:4" s="172" customFormat="1" ht="15.75" hidden="1" thickBot="1" x14ac:dyDescent="0.3">
      <c r="A388" s="81" t="s">
        <v>289</v>
      </c>
      <c r="B388" s="311">
        <v>0</v>
      </c>
      <c r="C388" s="1351">
        <f>SUM(B388/B389)</f>
        <v>0</v>
      </c>
      <c r="D388" s="1262"/>
    </row>
    <row r="389" spans="1:4" s="172" customFormat="1" ht="16.5" hidden="1" thickTop="1" thickBot="1" x14ac:dyDescent="0.3">
      <c r="A389" s="105" t="s">
        <v>554</v>
      </c>
      <c r="B389" s="1347">
        <f>SUM(B383:B388)</f>
        <v>10</v>
      </c>
      <c r="C389" s="1350">
        <f>SUM(C383:C388)</f>
        <v>1</v>
      </c>
      <c r="D389" s="1262"/>
    </row>
    <row r="390" spans="1:4" s="172" customFormat="1" ht="15.75" hidden="1" thickBot="1" x14ac:dyDescent="0.3">
      <c r="A390" s="2314" t="s">
        <v>625</v>
      </c>
      <c r="B390" s="2315"/>
      <c r="C390" s="2316"/>
      <c r="D390" s="1262"/>
    </row>
    <row r="391" spans="1:4" s="172" customFormat="1" hidden="1" x14ac:dyDescent="0.25">
      <c r="A391" s="82" t="s">
        <v>571</v>
      </c>
      <c r="B391" s="1714">
        <v>5</v>
      </c>
      <c r="C391" s="687">
        <f>SUM(B391/B395)</f>
        <v>0.5</v>
      </c>
      <c r="D391" s="1262"/>
    </row>
    <row r="392" spans="1:4" s="172" customFormat="1" hidden="1" x14ac:dyDescent="0.25">
      <c r="A392" s="80" t="s">
        <v>572</v>
      </c>
      <c r="B392" s="1732">
        <v>0</v>
      </c>
      <c r="C392" s="687">
        <f>SUM(B392/B395)</f>
        <v>0</v>
      </c>
      <c r="D392" s="1262"/>
    </row>
    <row r="393" spans="1:4" s="172" customFormat="1" hidden="1" x14ac:dyDescent="0.25">
      <c r="A393" s="80" t="s">
        <v>573</v>
      </c>
      <c r="B393" s="1732">
        <v>5</v>
      </c>
      <c r="C393" s="687">
        <f>SUM(B393/B395)</f>
        <v>0.5</v>
      </c>
      <c r="D393" s="1262"/>
    </row>
    <row r="394" spans="1:4" s="172" customFormat="1" ht="15.75" hidden="1" thickBot="1" x14ac:dyDescent="0.3">
      <c r="A394" s="81" t="s">
        <v>574</v>
      </c>
      <c r="B394" s="311">
        <v>0</v>
      </c>
      <c r="C394" s="567">
        <f>SUM(B394/B395)</f>
        <v>0</v>
      </c>
      <c r="D394" s="1262"/>
    </row>
    <row r="395" spans="1:4" s="172" customFormat="1" ht="16.5" hidden="1" thickTop="1" thickBot="1" x14ac:dyDescent="0.3">
      <c r="A395" s="105" t="s">
        <v>130</v>
      </c>
      <c r="B395" s="1347">
        <f>SUM(B391:B394)</f>
        <v>10</v>
      </c>
      <c r="C395" s="1350">
        <f>SUM(C391:C394)</f>
        <v>1</v>
      </c>
      <c r="D395" s="1262"/>
    </row>
    <row r="396" spans="1:4" s="172" customFormat="1" ht="15.75" hidden="1" thickBot="1" x14ac:dyDescent="0.3">
      <c r="A396" s="2314" t="s">
        <v>626</v>
      </c>
      <c r="B396" s="2315"/>
      <c r="C396" s="2316"/>
      <c r="D396" s="1262"/>
    </row>
    <row r="397" spans="1:4" s="172" customFormat="1" hidden="1" x14ac:dyDescent="0.25">
      <c r="A397" s="82" t="s">
        <v>576</v>
      </c>
      <c r="B397" s="1714">
        <v>1</v>
      </c>
      <c r="C397" s="687">
        <f>SUM(B397/B400)</f>
        <v>0.1</v>
      </c>
      <c r="D397" s="1262"/>
    </row>
    <row r="398" spans="1:4" s="172" customFormat="1" hidden="1" x14ac:dyDescent="0.25">
      <c r="A398" s="80" t="s">
        <v>577</v>
      </c>
      <c r="B398" s="1732">
        <v>9</v>
      </c>
      <c r="C398" s="687">
        <f>SUM(B398/B400)</f>
        <v>0.9</v>
      </c>
      <c r="D398" s="1262"/>
    </row>
    <row r="399" spans="1:4" s="172" customFormat="1" ht="15.75" hidden="1" thickBot="1" x14ac:dyDescent="0.3">
      <c r="A399" s="81" t="s">
        <v>578</v>
      </c>
      <c r="B399" s="311">
        <v>0</v>
      </c>
      <c r="C399" s="567">
        <f>SUM(B399/B400)</f>
        <v>0</v>
      </c>
      <c r="D399" s="1262"/>
    </row>
    <row r="400" spans="1:4" s="172" customFormat="1" ht="16.5" hidden="1" thickTop="1" thickBot="1" x14ac:dyDescent="0.3">
      <c r="A400" s="103" t="s">
        <v>130</v>
      </c>
      <c r="B400" s="1347">
        <f>SUM(B397:B399)</f>
        <v>10</v>
      </c>
      <c r="C400" s="1350">
        <f>SUM(C397:C399)</f>
        <v>1</v>
      </c>
      <c r="D400" s="1262"/>
    </row>
    <row r="401" spans="1:4" s="172" customFormat="1" ht="15.75" hidden="1" thickBot="1" x14ac:dyDescent="0.3">
      <c r="A401" s="2314" t="s">
        <v>627</v>
      </c>
      <c r="B401" s="2315"/>
      <c r="C401" s="2316"/>
      <c r="D401" s="1262"/>
    </row>
    <row r="402" spans="1:4" s="172" customFormat="1" hidden="1" x14ac:dyDescent="0.25">
      <c r="A402" s="1733" t="s">
        <v>640</v>
      </c>
      <c r="B402" s="359">
        <v>2</v>
      </c>
      <c r="C402" s="563">
        <f>SUM(B402/B406)</f>
        <v>0.2</v>
      </c>
      <c r="D402" s="31"/>
    </row>
    <row r="403" spans="1:4" s="172" customFormat="1" hidden="1" x14ac:dyDescent="0.25">
      <c r="A403" s="1733" t="s">
        <v>641</v>
      </c>
      <c r="B403" s="1732">
        <v>4</v>
      </c>
      <c r="C403" s="687">
        <f>SUM(B403/B406)</f>
        <v>0.4</v>
      </c>
      <c r="D403" s="1262"/>
    </row>
    <row r="404" spans="1:4" s="172" customFormat="1" hidden="1" x14ac:dyDescent="0.25">
      <c r="A404" s="1733" t="s">
        <v>630</v>
      </c>
      <c r="B404" s="1732">
        <v>1</v>
      </c>
      <c r="C404" s="687">
        <f>SUM(B404/B406)</f>
        <v>0.1</v>
      </c>
    </row>
    <row r="405" spans="1:4" s="172" customFormat="1" ht="15.75" hidden="1" thickBot="1" x14ac:dyDescent="0.3">
      <c r="A405" s="91" t="s">
        <v>631</v>
      </c>
      <c r="B405" s="311">
        <v>3</v>
      </c>
      <c r="C405" s="312">
        <f>SUM(B405/B406)</f>
        <v>0.3</v>
      </c>
    </row>
    <row r="406" spans="1:4" s="172" customFormat="1" ht="16.5" hidden="1" thickTop="1" thickBot="1" x14ac:dyDescent="0.3">
      <c r="A406" s="34" t="s">
        <v>130</v>
      </c>
      <c r="B406" s="360">
        <f>SUM(B402:B405)</f>
        <v>10</v>
      </c>
      <c r="C406" s="564">
        <f>SUM(C402:C405)</f>
        <v>1</v>
      </c>
    </row>
    <row r="407" spans="1:4" s="172" customFormat="1" ht="16.5" hidden="1" thickBot="1" x14ac:dyDescent="0.3">
      <c r="A407" s="2689" t="s">
        <v>138</v>
      </c>
      <c r="B407" s="2690"/>
      <c r="C407" s="2691"/>
    </row>
    <row r="408" spans="1:4" s="172" customFormat="1" ht="15.75" hidden="1" thickBot="1" x14ac:dyDescent="0.3">
      <c r="A408" s="107"/>
      <c r="B408" s="108" t="s">
        <v>551</v>
      </c>
      <c r="C408" s="176" t="s">
        <v>622</v>
      </c>
    </row>
    <row r="409" spans="1:4" s="172" customFormat="1" ht="15.75" hidden="1" thickBot="1" x14ac:dyDescent="0.3">
      <c r="A409" s="2314" t="s">
        <v>642</v>
      </c>
      <c r="B409" s="2315"/>
      <c r="C409" s="2316"/>
    </row>
    <row r="410" spans="1:4" s="172" customFormat="1" hidden="1" x14ac:dyDescent="0.25">
      <c r="A410" s="1734" t="s">
        <v>274</v>
      </c>
      <c r="B410" s="1086">
        <v>0</v>
      </c>
      <c r="C410" s="294">
        <f>SUM(B410/B418)</f>
        <v>0</v>
      </c>
    </row>
    <row r="411" spans="1:4" s="172" customFormat="1" hidden="1" x14ac:dyDescent="0.25">
      <c r="A411" s="74" t="s">
        <v>275</v>
      </c>
      <c r="B411" s="910">
        <v>1</v>
      </c>
      <c r="C411" s="294">
        <f>SUM(B411/B418)</f>
        <v>0.05</v>
      </c>
    </row>
    <row r="412" spans="1:4" s="172" customFormat="1" hidden="1" x14ac:dyDescent="0.25">
      <c r="A412" s="74" t="s">
        <v>276</v>
      </c>
      <c r="B412" s="910">
        <v>1</v>
      </c>
      <c r="C412" s="294">
        <f>SUM(B412/B418)</f>
        <v>0.05</v>
      </c>
    </row>
    <row r="413" spans="1:4" s="172" customFormat="1" hidden="1" x14ac:dyDescent="0.25">
      <c r="A413" s="74" t="s">
        <v>277</v>
      </c>
      <c r="B413" s="910">
        <v>5</v>
      </c>
      <c r="C413" s="294">
        <f>SUM(B413/B418)</f>
        <v>0.25</v>
      </c>
    </row>
    <row r="414" spans="1:4" s="172" customFormat="1" hidden="1" x14ac:dyDescent="0.25">
      <c r="A414" s="74" t="s">
        <v>278</v>
      </c>
      <c r="B414" s="910">
        <v>5</v>
      </c>
      <c r="C414" s="294">
        <f>SUM(B414/B418)</f>
        <v>0.25</v>
      </c>
    </row>
    <row r="415" spans="1:4" s="172" customFormat="1" hidden="1" x14ac:dyDescent="0.25">
      <c r="A415" s="74" t="s">
        <v>279</v>
      </c>
      <c r="B415" s="910">
        <v>6</v>
      </c>
      <c r="C415" s="294">
        <f>SUM(B415/B418)</f>
        <v>0.3</v>
      </c>
    </row>
    <row r="416" spans="1:4" s="172" customFormat="1" hidden="1" x14ac:dyDescent="0.25">
      <c r="A416" s="74" t="s">
        <v>280</v>
      </c>
      <c r="B416" s="910">
        <v>2</v>
      </c>
      <c r="C416" s="294">
        <f>SUM(B416/B418)</f>
        <v>0.1</v>
      </c>
    </row>
    <row r="417" spans="1:3" s="172" customFormat="1" ht="15.75" hidden="1" thickBot="1" x14ac:dyDescent="0.3">
      <c r="A417" s="75" t="s">
        <v>397</v>
      </c>
      <c r="B417" s="912">
        <v>0</v>
      </c>
      <c r="C417" s="292">
        <f>SUM(B417/B418)</f>
        <v>0</v>
      </c>
    </row>
    <row r="418" spans="1:3" s="172" customFormat="1" ht="16.5" hidden="1" thickTop="1" thickBot="1" x14ac:dyDescent="0.3">
      <c r="A418" s="106" t="s">
        <v>398</v>
      </c>
      <c r="B418" s="104">
        <f>SUM(B410:B417)</f>
        <v>20</v>
      </c>
      <c r="C418" s="177">
        <f>SUM(B418/B418)</f>
        <v>1</v>
      </c>
    </row>
    <row r="419" spans="1:3" s="172" customFormat="1" ht="15.75" hidden="1" thickBot="1" x14ac:dyDescent="0.3">
      <c r="A419" s="2314" t="s">
        <v>643</v>
      </c>
      <c r="B419" s="2315"/>
      <c r="C419" s="2316"/>
    </row>
    <row r="420" spans="1:3" s="172" customFormat="1" hidden="1" x14ac:dyDescent="0.25">
      <c r="A420" s="82" t="s">
        <v>284</v>
      </c>
      <c r="B420" s="1086">
        <v>4</v>
      </c>
      <c r="C420" s="294">
        <f>SUM(B420/B426)</f>
        <v>0.2</v>
      </c>
    </row>
    <row r="421" spans="1:3" s="172" customFormat="1" hidden="1" x14ac:dyDescent="0.25">
      <c r="A421" s="80" t="s">
        <v>285</v>
      </c>
      <c r="B421" s="910">
        <v>1</v>
      </c>
      <c r="C421" s="294">
        <f>SUM(B421/B426)</f>
        <v>0.05</v>
      </c>
    </row>
    <row r="422" spans="1:3" s="172" customFormat="1" hidden="1" x14ac:dyDescent="0.25">
      <c r="A422" s="80" t="s">
        <v>286</v>
      </c>
      <c r="B422" s="910">
        <v>0</v>
      </c>
      <c r="C422" s="294">
        <f>SUM(B422/B426)</f>
        <v>0</v>
      </c>
    </row>
    <row r="423" spans="1:3" s="172" customFormat="1" hidden="1" x14ac:dyDescent="0.25">
      <c r="A423" s="80" t="s">
        <v>287</v>
      </c>
      <c r="B423" s="910">
        <v>11</v>
      </c>
      <c r="C423" s="294">
        <f>SUM(B423/B426)</f>
        <v>0.55000000000000004</v>
      </c>
    </row>
    <row r="424" spans="1:3" s="172" customFormat="1" hidden="1" x14ac:dyDescent="0.25">
      <c r="A424" s="80" t="s">
        <v>288</v>
      </c>
      <c r="B424" s="910">
        <v>3</v>
      </c>
      <c r="C424" s="294">
        <f>SUM(B424/B426)</f>
        <v>0.15</v>
      </c>
    </row>
    <row r="425" spans="1:3" s="172" customFormat="1" ht="15.75" hidden="1" thickBot="1" x14ac:dyDescent="0.3">
      <c r="A425" s="81" t="s">
        <v>289</v>
      </c>
      <c r="B425" s="912">
        <v>1</v>
      </c>
      <c r="C425" s="88">
        <f>SUM(B425/B426)</f>
        <v>0.05</v>
      </c>
    </row>
    <row r="426" spans="1:3" s="172" customFormat="1" ht="16.5" hidden="1" thickTop="1" thickBot="1" x14ac:dyDescent="0.3">
      <c r="A426" s="105" t="s">
        <v>554</v>
      </c>
      <c r="B426" s="104">
        <f>SUM(B420:B425)</f>
        <v>20</v>
      </c>
      <c r="C426" s="177">
        <f>SUM(C420:C425)</f>
        <v>1</v>
      </c>
    </row>
    <row r="427" spans="1:3" s="172" customFormat="1" ht="15.75" hidden="1" thickBot="1" x14ac:dyDescent="0.3">
      <c r="A427" s="2314" t="s">
        <v>644</v>
      </c>
      <c r="B427" s="2315"/>
      <c r="C427" s="2316"/>
    </row>
    <row r="428" spans="1:3" s="172" customFormat="1" hidden="1" x14ac:dyDescent="0.25">
      <c r="A428" s="82" t="s">
        <v>571</v>
      </c>
      <c r="B428" s="1086">
        <v>11</v>
      </c>
      <c r="C428" s="294">
        <f>SUM(B428/B432)</f>
        <v>0.55000000000000004</v>
      </c>
    </row>
    <row r="429" spans="1:3" s="172" customFormat="1" hidden="1" x14ac:dyDescent="0.25">
      <c r="A429" s="80" t="s">
        <v>572</v>
      </c>
      <c r="B429" s="910">
        <v>0</v>
      </c>
      <c r="C429" s="294">
        <f>SUM(B429/B432)</f>
        <v>0</v>
      </c>
    </row>
    <row r="430" spans="1:3" s="172" customFormat="1" hidden="1" x14ac:dyDescent="0.25">
      <c r="A430" s="80" t="s">
        <v>573</v>
      </c>
      <c r="B430" s="910">
        <v>9</v>
      </c>
      <c r="C430" s="294">
        <f>SUM(B430/B432)</f>
        <v>0.45</v>
      </c>
    </row>
    <row r="431" spans="1:3" s="172" customFormat="1" ht="15.75" hidden="1" thickBot="1" x14ac:dyDescent="0.3">
      <c r="A431" s="81" t="s">
        <v>574</v>
      </c>
      <c r="B431" s="912">
        <v>0</v>
      </c>
      <c r="C431" s="292">
        <f>SUM(B431/B432)</f>
        <v>0</v>
      </c>
    </row>
    <row r="432" spans="1:3" s="172" customFormat="1" ht="16.5" hidden="1" thickTop="1" thickBot="1" x14ac:dyDescent="0.3">
      <c r="A432" s="105" t="s">
        <v>645</v>
      </c>
      <c r="B432" s="104">
        <f>SUM(B428:B431)</f>
        <v>20</v>
      </c>
      <c r="C432" s="177">
        <f>SUM(C428:C431)</f>
        <v>1</v>
      </c>
    </row>
    <row r="433" spans="1:4" s="172" customFormat="1" ht="15.75" hidden="1" thickBot="1" x14ac:dyDescent="0.3">
      <c r="A433" s="2314" t="s">
        <v>626</v>
      </c>
      <c r="B433" s="2315"/>
      <c r="C433" s="2316"/>
    </row>
    <row r="434" spans="1:4" s="172" customFormat="1" hidden="1" x14ac:dyDescent="0.25">
      <c r="A434" s="82" t="s">
        <v>576</v>
      </c>
      <c r="B434" s="1086">
        <v>5</v>
      </c>
      <c r="C434" s="294">
        <f>SUM(B434/B437)</f>
        <v>0.25</v>
      </c>
    </row>
    <row r="435" spans="1:4" s="172" customFormat="1" hidden="1" x14ac:dyDescent="0.25">
      <c r="A435" s="80" t="s">
        <v>577</v>
      </c>
      <c r="B435" s="910">
        <v>7</v>
      </c>
      <c r="C435" s="294">
        <f>SUM(B435/B437)</f>
        <v>0.35</v>
      </c>
    </row>
    <row r="436" spans="1:4" s="172" customFormat="1" ht="15.75" hidden="1" thickBot="1" x14ac:dyDescent="0.3">
      <c r="A436" s="81" t="s">
        <v>578</v>
      </c>
      <c r="B436" s="912">
        <v>8</v>
      </c>
      <c r="C436" s="292">
        <f>SUM(B436/B437)</f>
        <v>0.4</v>
      </c>
      <c r="D436" s="1262"/>
    </row>
    <row r="437" spans="1:4" s="172" customFormat="1" ht="16.5" hidden="1" thickTop="1" thickBot="1" x14ac:dyDescent="0.3">
      <c r="A437" s="103" t="s">
        <v>645</v>
      </c>
      <c r="B437" s="104">
        <f>SUM(B434:B436)</f>
        <v>20</v>
      </c>
      <c r="C437" s="177">
        <f>SUM(C434:C436)</f>
        <v>1</v>
      </c>
      <c r="D437" s="1262"/>
    </row>
    <row r="438" spans="1:4" s="172" customFormat="1" ht="15.75" hidden="1" thickBot="1" x14ac:dyDescent="0.3">
      <c r="A438" s="2314" t="s">
        <v>627</v>
      </c>
      <c r="B438" s="2315"/>
      <c r="C438" s="2316"/>
      <c r="D438" s="1262"/>
    </row>
    <row r="439" spans="1:4" s="172" customFormat="1" hidden="1" x14ac:dyDescent="0.25">
      <c r="A439" s="1733" t="s">
        <v>646</v>
      </c>
      <c r="B439" s="1048">
        <v>1</v>
      </c>
      <c r="C439" s="287">
        <f>SUM(B439/B445)</f>
        <v>0.05</v>
      </c>
      <c r="D439" s="31"/>
    </row>
    <row r="440" spans="1:4" s="172" customFormat="1" hidden="1" x14ac:dyDescent="0.25">
      <c r="A440" s="1733" t="s">
        <v>647</v>
      </c>
      <c r="B440" s="1086">
        <v>1</v>
      </c>
      <c r="C440" s="294">
        <f>SUM(B440/B445)</f>
        <v>0.05</v>
      </c>
      <c r="D440" s="31"/>
    </row>
    <row r="441" spans="1:4" s="172" customFormat="1" hidden="1" x14ac:dyDescent="0.25">
      <c r="A441" s="1733" t="s">
        <v>648</v>
      </c>
      <c r="B441" s="1086">
        <v>2</v>
      </c>
      <c r="C441" s="294">
        <f>SUM(B441/B445)</f>
        <v>0.1</v>
      </c>
      <c r="D441" s="31"/>
    </row>
    <row r="442" spans="1:4" s="172" customFormat="1" hidden="1" x14ac:dyDescent="0.25">
      <c r="A442" s="1733" t="s">
        <v>649</v>
      </c>
      <c r="B442" s="910">
        <v>2</v>
      </c>
      <c r="C442" s="294">
        <f>SUM(B442/B445)</f>
        <v>0.1</v>
      </c>
      <c r="D442" s="1262"/>
    </row>
    <row r="443" spans="1:4" s="172" customFormat="1" hidden="1" x14ac:dyDescent="0.25">
      <c r="A443" s="1733" t="s">
        <v>650</v>
      </c>
      <c r="B443" s="910">
        <v>5</v>
      </c>
      <c r="C443" s="294">
        <f>SUM(B443/B445)</f>
        <v>0.25</v>
      </c>
      <c r="D443" s="1262"/>
    </row>
    <row r="444" spans="1:4" s="172" customFormat="1" ht="13.5" hidden="1" customHeight="1" thickBot="1" x14ac:dyDescent="0.3">
      <c r="A444" s="91" t="s">
        <v>651</v>
      </c>
      <c r="B444" s="912">
        <v>9</v>
      </c>
      <c r="C444" s="289">
        <f>SUM(B444/B445)</f>
        <v>0.45</v>
      </c>
      <c r="D444" s="1262"/>
    </row>
    <row r="445" spans="1:4" s="172" customFormat="1" ht="16.5" hidden="1" thickTop="1" thickBot="1" x14ac:dyDescent="0.3">
      <c r="A445" s="34" t="s">
        <v>645</v>
      </c>
      <c r="B445" s="99">
        <f>SUM(B439:B444)</f>
        <v>20</v>
      </c>
      <c r="C445" s="178">
        <f>SUM(B445/B445)</f>
        <v>1</v>
      </c>
      <c r="D445" s="1262"/>
    </row>
    <row r="446" spans="1:4" s="172" customFormat="1" ht="16.5" hidden="1" thickBot="1" x14ac:dyDescent="0.3">
      <c r="A446" s="2689" t="s">
        <v>139</v>
      </c>
      <c r="B446" s="2690"/>
      <c r="C446" s="2691"/>
      <c r="D446" s="1262"/>
    </row>
    <row r="447" spans="1:4" s="172" customFormat="1" ht="15.75" hidden="1" thickBot="1" x14ac:dyDescent="0.3">
      <c r="A447" s="107"/>
      <c r="B447" s="108" t="s">
        <v>551</v>
      </c>
      <c r="C447" s="176" t="s">
        <v>622</v>
      </c>
      <c r="D447" s="1262"/>
    </row>
    <row r="448" spans="1:4" s="172" customFormat="1" ht="15.75" hidden="1" thickBot="1" x14ac:dyDescent="0.3">
      <c r="A448" s="2314" t="s">
        <v>623</v>
      </c>
      <c r="B448" s="2315"/>
      <c r="C448" s="2316"/>
      <c r="D448" s="1262"/>
    </row>
    <row r="449" spans="1:4" s="172" customFormat="1" hidden="1" x14ac:dyDescent="0.25">
      <c r="A449" s="1734" t="s">
        <v>274</v>
      </c>
      <c r="B449" s="1086">
        <v>0</v>
      </c>
      <c r="C449" s="294">
        <f>SUM(B449/B457)</f>
        <v>0</v>
      </c>
      <c r="D449" s="1262"/>
    </row>
    <row r="450" spans="1:4" s="172" customFormat="1" hidden="1" x14ac:dyDescent="0.25">
      <c r="A450" s="74" t="s">
        <v>275</v>
      </c>
      <c r="B450" s="910">
        <v>0</v>
      </c>
      <c r="C450" s="294">
        <f>SUM(B450/B457)</f>
        <v>0</v>
      </c>
      <c r="D450" s="1262"/>
    </row>
    <row r="451" spans="1:4" s="172" customFormat="1" hidden="1" x14ac:dyDescent="0.25">
      <c r="A451" s="74" t="s">
        <v>276</v>
      </c>
      <c r="B451" s="910">
        <v>0</v>
      </c>
      <c r="C451" s="294">
        <f>SUM(B451/B457)</f>
        <v>0</v>
      </c>
      <c r="D451" s="1262"/>
    </row>
    <row r="452" spans="1:4" s="172" customFormat="1" hidden="1" x14ac:dyDescent="0.25">
      <c r="A452" s="74" t="s">
        <v>277</v>
      </c>
      <c r="B452" s="910">
        <v>1</v>
      </c>
      <c r="C452" s="294">
        <f>SUM(B452/B457)</f>
        <v>0.33333333333333331</v>
      </c>
    </row>
    <row r="453" spans="1:4" s="172" customFormat="1" hidden="1" x14ac:dyDescent="0.25">
      <c r="A453" s="74" t="s">
        <v>278</v>
      </c>
      <c r="B453" s="910">
        <v>1</v>
      </c>
      <c r="C453" s="294">
        <f>SUM(B453/B457)</f>
        <v>0.33333333333333331</v>
      </c>
    </row>
    <row r="454" spans="1:4" s="172" customFormat="1" hidden="1" x14ac:dyDescent="0.25">
      <c r="A454" s="74" t="s">
        <v>279</v>
      </c>
      <c r="B454" s="910">
        <v>1</v>
      </c>
      <c r="C454" s="294">
        <f>SUM(B454/B457)</f>
        <v>0.33333333333333331</v>
      </c>
    </row>
    <row r="455" spans="1:4" s="172" customFormat="1" hidden="1" x14ac:dyDescent="0.25">
      <c r="A455" s="74" t="s">
        <v>280</v>
      </c>
      <c r="B455" s="910">
        <v>0</v>
      </c>
      <c r="C455" s="294">
        <f>SUM(B455/B457)</f>
        <v>0</v>
      </c>
    </row>
    <row r="456" spans="1:4" s="172" customFormat="1" ht="15.75" hidden="1" thickBot="1" x14ac:dyDescent="0.3">
      <c r="A456" s="75" t="s">
        <v>397</v>
      </c>
      <c r="B456" s="912">
        <v>0</v>
      </c>
      <c r="C456" s="292">
        <f>SUM(B456/B457)</f>
        <v>0</v>
      </c>
    </row>
    <row r="457" spans="1:4" s="172" customFormat="1" ht="16.5" hidden="1" thickTop="1" thickBot="1" x14ac:dyDescent="0.3">
      <c r="A457" s="106" t="s">
        <v>398</v>
      </c>
      <c r="B457" s="104">
        <f>SUM(B449:B456)</f>
        <v>3</v>
      </c>
      <c r="C457" s="177">
        <f>SUM(B457/B457)</f>
        <v>1</v>
      </c>
    </row>
    <row r="458" spans="1:4" s="172" customFormat="1" ht="15.75" hidden="1" thickBot="1" x14ac:dyDescent="0.3">
      <c r="A458" s="2314" t="s">
        <v>624</v>
      </c>
      <c r="B458" s="2315"/>
      <c r="C458" s="2316"/>
    </row>
    <row r="459" spans="1:4" s="172" customFormat="1" hidden="1" x14ac:dyDescent="0.25">
      <c r="A459" s="82" t="s">
        <v>284</v>
      </c>
      <c r="B459" s="1086">
        <v>0</v>
      </c>
      <c r="C459" s="294">
        <f>SUM(B459/B465)</f>
        <v>0</v>
      </c>
    </row>
    <row r="460" spans="1:4" s="172" customFormat="1" hidden="1" x14ac:dyDescent="0.25">
      <c r="A460" s="80" t="s">
        <v>285</v>
      </c>
      <c r="B460" s="910">
        <v>0</v>
      </c>
      <c r="C460" s="294">
        <f>SUM(B460/B465)</f>
        <v>0</v>
      </c>
    </row>
    <row r="461" spans="1:4" s="172" customFormat="1" hidden="1" x14ac:dyDescent="0.25">
      <c r="A461" s="80" t="s">
        <v>286</v>
      </c>
      <c r="B461" s="910">
        <v>0</v>
      </c>
      <c r="C461" s="294">
        <f>SUM(B461/B465)</f>
        <v>0</v>
      </c>
    </row>
    <row r="462" spans="1:4" s="172" customFormat="1" hidden="1" x14ac:dyDescent="0.25">
      <c r="A462" s="80" t="s">
        <v>287</v>
      </c>
      <c r="B462" s="910">
        <v>2</v>
      </c>
      <c r="C462" s="294">
        <f>SUM(B462/B465)</f>
        <v>0.66666666666666663</v>
      </c>
    </row>
    <row r="463" spans="1:4" s="172" customFormat="1" hidden="1" x14ac:dyDescent="0.25">
      <c r="A463" s="80" t="s">
        <v>288</v>
      </c>
      <c r="B463" s="910">
        <v>0</v>
      </c>
      <c r="C463" s="294">
        <f>SUM(B463/B465)</f>
        <v>0</v>
      </c>
    </row>
    <row r="464" spans="1:4" s="172" customFormat="1" ht="15.75" hidden="1" thickBot="1" x14ac:dyDescent="0.3">
      <c r="A464" s="81" t="s">
        <v>289</v>
      </c>
      <c r="B464" s="912">
        <v>1</v>
      </c>
      <c r="C464" s="292">
        <f>SUM(B464/B465)</f>
        <v>0.33333333333333331</v>
      </c>
    </row>
    <row r="465" spans="1:4" s="172" customFormat="1" ht="16.5" hidden="1" thickTop="1" thickBot="1" x14ac:dyDescent="0.3">
      <c r="A465" s="105" t="s">
        <v>554</v>
      </c>
      <c r="B465" s="104">
        <f>SUM(B459:B464)</f>
        <v>3</v>
      </c>
      <c r="C465" s="177">
        <f>SUM(C459:C464)</f>
        <v>1</v>
      </c>
    </row>
    <row r="466" spans="1:4" s="172" customFormat="1" ht="15.75" hidden="1" thickBot="1" x14ac:dyDescent="0.3">
      <c r="A466" s="2314" t="s">
        <v>644</v>
      </c>
      <c r="B466" s="2315"/>
      <c r="C466" s="2316"/>
    </row>
    <row r="467" spans="1:4" s="172" customFormat="1" hidden="1" x14ac:dyDescent="0.25">
      <c r="A467" s="82" t="s">
        <v>571</v>
      </c>
      <c r="B467" s="1086">
        <v>1</v>
      </c>
      <c r="C467" s="294">
        <f>SUM(B467/B471)</f>
        <v>0.33333333333333331</v>
      </c>
    </row>
    <row r="468" spans="1:4" s="172" customFormat="1" hidden="1" x14ac:dyDescent="0.25">
      <c r="A468" s="80" t="s">
        <v>572</v>
      </c>
      <c r="B468" s="910">
        <v>0</v>
      </c>
      <c r="C468" s="294">
        <f>SUM(B468/B471)</f>
        <v>0</v>
      </c>
      <c r="D468" s="1262"/>
    </row>
    <row r="469" spans="1:4" s="172" customFormat="1" hidden="1" x14ac:dyDescent="0.25">
      <c r="A469" s="80" t="s">
        <v>573</v>
      </c>
      <c r="B469" s="910">
        <v>2</v>
      </c>
      <c r="C469" s="294">
        <f>SUM(B469/B471)</f>
        <v>0.66666666666666663</v>
      </c>
      <c r="D469" s="1262"/>
    </row>
    <row r="470" spans="1:4" s="172" customFormat="1" ht="15.75" hidden="1" thickBot="1" x14ac:dyDescent="0.3">
      <c r="A470" s="81" t="s">
        <v>574</v>
      </c>
      <c r="B470" s="912">
        <v>0</v>
      </c>
      <c r="C470" s="292">
        <f>SUM(B470/B471)</f>
        <v>0</v>
      </c>
      <c r="D470" s="1262"/>
    </row>
    <row r="471" spans="1:4" s="172" customFormat="1" ht="16.5" hidden="1" thickTop="1" thickBot="1" x14ac:dyDescent="0.3">
      <c r="A471" s="105" t="s">
        <v>645</v>
      </c>
      <c r="B471" s="104">
        <f>SUM(B467:B470)</f>
        <v>3</v>
      </c>
      <c r="C471" s="177">
        <f>SUM(C467:C470)</f>
        <v>1</v>
      </c>
      <c r="D471" s="1262"/>
    </row>
    <row r="472" spans="1:4" s="172" customFormat="1" ht="15.75" hidden="1" thickBot="1" x14ac:dyDescent="0.3">
      <c r="A472" s="2314" t="s">
        <v>626</v>
      </c>
      <c r="B472" s="2315"/>
      <c r="C472" s="2316"/>
      <c r="D472" s="1262"/>
    </row>
    <row r="473" spans="1:4" s="172" customFormat="1" hidden="1" x14ac:dyDescent="0.25">
      <c r="A473" s="82" t="s">
        <v>576</v>
      </c>
      <c r="B473" s="1086">
        <v>2</v>
      </c>
      <c r="C473" s="294">
        <f>SUM(B473/B476)</f>
        <v>0.66666666666666663</v>
      </c>
      <c r="D473" s="1262"/>
    </row>
    <row r="474" spans="1:4" s="172" customFormat="1" hidden="1" x14ac:dyDescent="0.25">
      <c r="A474" s="80" t="s">
        <v>577</v>
      </c>
      <c r="B474" s="910">
        <v>0</v>
      </c>
      <c r="C474" s="294">
        <f>SUM(B474/B476)</f>
        <v>0</v>
      </c>
      <c r="D474" s="1262"/>
    </row>
    <row r="475" spans="1:4" s="172" customFormat="1" ht="15.75" hidden="1" thickBot="1" x14ac:dyDescent="0.3">
      <c r="A475" s="81" t="s">
        <v>578</v>
      </c>
      <c r="B475" s="912">
        <v>1</v>
      </c>
      <c r="C475" s="292">
        <f>SUM(B475/B476)</f>
        <v>0.33333333333333331</v>
      </c>
      <c r="D475" s="1262"/>
    </row>
    <row r="476" spans="1:4" s="172" customFormat="1" ht="16.5" hidden="1" thickTop="1" thickBot="1" x14ac:dyDescent="0.3">
      <c r="A476" s="103" t="s">
        <v>645</v>
      </c>
      <c r="B476" s="899">
        <f>SUM(B473:B475)</f>
        <v>3</v>
      </c>
      <c r="C476" s="177">
        <f>SUM(C473:C475)</f>
        <v>1</v>
      </c>
      <c r="D476" s="1262"/>
    </row>
    <row r="477" spans="1:4" s="172" customFormat="1" ht="15.75" hidden="1" thickBot="1" x14ac:dyDescent="0.3">
      <c r="A477" s="2314" t="s">
        <v>627</v>
      </c>
      <c r="B477" s="2315"/>
      <c r="C477" s="2316"/>
      <c r="D477" s="1262"/>
    </row>
    <row r="478" spans="1:4" s="172" customFormat="1" hidden="1" x14ac:dyDescent="0.25">
      <c r="A478" s="1733" t="s">
        <v>638</v>
      </c>
      <c r="B478" s="1048">
        <v>2</v>
      </c>
      <c r="C478" s="287">
        <f>SUM(B478/B480)</f>
        <v>0.66666666666666663</v>
      </c>
      <c r="D478" s="31"/>
    </row>
    <row r="479" spans="1:4" s="172" customFormat="1" ht="15.75" hidden="1" thickBot="1" x14ac:dyDescent="0.3">
      <c r="A479" s="91" t="s">
        <v>629</v>
      </c>
      <c r="B479" s="912">
        <v>1</v>
      </c>
      <c r="C479" s="289">
        <f>SUM(B479/B480)</f>
        <v>0.33333333333333331</v>
      </c>
      <c r="D479" s="1262"/>
    </row>
    <row r="480" spans="1:4" s="172" customFormat="1" ht="16.5" hidden="1" thickTop="1" thickBot="1" x14ac:dyDescent="0.3">
      <c r="A480" s="34" t="s">
        <v>645</v>
      </c>
      <c r="B480" s="99">
        <f>SUM(B478:B479)</f>
        <v>3</v>
      </c>
      <c r="C480" s="178">
        <f>SUM(B480/B480)</f>
        <v>1</v>
      </c>
      <c r="D480" s="1262"/>
    </row>
    <row r="481" spans="1:4" s="172" customFormat="1" ht="16.5" hidden="1" thickBot="1" x14ac:dyDescent="0.3">
      <c r="A481" s="2689" t="s">
        <v>248</v>
      </c>
      <c r="B481" s="2690"/>
      <c r="C481" s="2691"/>
      <c r="D481" s="1262"/>
    </row>
    <row r="482" spans="1:4" s="172" customFormat="1" ht="15.75" hidden="1" thickBot="1" x14ac:dyDescent="0.3">
      <c r="A482" s="107"/>
      <c r="B482" s="108" t="s">
        <v>551</v>
      </c>
      <c r="C482" s="176" t="s">
        <v>622</v>
      </c>
      <c r="D482" s="1262"/>
    </row>
    <row r="483" spans="1:4" s="172" customFormat="1" ht="15.75" hidden="1" thickBot="1" x14ac:dyDescent="0.3">
      <c r="A483" s="2314" t="s">
        <v>623</v>
      </c>
      <c r="B483" s="2315"/>
      <c r="C483" s="2316"/>
      <c r="D483" s="1262"/>
    </row>
    <row r="484" spans="1:4" s="172" customFormat="1" hidden="1" x14ac:dyDescent="0.25">
      <c r="A484" s="1734" t="s">
        <v>274</v>
      </c>
      <c r="B484" s="1714">
        <v>0</v>
      </c>
      <c r="C484" s="294">
        <f>SUM(B484/B492)</f>
        <v>0</v>
      </c>
    </row>
    <row r="485" spans="1:4" s="172" customFormat="1" hidden="1" x14ac:dyDescent="0.25">
      <c r="A485" s="74" t="s">
        <v>275</v>
      </c>
      <c r="B485" s="1732">
        <v>1</v>
      </c>
      <c r="C485" s="294">
        <f>SUM(B485/B492)</f>
        <v>0.125</v>
      </c>
    </row>
    <row r="486" spans="1:4" s="172" customFormat="1" hidden="1" x14ac:dyDescent="0.25">
      <c r="A486" s="74" t="s">
        <v>276</v>
      </c>
      <c r="B486" s="1732">
        <v>0</v>
      </c>
      <c r="C486" s="294">
        <f>SUM(B486/B492)</f>
        <v>0</v>
      </c>
    </row>
    <row r="487" spans="1:4" s="172" customFormat="1" hidden="1" x14ac:dyDescent="0.25">
      <c r="A487" s="74" t="s">
        <v>277</v>
      </c>
      <c r="B487" s="1732">
        <v>3</v>
      </c>
      <c r="C487" s="294">
        <f>SUM(B487/B492)</f>
        <v>0.375</v>
      </c>
    </row>
    <row r="488" spans="1:4" s="172" customFormat="1" hidden="1" x14ac:dyDescent="0.25">
      <c r="A488" s="74" t="s">
        <v>278</v>
      </c>
      <c r="B488" s="1732">
        <v>2</v>
      </c>
      <c r="C488" s="294">
        <f>SUM(B488/B492)</f>
        <v>0.25</v>
      </c>
    </row>
    <row r="489" spans="1:4" s="172" customFormat="1" hidden="1" x14ac:dyDescent="0.25">
      <c r="A489" s="74" t="s">
        <v>279</v>
      </c>
      <c r="B489" s="1732">
        <v>2</v>
      </c>
      <c r="C489" s="294">
        <f>SUM(B489/B492)</f>
        <v>0.25</v>
      </c>
    </row>
    <row r="490" spans="1:4" s="172" customFormat="1" hidden="1" x14ac:dyDescent="0.25">
      <c r="A490" s="74" t="s">
        <v>280</v>
      </c>
      <c r="B490" s="1732">
        <v>0</v>
      </c>
      <c r="C490" s="294">
        <f>SUM(B490/B492)</f>
        <v>0</v>
      </c>
    </row>
    <row r="491" spans="1:4" s="172" customFormat="1" ht="15.75" hidden="1" thickBot="1" x14ac:dyDescent="0.3">
      <c r="A491" s="75" t="s">
        <v>397</v>
      </c>
      <c r="B491" s="311">
        <v>0</v>
      </c>
      <c r="C491" s="292">
        <f>SUM(B491/B492)</f>
        <v>0</v>
      </c>
    </row>
    <row r="492" spans="1:4" s="172" customFormat="1" ht="16.5" hidden="1" thickTop="1" thickBot="1" x14ac:dyDescent="0.3">
      <c r="A492" s="106" t="s">
        <v>398</v>
      </c>
      <c r="B492" s="104">
        <f>SUM(B484:B491)</f>
        <v>8</v>
      </c>
      <c r="C492" s="177">
        <f>SUM(B492/B492)</f>
        <v>1</v>
      </c>
    </row>
    <row r="493" spans="1:4" s="172" customFormat="1" ht="15.75" hidden="1" thickBot="1" x14ac:dyDescent="0.3">
      <c r="A493" s="2314" t="s">
        <v>624</v>
      </c>
      <c r="B493" s="2315"/>
      <c r="C493" s="2316"/>
    </row>
    <row r="494" spans="1:4" s="172" customFormat="1" hidden="1" x14ac:dyDescent="0.25">
      <c r="A494" s="82" t="s">
        <v>284</v>
      </c>
      <c r="B494" s="1714">
        <v>1</v>
      </c>
      <c r="C494" s="294">
        <f>SUM(B494/B500)</f>
        <v>0.125</v>
      </c>
    </row>
    <row r="495" spans="1:4" s="172" customFormat="1" hidden="1" x14ac:dyDescent="0.25">
      <c r="A495" s="80" t="s">
        <v>285</v>
      </c>
      <c r="B495" s="1732">
        <v>1</v>
      </c>
      <c r="C495" s="294">
        <f>SUM(B495/B500)</f>
        <v>0.125</v>
      </c>
    </row>
    <row r="496" spans="1:4" s="172" customFormat="1" hidden="1" x14ac:dyDescent="0.25">
      <c r="A496" s="80" t="s">
        <v>286</v>
      </c>
      <c r="B496" s="1732">
        <v>0</v>
      </c>
      <c r="C496" s="294">
        <f>SUM(B496/B500)</f>
        <v>0</v>
      </c>
    </row>
    <row r="497" spans="1:4" s="172" customFormat="1" hidden="1" x14ac:dyDescent="0.25">
      <c r="A497" s="80" t="s">
        <v>287</v>
      </c>
      <c r="B497" s="1732">
        <v>1</v>
      </c>
      <c r="C497" s="294">
        <f>SUM(B497/B500)</f>
        <v>0.125</v>
      </c>
    </row>
    <row r="498" spans="1:4" s="172" customFormat="1" hidden="1" x14ac:dyDescent="0.25">
      <c r="A498" s="80" t="s">
        <v>288</v>
      </c>
      <c r="B498" s="1732">
        <v>5</v>
      </c>
      <c r="C498" s="294">
        <f>SUM(B498/B500)</f>
        <v>0.625</v>
      </c>
    </row>
    <row r="499" spans="1:4" s="172" customFormat="1" ht="15.75" hidden="1" thickBot="1" x14ac:dyDescent="0.3">
      <c r="A499" s="81" t="s">
        <v>289</v>
      </c>
      <c r="B499" s="311">
        <v>0</v>
      </c>
      <c r="C499" s="88">
        <f>SUM(B499/B500)</f>
        <v>0</v>
      </c>
    </row>
    <row r="500" spans="1:4" s="172" customFormat="1" ht="16.5" hidden="1" thickTop="1" thickBot="1" x14ac:dyDescent="0.3">
      <c r="A500" s="105" t="s">
        <v>554</v>
      </c>
      <c r="B500" s="104">
        <f>SUM(B494:B499)</f>
        <v>8</v>
      </c>
      <c r="C500" s="177">
        <f>SUM(C494:C499)</f>
        <v>1</v>
      </c>
      <c r="D500" s="1262"/>
    </row>
    <row r="501" spans="1:4" s="172" customFormat="1" ht="15.75" hidden="1" thickBot="1" x14ac:dyDescent="0.3">
      <c r="A501" s="2314" t="s">
        <v>644</v>
      </c>
      <c r="B501" s="2315"/>
      <c r="C501" s="2316"/>
      <c r="D501" s="1262"/>
    </row>
    <row r="502" spans="1:4" s="172" customFormat="1" hidden="1" x14ac:dyDescent="0.25">
      <c r="A502" s="82" t="s">
        <v>571</v>
      </c>
      <c r="B502" s="1714">
        <v>4</v>
      </c>
      <c r="C502" s="294">
        <f>SUM(B502/B506)</f>
        <v>0.5</v>
      </c>
      <c r="D502" s="1262"/>
    </row>
    <row r="503" spans="1:4" s="172" customFormat="1" hidden="1" x14ac:dyDescent="0.25">
      <c r="A503" s="80" t="s">
        <v>572</v>
      </c>
      <c r="B503" s="1732">
        <v>0</v>
      </c>
      <c r="C503" s="294">
        <f>SUM(B503/B506)</f>
        <v>0</v>
      </c>
      <c r="D503" s="1262"/>
    </row>
    <row r="504" spans="1:4" s="172" customFormat="1" hidden="1" x14ac:dyDescent="0.25">
      <c r="A504" s="80" t="s">
        <v>573</v>
      </c>
      <c r="B504" s="1732">
        <v>3</v>
      </c>
      <c r="C504" s="294">
        <f>SUM(B504/B506)</f>
        <v>0.375</v>
      </c>
      <c r="D504" s="1262"/>
    </row>
    <row r="505" spans="1:4" s="172" customFormat="1" ht="15.75" hidden="1" thickBot="1" x14ac:dyDescent="0.3">
      <c r="A505" s="81" t="s">
        <v>574</v>
      </c>
      <c r="B505" s="311">
        <v>1</v>
      </c>
      <c r="C505" s="292">
        <f>SUM(B505/B506)</f>
        <v>0.125</v>
      </c>
      <c r="D505" s="1262"/>
    </row>
    <row r="506" spans="1:4" s="172" customFormat="1" ht="16.5" hidden="1" thickTop="1" thickBot="1" x14ac:dyDescent="0.3">
      <c r="A506" s="105" t="s">
        <v>645</v>
      </c>
      <c r="B506" s="104">
        <f>SUM(B502:B505)</f>
        <v>8</v>
      </c>
      <c r="C506" s="177">
        <f>SUM(C502:C505)</f>
        <v>1</v>
      </c>
      <c r="D506" s="1262"/>
    </row>
    <row r="507" spans="1:4" s="172" customFormat="1" ht="15.75" hidden="1" thickBot="1" x14ac:dyDescent="0.3">
      <c r="A507" s="2314" t="s">
        <v>626</v>
      </c>
      <c r="B507" s="2315"/>
      <c r="C507" s="2316"/>
      <c r="D507" s="1262"/>
    </row>
    <row r="508" spans="1:4" s="172" customFormat="1" hidden="1" x14ac:dyDescent="0.25">
      <c r="A508" s="82" t="s">
        <v>576</v>
      </c>
      <c r="B508" s="1714">
        <v>1</v>
      </c>
      <c r="C508" s="294">
        <f>SUM(B508/B511)</f>
        <v>0.125</v>
      </c>
      <c r="D508" s="1262"/>
    </row>
    <row r="509" spans="1:4" s="172" customFormat="1" hidden="1" x14ac:dyDescent="0.25">
      <c r="A509" s="80" t="s">
        <v>577</v>
      </c>
      <c r="B509" s="1732">
        <v>1</v>
      </c>
      <c r="C509" s="294">
        <f>SUM(B509/B511)</f>
        <v>0.125</v>
      </c>
      <c r="D509" s="1262"/>
    </row>
    <row r="510" spans="1:4" s="172" customFormat="1" ht="15.75" hidden="1" thickBot="1" x14ac:dyDescent="0.3">
      <c r="A510" s="81" t="s">
        <v>578</v>
      </c>
      <c r="B510" s="311">
        <v>6</v>
      </c>
      <c r="C510" s="292">
        <f>SUM(B510/B511)</f>
        <v>0.75</v>
      </c>
      <c r="D510" s="1262"/>
    </row>
    <row r="511" spans="1:4" s="172" customFormat="1" ht="16.5" hidden="1" thickTop="1" thickBot="1" x14ac:dyDescent="0.3">
      <c r="A511" s="103" t="s">
        <v>645</v>
      </c>
      <c r="B511" s="104">
        <f>SUM(B508:B510)</f>
        <v>8</v>
      </c>
      <c r="C511" s="177">
        <f>SUM(C508:C510)</f>
        <v>1</v>
      </c>
      <c r="D511" s="1262"/>
    </row>
    <row r="512" spans="1:4" s="172" customFormat="1" ht="15.75" hidden="1" thickBot="1" x14ac:dyDescent="0.3">
      <c r="A512" s="2314" t="s">
        <v>627</v>
      </c>
      <c r="B512" s="2315"/>
      <c r="C512" s="2316"/>
      <c r="D512" s="1262"/>
    </row>
    <row r="513" spans="1:4" s="172" customFormat="1" hidden="1" x14ac:dyDescent="0.25">
      <c r="A513" s="753" t="s">
        <v>652</v>
      </c>
      <c r="B513" s="359">
        <v>1</v>
      </c>
      <c r="C513" s="287">
        <f>SUM(B513/B518)</f>
        <v>0.125</v>
      </c>
      <c r="D513" s="31"/>
    </row>
    <row r="514" spans="1:4" s="172" customFormat="1" hidden="1" x14ac:dyDescent="0.25">
      <c r="A514" s="753" t="s">
        <v>649</v>
      </c>
      <c r="B514" s="1732">
        <v>2</v>
      </c>
      <c r="C514" s="294">
        <f>SUM(B514/B518)</f>
        <v>0.25</v>
      </c>
      <c r="D514" s="1262"/>
    </row>
    <row r="515" spans="1:4" s="172" customFormat="1" hidden="1" x14ac:dyDescent="0.25">
      <c r="A515" s="753" t="s">
        <v>653</v>
      </c>
      <c r="B515" s="1732">
        <v>1</v>
      </c>
      <c r="C515" s="294">
        <f>SUM(B515/B518)</f>
        <v>0.125</v>
      </c>
      <c r="D515" s="1262"/>
    </row>
    <row r="516" spans="1:4" s="172" customFormat="1" hidden="1" x14ac:dyDescent="0.25">
      <c r="A516" s="753" t="s">
        <v>654</v>
      </c>
      <c r="B516" s="1732">
        <v>3</v>
      </c>
      <c r="C516" s="294">
        <f>SUM(B516/B518)</f>
        <v>0.375</v>
      </c>
    </row>
    <row r="517" spans="1:4" s="172" customFormat="1" ht="15.75" hidden="1" thickBot="1" x14ac:dyDescent="0.3">
      <c r="A517" s="754" t="s">
        <v>655</v>
      </c>
      <c r="B517" s="311">
        <v>1</v>
      </c>
      <c r="C517" s="289">
        <f>SUM(B517/B518)</f>
        <v>0.125</v>
      </c>
    </row>
    <row r="518" spans="1:4" s="172" customFormat="1" ht="16.5" hidden="1" thickTop="1" thickBot="1" x14ac:dyDescent="0.3">
      <c r="A518" s="34" t="s">
        <v>645</v>
      </c>
      <c r="B518" s="99">
        <f>SUM(B513:B517)</f>
        <v>8</v>
      </c>
      <c r="C518" s="178">
        <f>SUM(B518/B518)</f>
        <v>1</v>
      </c>
    </row>
    <row r="519" spans="1:4" ht="16.5" hidden="1" thickBot="1" x14ac:dyDescent="0.3">
      <c r="A519" s="2689" t="s">
        <v>251</v>
      </c>
      <c r="B519" s="2690"/>
      <c r="C519" s="2691"/>
    </row>
    <row r="520" spans="1:4" ht="15.75" hidden="1" thickBot="1" x14ac:dyDescent="0.3">
      <c r="A520" s="107"/>
      <c r="B520" s="108" t="s">
        <v>551</v>
      </c>
      <c r="C520" s="176" t="s">
        <v>622</v>
      </c>
    </row>
    <row r="521" spans="1:4" ht="15.75" hidden="1" thickBot="1" x14ac:dyDescent="0.3">
      <c r="A521" s="2314" t="s">
        <v>623</v>
      </c>
      <c r="B521" s="2315"/>
      <c r="C521" s="2316"/>
    </row>
    <row r="522" spans="1:4" hidden="1" x14ac:dyDescent="0.25">
      <c r="A522" s="1734" t="s">
        <v>274</v>
      </c>
      <c r="B522" s="1714">
        <v>0</v>
      </c>
      <c r="C522" s="294">
        <f>SUM(B522/B530)</f>
        <v>0</v>
      </c>
    </row>
    <row r="523" spans="1:4" hidden="1" x14ac:dyDescent="0.25">
      <c r="A523" s="74" t="s">
        <v>275</v>
      </c>
      <c r="B523" s="1732">
        <v>1</v>
      </c>
      <c r="C523" s="294">
        <f>SUM(B523/B530)</f>
        <v>0.16666666666666666</v>
      </c>
    </row>
    <row r="524" spans="1:4" hidden="1" x14ac:dyDescent="0.25">
      <c r="A524" s="74" t="s">
        <v>276</v>
      </c>
      <c r="B524" s="1732">
        <v>1</v>
      </c>
      <c r="C524" s="294">
        <f>SUM(B524/B530)</f>
        <v>0.16666666666666666</v>
      </c>
    </row>
    <row r="525" spans="1:4" hidden="1" x14ac:dyDescent="0.25">
      <c r="A525" s="74" t="s">
        <v>277</v>
      </c>
      <c r="B525" s="1732">
        <v>1</v>
      </c>
      <c r="C525" s="294">
        <f>SUM(B525/B530)</f>
        <v>0.16666666666666666</v>
      </c>
    </row>
    <row r="526" spans="1:4" hidden="1" x14ac:dyDescent="0.25">
      <c r="A526" s="74" t="s">
        <v>278</v>
      </c>
      <c r="B526" s="1732">
        <v>3</v>
      </c>
      <c r="C526" s="294">
        <v>0.499</v>
      </c>
    </row>
    <row r="527" spans="1:4" hidden="1" x14ac:dyDescent="0.25">
      <c r="A527" s="74" t="s">
        <v>279</v>
      </c>
      <c r="B527" s="1732">
        <v>0</v>
      </c>
      <c r="C527" s="294">
        <f>SUM(B527/B530)</f>
        <v>0</v>
      </c>
    </row>
    <row r="528" spans="1:4" hidden="1" x14ac:dyDescent="0.25">
      <c r="A528" s="74" t="s">
        <v>280</v>
      </c>
      <c r="B528" s="1732">
        <v>0</v>
      </c>
      <c r="C528" s="294">
        <f>SUM(B528/B530)</f>
        <v>0</v>
      </c>
    </row>
    <row r="529" spans="1:3" ht="15.75" hidden="1" thickBot="1" x14ac:dyDescent="0.3">
      <c r="A529" s="75" t="s">
        <v>397</v>
      </c>
      <c r="B529" s="311">
        <v>0</v>
      </c>
      <c r="C529" s="292">
        <f>SUM(B529/B530)</f>
        <v>0</v>
      </c>
    </row>
    <row r="530" spans="1:3" ht="16.5" hidden="1" thickTop="1" thickBot="1" x14ac:dyDescent="0.3">
      <c r="A530" s="106" t="s">
        <v>398</v>
      </c>
      <c r="B530" s="104">
        <f>SUM(B522:B529)</f>
        <v>6</v>
      </c>
      <c r="C530" s="177">
        <f>SUM(B530/B530)</f>
        <v>1</v>
      </c>
    </row>
    <row r="531" spans="1:3" ht="15.75" hidden="1" thickBot="1" x14ac:dyDescent="0.3">
      <c r="A531" s="2314" t="s">
        <v>624</v>
      </c>
      <c r="B531" s="2315"/>
      <c r="C531" s="2316"/>
    </row>
    <row r="532" spans="1:3" hidden="1" x14ac:dyDescent="0.25">
      <c r="A532" s="82" t="s">
        <v>284</v>
      </c>
      <c r="B532" s="1714">
        <v>1</v>
      </c>
      <c r="C532" s="294">
        <f>SUM(B532/B538)</f>
        <v>0.16666666666666666</v>
      </c>
    </row>
    <row r="533" spans="1:3" hidden="1" x14ac:dyDescent="0.25">
      <c r="A533" s="80" t="s">
        <v>285</v>
      </c>
      <c r="B533" s="1732">
        <v>0</v>
      </c>
      <c r="C533" s="294">
        <f>SUM(B533/B538)</f>
        <v>0</v>
      </c>
    </row>
    <row r="534" spans="1:3" hidden="1" x14ac:dyDescent="0.25">
      <c r="A534" s="80" t="s">
        <v>286</v>
      </c>
      <c r="B534" s="1732">
        <v>0</v>
      </c>
      <c r="C534" s="294">
        <f>SUM(B534/B538)</f>
        <v>0</v>
      </c>
    </row>
    <row r="535" spans="1:3" hidden="1" x14ac:dyDescent="0.25">
      <c r="A535" s="80" t="s">
        <v>287</v>
      </c>
      <c r="B535" s="1732">
        <v>3</v>
      </c>
      <c r="C535" s="294">
        <f>SUM(B535/B538)</f>
        <v>0.5</v>
      </c>
    </row>
    <row r="536" spans="1:3" hidden="1" x14ac:dyDescent="0.25">
      <c r="A536" s="80" t="s">
        <v>288</v>
      </c>
      <c r="B536" s="1732">
        <v>2</v>
      </c>
      <c r="C536" s="294">
        <f>SUM(B536/B538)</f>
        <v>0.33333333333333331</v>
      </c>
    </row>
    <row r="537" spans="1:3" ht="15.75" hidden="1" thickBot="1" x14ac:dyDescent="0.3">
      <c r="A537" s="81" t="s">
        <v>289</v>
      </c>
      <c r="B537" s="311">
        <v>0</v>
      </c>
      <c r="C537" s="88">
        <f>SUM(B537/B538)</f>
        <v>0</v>
      </c>
    </row>
    <row r="538" spans="1:3" ht="16.5" hidden="1" thickTop="1" thickBot="1" x14ac:dyDescent="0.3">
      <c r="A538" s="105" t="s">
        <v>554</v>
      </c>
      <c r="B538" s="104">
        <f>SUM(B532:B537)</f>
        <v>6</v>
      </c>
      <c r="C538" s="177">
        <f>SUM(C532:C537)</f>
        <v>1</v>
      </c>
    </row>
    <row r="539" spans="1:3" ht="15.75" hidden="1" thickBot="1" x14ac:dyDescent="0.3">
      <c r="A539" s="2314" t="s">
        <v>644</v>
      </c>
      <c r="B539" s="2315"/>
      <c r="C539" s="2316"/>
    </row>
    <row r="540" spans="1:3" hidden="1" x14ac:dyDescent="0.25">
      <c r="A540" s="82" t="s">
        <v>571</v>
      </c>
      <c r="B540" s="1714">
        <v>1</v>
      </c>
      <c r="C540" s="294">
        <f>SUM(B540/B544)</f>
        <v>0.16666666666666666</v>
      </c>
    </row>
    <row r="541" spans="1:3" hidden="1" x14ac:dyDescent="0.25">
      <c r="A541" s="80" t="s">
        <v>572</v>
      </c>
      <c r="B541" s="1732">
        <v>0</v>
      </c>
      <c r="C541" s="294">
        <f>SUM(B541/B544)</f>
        <v>0</v>
      </c>
    </row>
    <row r="542" spans="1:3" hidden="1" x14ac:dyDescent="0.25">
      <c r="A542" s="80" t="s">
        <v>573</v>
      </c>
      <c r="B542" s="1732">
        <v>5</v>
      </c>
      <c r="C542" s="294">
        <f>SUM(B542/B544)</f>
        <v>0.83333333333333337</v>
      </c>
    </row>
    <row r="543" spans="1:3" ht="15.75" hidden="1" thickBot="1" x14ac:dyDescent="0.3">
      <c r="A543" s="81" t="s">
        <v>574</v>
      </c>
      <c r="B543" s="311">
        <v>0</v>
      </c>
      <c r="C543" s="292">
        <f>SUM(B543/B544)</f>
        <v>0</v>
      </c>
    </row>
    <row r="544" spans="1:3" ht="16.5" hidden="1" thickTop="1" thickBot="1" x14ac:dyDescent="0.3">
      <c r="A544" s="105" t="s">
        <v>645</v>
      </c>
      <c r="B544" s="104">
        <f>SUM(B540:B543)</f>
        <v>6</v>
      </c>
      <c r="C544" s="177">
        <f>SUM(C540:C543)</f>
        <v>1</v>
      </c>
    </row>
    <row r="545" spans="1:8" ht="15.75" hidden="1" thickBot="1" x14ac:dyDescent="0.3">
      <c r="A545" s="2314" t="s">
        <v>626</v>
      </c>
      <c r="B545" s="2315"/>
      <c r="C545" s="2316"/>
    </row>
    <row r="546" spans="1:8" hidden="1" x14ac:dyDescent="0.25">
      <c r="A546" s="82" t="s">
        <v>576</v>
      </c>
      <c r="B546" s="1714">
        <v>3</v>
      </c>
      <c r="C546" s="294">
        <f>SUM(B546/B549)</f>
        <v>0.5</v>
      </c>
    </row>
    <row r="547" spans="1:8" hidden="1" x14ac:dyDescent="0.25">
      <c r="A547" s="80" t="s">
        <v>577</v>
      </c>
      <c r="B547" s="1732">
        <v>2</v>
      </c>
      <c r="C547" s="294">
        <f>SUM(B547/B549)</f>
        <v>0.33333333333333331</v>
      </c>
    </row>
    <row r="548" spans="1:8" ht="15.75" hidden="1" thickBot="1" x14ac:dyDescent="0.3">
      <c r="A548" s="81" t="s">
        <v>578</v>
      </c>
      <c r="B548" s="311">
        <v>1</v>
      </c>
      <c r="C548" s="292">
        <f>SUM(B548/B549)</f>
        <v>0.16666666666666666</v>
      </c>
      <c r="D548" s="1262"/>
      <c r="E548" s="1262"/>
      <c r="F548" s="1262"/>
      <c r="G548" s="1262"/>
      <c r="H548" s="1262"/>
    </row>
    <row r="549" spans="1:8" ht="16.5" hidden="1" thickTop="1" thickBot="1" x14ac:dyDescent="0.3">
      <c r="A549" s="103" t="s">
        <v>645</v>
      </c>
      <c r="B549" s="104">
        <f>SUM(B546:B548)</f>
        <v>6</v>
      </c>
      <c r="C549" s="177">
        <f>SUM(C546:C548)</f>
        <v>0.99999999999999989</v>
      </c>
      <c r="D549" s="1262"/>
      <c r="E549" s="1262"/>
      <c r="F549" s="1262"/>
      <c r="G549" s="1262"/>
      <c r="H549" s="1262"/>
    </row>
    <row r="550" spans="1:8" ht="15.75" hidden="1" thickBot="1" x14ac:dyDescent="0.3">
      <c r="A550" s="2314" t="s">
        <v>627</v>
      </c>
      <c r="B550" s="2315"/>
      <c r="C550" s="2316"/>
      <c r="D550" s="1262"/>
      <c r="E550" s="1262"/>
      <c r="F550" s="1262"/>
      <c r="G550" s="1262"/>
      <c r="H550" s="1262"/>
    </row>
    <row r="551" spans="1:8" hidden="1" x14ac:dyDescent="0.25">
      <c r="A551" s="1733" t="s">
        <v>628</v>
      </c>
      <c r="B551" s="359">
        <v>1</v>
      </c>
      <c r="C551" s="287">
        <f>SUM(B551/B555)</f>
        <v>0.16666666666666666</v>
      </c>
      <c r="D551" s="31"/>
      <c r="E551" s="1262"/>
      <c r="F551" s="1262"/>
      <c r="G551" s="1262"/>
      <c r="H551" s="1262"/>
    </row>
    <row r="552" spans="1:8" hidden="1" x14ac:dyDescent="0.25">
      <c r="A552" s="1733" t="s">
        <v>629</v>
      </c>
      <c r="B552" s="1732">
        <v>1</v>
      </c>
      <c r="C552" s="294">
        <f>SUM(B552/B555)</f>
        <v>0.16666666666666666</v>
      </c>
      <c r="D552" s="1262"/>
      <c r="E552" s="1262"/>
      <c r="F552" s="1262"/>
      <c r="G552" s="1262"/>
      <c r="H552" s="1262"/>
    </row>
    <row r="553" spans="1:8" hidden="1" x14ac:dyDescent="0.25">
      <c r="A553" s="1733" t="s">
        <v>630</v>
      </c>
      <c r="B553" s="1732">
        <v>3</v>
      </c>
      <c r="C553" s="294">
        <v>0.499</v>
      </c>
      <c r="D553" s="1262"/>
      <c r="E553" s="1262"/>
      <c r="F553" s="1262"/>
      <c r="G553" s="1262"/>
      <c r="H553" s="1262"/>
    </row>
    <row r="554" spans="1:8" ht="15.75" hidden="1" thickBot="1" x14ac:dyDescent="0.3">
      <c r="A554" s="91" t="s">
        <v>631</v>
      </c>
      <c r="B554" s="311">
        <v>1</v>
      </c>
      <c r="C554" s="289">
        <f>SUM(B554/B555)</f>
        <v>0.16666666666666666</v>
      </c>
      <c r="D554" s="1262"/>
      <c r="E554" s="1262"/>
      <c r="F554" s="1262"/>
      <c r="G554" s="1262"/>
      <c r="H554" s="1262"/>
    </row>
    <row r="555" spans="1:8" ht="16.5" hidden="1" thickTop="1" thickBot="1" x14ac:dyDescent="0.3">
      <c r="A555" s="34" t="s">
        <v>645</v>
      </c>
      <c r="B555" s="99">
        <f>SUM(B551:B554)</f>
        <v>6</v>
      </c>
      <c r="C555" s="178">
        <f>SUM(B555/B555)</f>
        <v>1</v>
      </c>
      <c r="D555" s="1262"/>
      <c r="E555" s="1262"/>
      <c r="F555" s="1262"/>
      <c r="G555" s="1262"/>
      <c r="H555" s="1262"/>
    </row>
    <row r="556" spans="1:8" ht="33" customHeight="1" x14ac:dyDescent="0.25">
      <c r="A556" s="2692" t="s">
        <v>309</v>
      </c>
      <c r="B556" s="2693"/>
      <c r="C556" s="2693"/>
      <c r="D556" s="1650"/>
      <c r="E556" s="1650"/>
      <c r="F556" s="1650"/>
      <c r="G556" s="1650"/>
      <c r="H556" s="1650"/>
    </row>
  </sheetData>
  <sheetProtection algorithmName="SHA-512" hashValue="LzWtgivTcaz7DMyce8j7+HN4GYsvcdlbhRRMZVlcfWUhgpB4Y0j80fw6J8SSS8jFP54ZChBFcYNow1pQfzggKw==" saltValue="9S+yruRsjZisgPmVRo5VqA==" spinCount="100000" sheet="1" objects="1" scenarios="1"/>
  <sortState ref="A294:C299">
    <sortCondition ref="B294:B299"/>
  </sortState>
  <mergeCells count="92">
    <mergeCell ref="A33:C33"/>
    <mergeCell ref="A2:C2"/>
    <mergeCell ref="A4:C4"/>
    <mergeCell ref="A14:C14"/>
    <mergeCell ref="A22:C22"/>
    <mergeCell ref="A28:C28"/>
    <mergeCell ref="A146:C146"/>
    <mergeCell ref="A115:C115"/>
    <mergeCell ref="A117:C117"/>
    <mergeCell ref="A127:C127"/>
    <mergeCell ref="A135:C135"/>
    <mergeCell ref="A141:C141"/>
    <mergeCell ref="A293:C293"/>
    <mergeCell ref="A262:C262"/>
    <mergeCell ref="A264:C264"/>
    <mergeCell ref="A274:C274"/>
    <mergeCell ref="A282:C282"/>
    <mergeCell ref="A288:C288"/>
    <mergeCell ref="A258:C258"/>
    <mergeCell ref="A225:C225"/>
    <mergeCell ref="A227:C227"/>
    <mergeCell ref="A237:C237"/>
    <mergeCell ref="A245:C245"/>
    <mergeCell ref="A252:C252"/>
    <mergeCell ref="A438:C438"/>
    <mergeCell ref="A407:C407"/>
    <mergeCell ref="A409:C409"/>
    <mergeCell ref="A419:C419"/>
    <mergeCell ref="A556:C556"/>
    <mergeCell ref="A550:C550"/>
    <mergeCell ref="A539:C539"/>
    <mergeCell ref="A545:C545"/>
    <mergeCell ref="A446:C446"/>
    <mergeCell ref="A448:C448"/>
    <mergeCell ref="A458:C458"/>
    <mergeCell ref="A466:C466"/>
    <mergeCell ref="A472:C472"/>
    <mergeCell ref="A477:C477"/>
    <mergeCell ref="A427:C427"/>
    <mergeCell ref="A433:C433"/>
    <mergeCell ref="A1:C1"/>
    <mergeCell ref="A519:C519"/>
    <mergeCell ref="A521:C521"/>
    <mergeCell ref="A531:C531"/>
    <mergeCell ref="A481:C481"/>
    <mergeCell ref="A483:C483"/>
    <mergeCell ref="A493:C493"/>
    <mergeCell ref="A501:C501"/>
    <mergeCell ref="A507:C507"/>
    <mergeCell ref="A512:C512"/>
    <mergeCell ref="A298:C298"/>
    <mergeCell ref="A300:C300"/>
    <mergeCell ref="A310:C310"/>
    <mergeCell ref="A318:C318"/>
    <mergeCell ref="A324:C324"/>
    <mergeCell ref="A329:C329"/>
    <mergeCell ref="A364:C364"/>
    <mergeCell ref="A333:C333"/>
    <mergeCell ref="A335:C335"/>
    <mergeCell ref="A345:C345"/>
    <mergeCell ref="A353:C353"/>
    <mergeCell ref="A359:C359"/>
    <mergeCell ref="A382:C382"/>
    <mergeCell ref="A390:C390"/>
    <mergeCell ref="A396:C396"/>
    <mergeCell ref="A401:C401"/>
    <mergeCell ref="A370:C370"/>
    <mergeCell ref="A372:C372"/>
    <mergeCell ref="A219:C219"/>
    <mergeCell ref="A186:C186"/>
    <mergeCell ref="A188:C188"/>
    <mergeCell ref="A198:C198"/>
    <mergeCell ref="A206:C206"/>
    <mergeCell ref="A213:C213"/>
    <mergeCell ref="A182:C182"/>
    <mergeCell ref="A151:C151"/>
    <mergeCell ref="A153:C153"/>
    <mergeCell ref="A163:C163"/>
    <mergeCell ref="A171:C171"/>
    <mergeCell ref="A177:C177"/>
    <mergeCell ref="A109:C109"/>
    <mergeCell ref="A78:C78"/>
    <mergeCell ref="A80:C80"/>
    <mergeCell ref="A90:C90"/>
    <mergeCell ref="A98:C98"/>
    <mergeCell ref="A104:C104"/>
    <mergeCell ref="A70:C70"/>
    <mergeCell ref="A39:C39"/>
    <mergeCell ref="A41:C41"/>
    <mergeCell ref="A51:C51"/>
    <mergeCell ref="A59:C59"/>
    <mergeCell ref="A65:C65"/>
  </mergeCells>
  <printOptions horizontalCentered="1"/>
  <pageMargins left="0.7" right="0.7" top="1" bottom="0.75" header="0.3" footer="0.3"/>
  <pageSetup firstPageNumber="24" orientation="portrait" useFirstPageNumber="1" r:id="rId1"/>
  <headerFooter>
    <oddHeader>&amp;L&amp;9
Semi-Annual Child Welfare Report&amp;C&amp;"-,Bold"&amp;14ARIZONA DEPARTMENT of CHILD SAFETY&amp;R&amp;9
July 1, 2021 through December 31, 2021</oddHeader>
    <oddFooter>&amp;CPage &amp;P</oddFooter>
  </headerFooter>
  <rowBreaks count="1" manualBreakCount="1">
    <brk id="36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G322"/>
  <sheetViews>
    <sheetView showGridLines="0" zoomScaleNormal="100" workbookViewId="0">
      <selection sqref="A1:C1"/>
    </sheetView>
  </sheetViews>
  <sheetFormatPr defaultColWidth="8.85546875" defaultRowHeight="15" x14ac:dyDescent="0.25"/>
  <cols>
    <col min="1" max="3" width="27.5703125" customWidth="1"/>
    <col min="4" max="4" width="11.140625" customWidth="1"/>
  </cols>
  <sheetData>
    <row r="1" spans="1:3" ht="19.5" thickBot="1" x14ac:dyDescent="0.35">
      <c r="A1" s="2680" t="s">
        <v>656</v>
      </c>
      <c r="B1" s="2681"/>
      <c r="C1" s="2682"/>
    </row>
    <row r="2" spans="1:3" s="1262" customFormat="1" ht="16.5" hidden="1" thickBot="1" x14ac:dyDescent="0.3">
      <c r="A2" s="2689" t="s">
        <v>621</v>
      </c>
      <c r="B2" s="2690"/>
      <c r="C2" s="2691"/>
    </row>
    <row r="3" spans="1:3" s="1262" customFormat="1" ht="15.75" hidden="1" thickBot="1" x14ac:dyDescent="0.3">
      <c r="A3" s="175"/>
      <c r="B3" s="173" t="s">
        <v>269</v>
      </c>
      <c r="C3" s="174" t="s">
        <v>270</v>
      </c>
    </row>
    <row r="4" spans="1:3" s="1262" customFormat="1" ht="15.75" hidden="1" thickBot="1" x14ac:dyDescent="0.3">
      <c r="A4" s="2314" t="s">
        <v>657</v>
      </c>
      <c r="B4" s="2315"/>
      <c r="C4" s="2316"/>
    </row>
    <row r="5" spans="1:3" s="1262" customFormat="1" hidden="1" x14ac:dyDescent="0.25">
      <c r="A5" s="82" t="s">
        <v>571</v>
      </c>
      <c r="B5" s="1411"/>
      <c r="C5" s="294" t="e">
        <f>SUM(B5/B9)</f>
        <v>#DIV/0!</v>
      </c>
    </row>
    <row r="6" spans="1:3" s="1262" customFormat="1" hidden="1" x14ac:dyDescent="0.25">
      <c r="A6" s="80" t="s">
        <v>572</v>
      </c>
      <c r="B6" s="1362"/>
      <c r="C6" s="294" t="e">
        <f>SUM(B6/B9)</f>
        <v>#DIV/0!</v>
      </c>
    </row>
    <row r="7" spans="1:3" s="1262" customFormat="1" hidden="1" x14ac:dyDescent="0.25">
      <c r="A7" s="80" t="s">
        <v>573</v>
      </c>
      <c r="B7" s="1362"/>
      <c r="C7" s="294" t="e">
        <f>SUM(B7/B9)</f>
        <v>#DIV/0!</v>
      </c>
    </row>
    <row r="8" spans="1:3" s="1262" customFormat="1" ht="15.75" hidden="1" thickBot="1" x14ac:dyDescent="0.3">
      <c r="A8" s="81" t="s">
        <v>574</v>
      </c>
      <c r="B8" s="1364"/>
      <c r="C8" s="292" t="e">
        <f>SUM(B8/B9)</f>
        <v>#DIV/0!</v>
      </c>
    </row>
    <row r="9" spans="1:3" s="1262" customFormat="1" ht="16.5" hidden="1" thickTop="1" thickBot="1" x14ac:dyDescent="0.3">
      <c r="A9" s="105" t="s">
        <v>130</v>
      </c>
      <c r="B9" s="459">
        <f>SUM(B5:B8)</f>
        <v>0</v>
      </c>
      <c r="C9" s="177" t="e">
        <f>SUM(C5:C8)</f>
        <v>#DIV/0!</v>
      </c>
    </row>
    <row r="10" spans="1:3" s="1262" customFormat="1" ht="15.75" hidden="1" thickBot="1" x14ac:dyDescent="0.3">
      <c r="A10" s="2314" t="s">
        <v>658</v>
      </c>
      <c r="B10" s="2315"/>
      <c r="C10" s="2316"/>
    </row>
    <row r="11" spans="1:3" s="1262" customFormat="1" hidden="1" x14ac:dyDescent="0.25">
      <c r="A11" s="82" t="s">
        <v>576</v>
      </c>
      <c r="B11" s="1411"/>
      <c r="C11" s="294" t="e">
        <f>SUM(B11/B14)</f>
        <v>#DIV/0!</v>
      </c>
    </row>
    <row r="12" spans="1:3" s="1262" customFormat="1" hidden="1" x14ac:dyDescent="0.25">
      <c r="A12" s="80" t="s">
        <v>577</v>
      </c>
      <c r="B12" s="1362"/>
      <c r="C12" s="294" t="e">
        <f>SUM(B12/B14)</f>
        <v>#DIV/0!</v>
      </c>
    </row>
    <row r="13" spans="1:3" s="1262" customFormat="1" ht="15.75" hidden="1" thickBot="1" x14ac:dyDescent="0.3">
      <c r="A13" s="81" t="s">
        <v>578</v>
      </c>
      <c r="B13" s="1364"/>
      <c r="C13" s="292" t="e">
        <f>SUM(B13/B14)</f>
        <v>#DIV/0!</v>
      </c>
    </row>
    <row r="14" spans="1:3" s="1262" customFormat="1" ht="16.5" hidden="1" thickTop="1" thickBot="1" x14ac:dyDescent="0.3">
      <c r="A14" s="103" t="s">
        <v>130</v>
      </c>
      <c r="B14" s="179">
        <f>SUM(B11:B13)</f>
        <v>0</v>
      </c>
      <c r="C14" s="177" t="e">
        <f>SUM(C11:C13)</f>
        <v>#DIV/0!</v>
      </c>
    </row>
    <row r="15" spans="1:3" s="1262" customFormat="1" ht="15.75" hidden="1" thickBot="1" x14ac:dyDescent="0.3">
      <c r="A15" s="2314" t="s">
        <v>659</v>
      </c>
      <c r="B15" s="2315"/>
      <c r="C15" s="2316"/>
    </row>
    <row r="16" spans="1:3" s="1262" customFormat="1" hidden="1" x14ac:dyDescent="0.25">
      <c r="A16" s="1762" t="s">
        <v>556</v>
      </c>
      <c r="B16" s="2704"/>
      <c r="C16" s="2705"/>
    </row>
    <row r="17" spans="1:3" s="1262" customFormat="1" hidden="1" x14ac:dyDescent="0.25">
      <c r="A17" s="74" t="s">
        <v>617</v>
      </c>
      <c r="B17" s="2700"/>
      <c r="C17" s="2701"/>
    </row>
    <row r="18" spans="1:3" s="1262" customFormat="1" ht="15.75" hidden="1" thickBot="1" x14ac:dyDescent="0.3">
      <c r="A18" s="78" t="s">
        <v>618</v>
      </c>
      <c r="B18" s="2702"/>
      <c r="C18" s="2703"/>
    </row>
    <row r="19" spans="1:3" s="1262" customFormat="1" ht="15.75" hidden="1" thickBot="1" x14ac:dyDescent="0.3">
      <c r="A19" s="2314" t="s">
        <v>660</v>
      </c>
      <c r="B19" s="2315"/>
      <c r="C19" s="2316"/>
    </row>
    <row r="20" spans="1:3" s="1262" customFormat="1" hidden="1" x14ac:dyDescent="0.25">
      <c r="A20" s="79" t="s">
        <v>556</v>
      </c>
      <c r="B20" s="2706"/>
      <c r="C20" s="2707"/>
    </row>
    <row r="21" spans="1:3" s="1262" customFormat="1" hidden="1" x14ac:dyDescent="0.25">
      <c r="A21" s="80" t="s">
        <v>617</v>
      </c>
      <c r="B21" s="2700"/>
      <c r="C21" s="2701"/>
    </row>
    <row r="22" spans="1:3" s="1262" customFormat="1" ht="15.75" hidden="1" thickBot="1" x14ac:dyDescent="0.3">
      <c r="A22" s="83" t="s">
        <v>618</v>
      </c>
      <c r="B22" s="2702"/>
      <c r="C22" s="2703"/>
    </row>
    <row r="23" spans="1:3" s="1262" customFormat="1" ht="16.5" thickBot="1" x14ac:dyDescent="0.3">
      <c r="A23" s="2686" t="s">
        <v>1096</v>
      </c>
      <c r="B23" s="2687"/>
      <c r="C23" s="2688"/>
    </row>
    <row r="24" spans="1:3" s="1262" customFormat="1" ht="15.75" thickBot="1" x14ac:dyDescent="0.3">
      <c r="A24" s="175"/>
      <c r="B24" s="173" t="s">
        <v>269</v>
      </c>
      <c r="C24" s="174" t="s">
        <v>270</v>
      </c>
    </row>
    <row r="25" spans="1:3" s="1262" customFormat="1" ht="15.75" thickBot="1" x14ac:dyDescent="0.3">
      <c r="A25" s="2311" t="s">
        <v>657</v>
      </c>
      <c r="B25" s="2312"/>
      <c r="C25" s="2313"/>
    </row>
    <row r="26" spans="1:3" s="1262" customFormat="1" x14ac:dyDescent="0.25">
      <c r="A26" s="82" t="s">
        <v>571</v>
      </c>
      <c r="B26" s="1086">
        <v>416</v>
      </c>
      <c r="C26" s="294">
        <f>SUM(B26/B30)</f>
        <v>0.45564074479737132</v>
      </c>
    </row>
    <row r="27" spans="1:3" s="1262" customFormat="1" x14ac:dyDescent="0.25">
      <c r="A27" s="80" t="s">
        <v>572</v>
      </c>
      <c r="B27" s="910">
        <v>20</v>
      </c>
      <c r="C27" s="294">
        <f>SUM(B27/B30)</f>
        <v>2.1905805038335158E-2</v>
      </c>
    </row>
    <row r="28" spans="1:3" s="1262" customFormat="1" x14ac:dyDescent="0.25">
      <c r="A28" s="80" t="s">
        <v>573</v>
      </c>
      <c r="B28" s="910">
        <v>470</v>
      </c>
      <c r="C28" s="294">
        <f>SUM(B28/B30)</f>
        <v>0.51478641840087624</v>
      </c>
    </row>
    <row r="29" spans="1:3" s="1262" customFormat="1" ht="15.75" thickBot="1" x14ac:dyDescent="0.3">
      <c r="A29" s="81" t="s">
        <v>574</v>
      </c>
      <c r="B29" s="1089">
        <v>7</v>
      </c>
      <c r="C29" s="292">
        <f>SUM(B29/B30)</f>
        <v>7.6670317634173054E-3</v>
      </c>
    </row>
    <row r="30" spans="1:3" s="1262" customFormat="1" ht="16.5" thickTop="1" thickBot="1" x14ac:dyDescent="0.3">
      <c r="A30" s="105" t="s">
        <v>130</v>
      </c>
      <c r="B30" s="459">
        <f>SUM(B26:B29)</f>
        <v>913</v>
      </c>
      <c r="C30" s="177">
        <f>SUM(C26:C29)</f>
        <v>1</v>
      </c>
    </row>
    <row r="31" spans="1:3" s="1262" customFormat="1" ht="15.75" thickBot="1" x14ac:dyDescent="0.3">
      <c r="A31" s="2311" t="s">
        <v>658</v>
      </c>
      <c r="B31" s="2312"/>
      <c r="C31" s="2313"/>
    </row>
    <row r="32" spans="1:3" s="1262" customFormat="1" x14ac:dyDescent="0.25">
      <c r="A32" s="82" t="s">
        <v>576</v>
      </c>
      <c r="B32" s="1086">
        <v>488</v>
      </c>
      <c r="C32" s="294">
        <f>SUM(B32/B35)</f>
        <v>0.53450164293537783</v>
      </c>
    </row>
    <row r="33" spans="1:3" s="1262" customFormat="1" x14ac:dyDescent="0.25">
      <c r="A33" s="80" t="s">
        <v>577</v>
      </c>
      <c r="B33" s="910">
        <v>106</v>
      </c>
      <c r="C33" s="294">
        <f>SUM(B33/B35)</f>
        <v>0.11610076670317634</v>
      </c>
    </row>
    <row r="34" spans="1:3" s="1262" customFormat="1" ht="15.75" thickBot="1" x14ac:dyDescent="0.3">
      <c r="A34" s="81" t="s">
        <v>578</v>
      </c>
      <c r="B34" s="1089">
        <v>319</v>
      </c>
      <c r="C34" s="292">
        <f>SUM(B34/B35)</f>
        <v>0.3493975903614458</v>
      </c>
    </row>
    <row r="35" spans="1:3" s="1262" customFormat="1" ht="16.5" thickTop="1" thickBot="1" x14ac:dyDescent="0.3">
      <c r="A35" s="103" t="s">
        <v>130</v>
      </c>
      <c r="B35" s="179">
        <f>SUM(B32:B34)</f>
        <v>913</v>
      </c>
      <c r="C35" s="177">
        <f>SUM(C32:C34)</f>
        <v>1</v>
      </c>
    </row>
    <row r="36" spans="1:3" s="1262" customFormat="1" ht="15.75" thickBot="1" x14ac:dyDescent="0.3">
      <c r="A36" s="2311" t="s">
        <v>659</v>
      </c>
      <c r="B36" s="2312"/>
      <c r="C36" s="2313"/>
    </row>
    <row r="37" spans="1:3" s="1262" customFormat="1" x14ac:dyDescent="0.25">
      <c r="A37" s="2068" t="s">
        <v>556</v>
      </c>
      <c r="B37" s="2694" t="s">
        <v>1107</v>
      </c>
      <c r="C37" s="2695"/>
    </row>
    <row r="38" spans="1:3" s="1262" customFormat="1" x14ac:dyDescent="0.25">
      <c r="A38" s="74" t="s">
        <v>617</v>
      </c>
      <c r="B38" s="2698" t="s">
        <v>668</v>
      </c>
      <c r="C38" s="2699"/>
    </row>
    <row r="39" spans="1:3" s="1262" customFormat="1" ht="15.75" thickBot="1" x14ac:dyDescent="0.3">
      <c r="A39" s="78" t="s">
        <v>618</v>
      </c>
      <c r="B39" s="2696" t="s">
        <v>1068</v>
      </c>
      <c r="C39" s="2697"/>
    </row>
    <row r="40" spans="1:3" s="1262" customFormat="1" ht="15.75" thickBot="1" x14ac:dyDescent="0.3">
      <c r="A40" s="2311" t="s">
        <v>660</v>
      </c>
      <c r="B40" s="2312"/>
      <c r="C40" s="2313"/>
    </row>
    <row r="41" spans="1:3" s="1262" customFormat="1" x14ac:dyDescent="0.25">
      <c r="A41" s="79" t="s">
        <v>556</v>
      </c>
      <c r="B41" s="2698" t="s">
        <v>1008</v>
      </c>
      <c r="C41" s="2699"/>
    </row>
    <row r="42" spans="1:3" s="1262" customFormat="1" x14ac:dyDescent="0.25">
      <c r="A42" s="80" t="s">
        <v>617</v>
      </c>
      <c r="B42" s="2694" t="s">
        <v>1108</v>
      </c>
      <c r="C42" s="2695"/>
    </row>
    <row r="43" spans="1:3" s="1262" customFormat="1" ht="15.75" thickBot="1" x14ac:dyDescent="0.3">
      <c r="A43" s="83" t="s">
        <v>618</v>
      </c>
      <c r="B43" s="2696" t="s">
        <v>1109</v>
      </c>
      <c r="C43" s="2697"/>
    </row>
    <row r="44" spans="1:3" s="1262" customFormat="1" ht="16.5" hidden="1" thickBot="1" x14ac:dyDescent="0.3">
      <c r="A44" s="2689" t="s">
        <v>1057</v>
      </c>
      <c r="B44" s="2690"/>
      <c r="C44" s="2691"/>
    </row>
    <row r="45" spans="1:3" s="1262" customFormat="1" ht="15.75" hidden="1" thickBot="1" x14ac:dyDescent="0.3">
      <c r="A45" s="175"/>
      <c r="B45" s="173" t="s">
        <v>269</v>
      </c>
      <c r="C45" s="174" t="s">
        <v>270</v>
      </c>
    </row>
    <row r="46" spans="1:3" s="1262" customFormat="1" ht="15.75" hidden="1" thickBot="1" x14ac:dyDescent="0.3">
      <c r="A46" s="2314" t="s">
        <v>657</v>
      </c>
      <c r="B46" s="2315"/>
      <c r="C46" s="2316"/>
    </row>
    <row r="47" spans="1:3" s="1262" customFormat="1" hidden="1" x14ac:dyDescent="0.25">
      <c r="A47" s="82" t="s">
        <v>571</v>
      </c>
      <c r="B47" s="1968">
        <v>322</v>
      </c>
      <c r="C47" s="294">
        <f>SUM(B47/B51)</f>
        <v>0.41763942931258108</v>
      </c>
    </row>
    <row r="48" spans="1:3" s="1262" customFormat="1" hidden="1" x14ac:dyDescent="0.25">
      <c r="A48" s="80" t="s">
        <v>572</v>
      </c>
      <c r="B48" s="1969">
        <v>32</v>
      </c>
      <c r="C48" s="294">
        <f>SUM(B48/B51)</f>
        <v>4.1504539559014265E-2</v>
      </c>
    </row>
    <row r="49" spans="1:3" s="1262" customFormat="1" hidden="1" x14ac:dyDescent="0.25">
      <c r="A49" s="80" t="s">
        <v>573</v>
      </c>
      <c r="B49" s="1969">
        <v>415</v>
      </c>
      <c r="C49" s="294">
        <f>SUM(B49/B51)</f>
        <v>0.53826199740596625</v>
      </c>
    </row>
    <row r="50" spans="1:3" s="1262" customFormat="1" ht="15.75" hidden="1" thickBot="1" x14ac:dyDescent="0.3">
      <c r="A50" s="81" t="s">
        <v>574</v>
      </c>
      <c r="B50" s="458">
        <v>2</v>
      </c>
      <c r="C50" s="292">
        <f>SUM(B50/B51)</f>
        <v>2.5940337224383916E-3</v>
      </c>
    </row>
    <row r="51" spans="1:3" s="1262" customFormat="1" ht="16.5" hidden="1" thickTop="1" thickBot="1" x14ac:dyDescent="0.3">
      <c r="A51" s="105" t="s">
        <v>130</v>
      </c>
      <c r="B51" s="459">
        <f>SUM(B47:B50)</f>
        <v>771</v>
      </c>
      <c r="C51" s="177">
        <f>SUM(C47:C50)</f>
        <v>1</v>
      </c>
    </row>
    <row r="52" spans="1:3" s="1262" customFormat="1" ht="15.75" hidden="1" thickBot="1" x14ac:dyDescent="0.3">
      <c r="A52" s="2314" t="s">
        <v>658</v>
      </c>
      <c r="B52" s="2315"/>
      <c r="C52" s="2316"/>
    </row>
    <row r="53" spans="1:3" s="1262" customFormat="1" hidden="1" x14ac:dyDescent="0.25">
      <c r="A53" s="82" t="s">
        <v>576</v>
      </c>
      <c r="B53" s="1968">
        <v>443</v>
      </c>
      <c r="C53" s="294">
        <f>SUM(B53/B56)</f>
        <v>0.57457846952010372</v>
      </c>
    </row>
    <row r="54" spans="1:3" s="1262" customFormat="1" hidden="1" x14ac:dyDescent="0.25">
      <c r="A54" s="80" t="s">
        <v>577</v>
      </c>
      <c r="B54" s="1969">
        <v>79</v>
      </c>
      <c r="C54" s="294">
        <f>SUM(B54/B56)</f>
        <v>0.10246433203631647</v>
      </c>
    </row>
    <row r="55" spans="1:3" s="1262" customFormat="1" ht="15.75" hidden="1" thickBot="1" x14ac:dyDescent="0.3">
      <c r="A55" s="81" t="s">
        <v>578</v>
      </c>
      <c r="B55" s="458">
        <v>249</v>
      </c>
      <c r="C55" s="292">
        <f>SUM(B55/B56)</f>
        <v>0.32295719844357978</v>
      </c>
    </row>
    <row r="56" spans="1:3" s="1262" customFormat="1" ht="16.5" hidden="1" thickTop="1" thickBot="1" x14ac:dyDescent="0.3">
      <c r="A56" s="103" t="s">
        <v>130</v>
      </c>
      <c r="B56" s="179">
        <f>SUM(B53:B55)</f>
        <v>771</v>
      </c>
      <c r="C56" s="177">
        <f>SUM(C53:C55)</f>
        <v>1</v>
      </c>
    </row>
    <row r="57" spans="1:3" s="1262" customFormat="1" ht="15.75" hidden="1" thickBot="1" x14ac:dyDescent="0.3">
      <c r="A57" s="2314" t="s">
        <v>659</v>
      </c>
      <c r="B57" s="2315"/>
      <c r="C57" s="2316"/>
    </row>
    <row r="58" spans="1:3" s="1262" customFormat="1" hidden="1" x14ac:dyDescent="0.25">
      <c r="A58" s="1964" t="s">
        <v>556</v>
      </c>
      <c r="B58" s="2716" t="s">
        <v>668</v>
      </c>
      <c r="C58" s="2717"/>
    </row>
    <row r="59" spans="1:3" s="1262" customFormat="1" hidden="1" x14ac:dyDescent="0.25">
      <c r="A59" s="74" t="s">
        <v>617</v>
      </c>
      <c r="B59" s="2708" t="s">
        <v>1067</v>
      </c>
      <c r="C59" s="2709"/>
    </row>
    <row r="60" spans="1:3" s="1262" customFormat="1" ht="15.75" hidden="1" thickBot="1" x14ac:dyDescent="0.3">
      <c r="A60" s="78" t="s">
        <v>618</v>
      </c>
      <c r="B60" s="2710" t="s">
        <v>1068</v>
      </c>
      <c r="C60" s="2711"/>
    </row>
    <row r="61" spans="1:3" s="1262" customFormat="1" ht="15.75" hidden="1" thickBot="1" x14ac:dyDescent="0.3">
      <c r="A61" s="2314" t="s">
        <v>660</v>
      </c>
      <c r="B61" s="2315"/>
      <c r="C61" s="2316"/>
    </row>
    <row r="62" spans="1:3" s="1262" customFormat="1" hidden="1" x14ac:dyDescent="0.25">
      <c r="A62" s="79" t="s">
        <v>556</v>
      </c>
      <c r="B62" s="2716" t="s">
        <v>593</v>
      </c>
      <c r="C62" s="2717"/>
    </row>
    <row r="63" spans="1:3" s="1262" customFormat="1" hidden="1" x14ac:dyDescent="0.25">
      <c r="A63" s="80" t="s">
        <v>617</v>
      </c>
      <c r="B63" s="2708" t="s">
        <v>683</v>
      </c>
      <c r="C63" s="2709"/>
    </row>
    <row r="64" spans="1:3" s="1262" customFormat="1" ht="15.75" hidden="1" thickBot="1" x14ac:dyDescent="0.3">
      <c r="A64" s="83" t="s">
        <v>618</v>
      </c>
      <c r="B64" s="2710" t="s">
        <v>703</v>
      </c>
      <c r="C64" s="2711"/>
    </row>
    <row r="65" spans="1:3" s="1262" customFormat="1" ht="16.5" hidden="1" thickBot="1" x14ac:dyDescent="0.3">
      <c r="A65" s="2689" t="s">
        <v>1031</v>
      </c>
      <c r="B65" s="2690"/>
      <c r="C65" s="2691"/>
    </row>
    <row r="66" spans="1:3" s="1262" customFormat="1" ht="15.75" hidden="1" thickBot="1" x14ac:dyDescent="0.3">
      <c r="A66" s="175"/>
      <c r="B66" s="173" t="s">
        <v>269</v>
      </c>
      <c r="C66" s="174" t="s">
        <v>270</v>
      </c>
    </row>
    <row r="67" spans="1:3" s="1262" customFormat="1" ht="15.75" hidden="1" thickBot="1" x14ac:dyDescent="0.3">
      <c r="A67" s="2314" t="s">
        <v>657</v>
      </c>
      <c r="B67" s="2315"/>
      <c r="C67" s="2316"/>
    </row>
    <row r="68" spans="1:3" s="1262" customFormat="1" hidden="1" x14ac:dyDescent="0.25">
      <c r="A68" s="82" t="s">
        <v>571</v>
      </c>
      <c r="B68" s="1909">
        <v>495</v>
      </c>
      <c r="C68" s="294">
        <f>SUM(B68/B72)</f>
        <v>0.48245614035087719</v>
      </c>
    </row>
    <row r="69" spans="1:3" s="1262" customFormat="1" hidden="1" x14ac:dyDescent="0.25">
      <c r="A69" s="80" t="s">
        <v>572</v>
      </c>
      <c r="B69" s="1910">
        <v>29</v>
      </c>
      <c r="C69" s="294">
        <f>SUM(B69/B72)</f>
        <v>2.8265107212475632E-2</v>
      </c>
    </row>
    <row r="70" spans="1:3" s="1262" customFormat="1" hidden="1" x14ac:dyDescent="0.25">
      <c r="A70" s="80" t="s">
        <v>573</v>
      </c>
      <c r="B70" s="1910">
        <v>488</v>
      </c>
      <c r="C70" s="294">
        <f>SUM(B70/B72)</f>
        <v>0.47563352826510719</v>
      </c>
    </row>
    <row r="71" spans="1:3" s="1262" customFormat="1" ht="15.75" hidden="1" thickBot="1" x14ac:dyDescent="0.3">
      <c r="A71" s="81" t="s">
        <v>574</v>
      </c>
      <c r="B71" s="458">
        <v>14</v>
      </c>
      <c r="C71" s="292">
        <f>SUM(B71/B72)</f>
        <v>1.364522417153996E-2</v>
      </c>
    </row>
    <row r="72" spans="1:3" s="1262" customFormat="1" ht="16.5" hidden="1" thickTop="1" thickBot="1" x14ac:dyDescent="0.3">
      <c r="A72" s="105" t="s">
        <v>130</v>
      </c>
      <c r="B72" s="459">
        <f>SUM(B68:B71)</f>
        <v>1026</v>
      </c>
      <c r="C72" s="177">
        <f>SUM(C68:C71)</f>
        <v>1</v>
      </c>
    </row>
    <row r="73" spans="1:3" s="1262" customFormat="1" ht="15.75" hidden="1" thickBot="1" x14ac:dyDescent="0.3">
      <c r="A73" s="2314" t="s">
        <v>658</v>
      </c>
      <c r="B73" s="2315"/>
      <c r="C73" s="2316"/>
    </row>
    <row r="74" spans="1:3" s="1262" customFormat="1" hidden="1" x14ac:dyDescent="0.25">
      <c r="A74" s="82" t="s">
        <v>576</v>
      </c>
      <c r="B74" s="1909">
        <v>609</v>
      </c>
      <c r="C74" s="294">
        <f>SUM(B74/B77)</f>
        <v>0.5935672514619883</v>
      </c>
    </row>
    <row r="75" spans="1:3" s="1262" customFormat="1" hidden="1" x14ac:dyDescent="0.25">
      <c r="A75" s="80" t="s">
        <v>577</v>
      </c>
      <c r="B75" s="1910">
        <v>107</v>
      </c>
      <c r="C75" s="294">
        <f>SUM(B75/B77)</f>
        <v>0.10428849902534112</v>
      </c>
    </row>
    <row r="76" spans="1:3" s="1262" customFormat="1" ht="15.75" hidden="1" thickBot="1" x14ac:dyDescent="0.3">
      <c r="A76" s="81" t="s">
        <v>578</v>
      </c>
      <c r="B76" s="458">
        <v>310</v>
      </c>
      <c r="C76" s="292">
        <f>SUM(B76/B77)</f>
        <v>0.30214424951267055</v>
      </c>
    </row>
    <row r="77" spans="1:3" s="1262" customFormat="1" ht="16.5" hidden="1" thickTop="1" thickBot="1" x14ac:dyDescent="0.3">
      <c r="A77" s="103" t="s">
        <v>130</v>
      </c>
      <c r="B77" s="179">
        <f>SUM(B74:B76)</f>
        <v>1026</v>
      </c>
      <c r="C77" s="177">
        <f>SUM(C74:C76)</f>
        <v>1</v>
      </c>
    </row>
    <row r="78" spans="1:3" s="1262" customFormat="1" ht="15.75" hidden="1" thickBot="1" x14ac:dyDescent="0.3">
      <c r="A78" s="2314" t="s">
        <v>659</v>
      </c>
      <c r="B78" s="2315"/>
      <c r="C78" s="2316"/>
    </row>
    <row r="79" spans="1:3" s="1262" customFormat="1" hidden="1" x14ac:dyDescent="0.25">
      <c r="A79" s="1882" t="s">
        <v>556</v>
      </c>
      <c r="B79" s="2722" t="s">
        <v>1049</v>
      </c>
      <c r="C79" s="2723"/>
    </row>
    <row r="80" spans="1:3" s="1262" customFormat="1" hidden="1" x14ac:dyDescent="0.25">
      <c r="A80" s="74" t="s">
        <v>617</v>
      </c>
      <c r="B80" s="2720" t="s">
        <v>1005</v>
      </c>
      <c r="C80" s="2721"/>
    </row>
    <row r="81" spans="1:3" s="1262" customFormat="1" ht="15.75" hidden="1" thickBot="1" x14ac:dyDescent="0.3">
      <c r="A81" s="78" t="s">
        <v>618</v>
      </c>
      <c r="B81" s="2718" t="s">
        <v>1050</v>
      </c>
      <c r="C81" s="2719"/>
    </row>
    <row r="82" spans="1:3" s="1262" customFormat="1" ht="15.75" hidden="1" thickBot="1" x14ac:dyDescent="0.3">
      <c r="A82" s="2314" t="s">
        <v>660</v>
      </c>
      <c r="B82" s="2315"/>
      <c r="C82" s="2316"/>
    </row>
    <row r="83" spans="1:3" s="1262" customFormat="1" hidden="1" x14ac:dyDescent="0.25">
      <c r="A83" s="79" t="s">
        <v>556</v>
      </c>
      <c r="B83" s="2722" t="s">
        <v>661</v>
      </c>
      <c r="C83" s="2723"/>
    </row>
    <row r="84" spans="1:3" s="1262" customFormat="1" hidden="1" x14ac:dyDescent="0.25">
      <c r="A84" s="80" t="s">
        <v>617</v>
      </c>
      <c r="B84" s="2720" t="s">
        <v>1005</v>
      </c>
      <c r="C84" s="2721"/>
    </row>
    <row r="85" spans="1:3" s="1262" customFormat="1" ht="15.75" hidden="1" thickBot="1" x14ac:dyDescent="0.3">
      <c r="A85" s="83" t="s">
        <v>618</v>
      </c>
      <c r="B85" s="2718" t="s">
        <v>1048</v>
      </c>
      <c r="C85" s="2719"/>
    </row>
    <row r="86" spans="1:3" s="1262" customFormat="1" ht="16.5" hidden="1" thickBot="1" x14ac:dyDescent="0.3">
      <c r="A86" s="2689" t="s">
        <v>981</v>
      </c>
      <c r="B86" s="2690"/>
      <c r="C86" s="2691"/>
    </row>
    <row r="87" spans="1:3" s="1262" customFormat="1" ht="15.75" hidden="1" thickBot="1" x14ac:dyDescent="0.3">
      <c r="A87" s="175"/>
      <c r="B87" s="173" t="s">
        <v>269</v>
      </c>
      <c r="C87" s="174" t="s">
        <v>270</v>
      </c>
    </row>
    <row r="88" spans="1:3" s="1262" customFormat="1" ht="15.75" hidden="1" thickBot="1" x14ac:dyDescent="0.3">
      <c r="A88" s="2314" t="s">
        <v>657</v>
      </c>
      <c r="B88" s="2315"/>
      <c r="C88" s="2316"/>
    </row>
    <row r="89" spans="1:3" s="1262" customFormat="1" hidden="1" x14ac:dyDescent="0.25">
      <c r="A89" s="82" t="s">
        <v>571</v>
      </c>
      <c r="B89" s="1797">
        <v>496</v>
      </c>
      <c r="C89" s="294">
        <f>SUM(B89/B94)</f>
        <v>0.46748350612629597</v>
      </c>
    </row>
    <row r="90" spans="1:3" s="1262" customFormat="1" hidden="1" x14ac:dyDescent="0.25">
      <c r="A90" s="80" t="s">
        <v>572</v>
      </c>
      <c r="B90" s="1801">
        <v>23</v>
      </c>
      <c r="C90" s="294">
        <f>SUM(B90/B94)</f>
        <v>2.1677662582469368E-2</v>
      </c>
    </row>
    <row r="91" spans="1:3" s="1262" customFormat="1" hidden="1" x14ac:dyDescent="0.25">
      <c r="A91" s="80" t="s">
        <v>573</v>
      </c>
      <c r="B91" s="1801">
        <v>424</v>
      </c>
      <c r="C91" s="294">
        <f>SUM(B91/B94)</f>
        <v>0.39962299717247879</v>
      </c>
    </row>
    <row r="92" spans="1:3" s="1262" customFormat="1" hidden="1" x14ac:dyDescent="0.25">
      <c r="A92" s="80" t="s">
        <v>574</v>
      </c>
      <c r="B92" s="1801">
        <v>11</v>
      </c>
      <c r="C92" s="294">
        <f>SUM(B92/B94)</f>
        <v>1.0367577756833177E-2</v>
      </c>
    </row>
    <row r="93" spans="1:3" s="1262" customFormat="1" ht="15.75" hidden="1" thickBot="1" x14ac:dyDescent="0.3">
      <c r="A93" s="81" t="s">
        <v>581</v>
      </c>
      <c r="B93" s="311">
        <v>107</v>
      </c>
      <c r="C93" s="88">
        <f>SUM(B93/B94)</f>
        <v>0.10084825636192271</v>
      </c>
    </row>
    <row r="94" spans="1:3" s="1262" customFormat="1" ht="16.5" hidden="1" thickTop="1" thickBot="1" x14ac:dyDescent="0.3">
      <c r="A94" s="105" t="s">
        <v>130</v>
      </c>
      <c r="B94" s="459">
        <f>SUM(B89:B93)</f>
        <v>1061</v>
      </c>
      <c r="C94" s="177">
        <f>SUM(C89:C93)</f>
        <v>1</v>
      </c>
    </row>
    <row r="95" spans="1:3" s="1262" customFormat="1" ht="15.75" hidden="1" thickBot="1" x14ac:dyDescent="0.3">
      <c r="A95" s="2314" t="s">
        <v>658</v>
      </c>
      <c r="B95" s="2315"/>
      <c r="C95" s="2316"/>
    </row>
    <row r="96" spans="1:3" s="1262" customFormat="1" hidden="1" x14ac:dyDescent="0.25">
      <c r="A96" s="82" t="s">
        <v>576</v>
      </c>
      <c r="B96" s="1797">
        <v>595</v>
      </c>
      <c r="C96" s="294">
        <f>SUM(B96/B99)</f>
        <v>0.56079170593779448</v>
      </c>
    </row>
    <row r="97" spans="1:3" s="1262" customFormat="1" hidden="1" x14ac:dyDescent="0.25">
      <c r="A97" s="80" t="s">
        <v>577</v>
      </c>
      <c r="B97" s="1801">
        <v>116</v>
      </c>
      <c r="C97" s="294">
        <f>SUM(B97/B99)</f>
        <v>0.10933081998114987</v>
      </c>
    </row>
    <row r="98" spans="1:3" s="1262" customFormat="1" ht="15.75" hidden="1" thickBot="1" x14ac:dyDescent="0.3">
      <c r="A98" s="81" t="s">
        <v>578</v>
      </c>
      <c r="B98" s="458">
        <v>350</v>
      </c>
      <c r="C98" s="292">
        <f>SUM(B98/B99)</f>
        <v>0.32987747408105561</v>
      </c>
    </row>
    <row r="99" spans="1:3" s="1262" customFormat="1" ht="16.5" hidden="1" thickTop="1" thickBot="1" x14ac:dyDescent="0.3">
      <c r="A99" s="103" t="s">
        <v>130</v>
      </c>
      <c r="B99" s="179">
        <f>SUM(B96:B98)</f>
        <v>1061</v>
      </c>
      <c r="C99" s="177">
        <f>SUM(C96:C98)</f>
        <v>1</v>
      </c>
    </row>
    <row r="100" spans="1:3" s="1262" customFormat="1" ht="15.75" hidden="1" thickBot="1" x14ac:dyDescent="0.3">
      <c r="A100" s="2314" t="s">
        <v>659</v>
      </c>
      <c r="B100" s="2315"/>
      <c r="C100" s="2316"/>
    </row>
    <row r="101" spans="1:3" s="1262" customFormat="1" hidden="1" x14ac:dyDescent="0.25">
      <c r="A101" s="1734" t="s">
        <v>556</v>
      </c>
      <c r="B101" s="2712" t="s">
        <v>1004</v>
      </c>
      <c r="C101" s="2713"/>
    </row>
    <row r="102" spans="1:3" s="1262" customFormat="1" hidden="1" x14ac:dyDescent="0.25">
      <c r="A102" s="74" t="s">
        <v>617</v>
      </c>
      <c r="B102" s="2708" t="s">
        <v>1005</v>
      </c>
      <c r="C102" s="2709"/>
    </row>
    <row r="103" spans="1:3" s="1262" customFormat="1" ht="15.75" hidden="1" thickBot="1" x14ac:dyDescent="0.3">
      <c r="A103" s="78" t="s">
        <v>618</v>
      </c>
      <c r="B103" s="2710" t="s">
        <v>1006</v>
      </c>
      <c r="C103" s="2711"/>
    </row>
    <row r="104" spans="1:3" s="1262" customFormat="1" ht="15.75" hidden="1" thickBot="1" x14ac:dyDescent="0.3">
      <c r="A104" s="2314" t="s">
        <v>660</v>
      </c>
      <c r="B104" s="2315"/>
      <c r="C104" s="2316"/>
    </row>
    <row r="105" spans="1:3" s="1262" customFormat="1" hidden="1" x14ac:dyDescent="0.25">
      <c r="A105" s="79" t="s">
        <v>556</v>
      </c>
      <c r="B105" s="2714" t="s">
        <v>1008</v>
      </c>
      <c r="C105" s="2715"/>
    </row>
    <row r="106" spans="1:3" s="1262" customFormat="1" hidden="1" x14ac:dyDescent="0.25">
      <c r="A106" s="80" t="s">
        <v>617</v>
      </c>
      <c r="B106" s="2708" t="s">
        <v>1005</v>
      </c>
      <c r="C106" s="2709"/>
    </row>
    <row r="107" spans="1:3" s="1262" customFormat="1" ht="15.75" hidden="1" thickBot="1" x14ac:dyDescent="0.3">
      <c r="A107" s="83" t="s">
        <v>618</v>
      </c>
      <c r="B107" s="2710" t="s">
        <v>1007</v>
      </c>
      <c r="C107" s="2711"/>
    </row>
    <row r="108" spans="1:3" s="1262" customFormat="1" ht="16.5" hidden="1" thickBot="1" x14ac:dyDescent="0.3">
      <c r="A108" s="2689" t="s">
        <v>112</v>
      </c>
      <c r="B108" s="2690"/>
      <c r="C108" s="2691"/>
    </row>
    <row r="109" spans="1:3" s="1262" customFormat="1" ht="15.75" hidden="1" thickBot="1" x14ac:dyDescent="0.3">
      <c r="A109" s="175"/>
      <c r="B109" s="173" t="s">
        <v>269</v>
      </c>
      <c r="C109" s="174" t="s">
        <v>270</v>
      </c>
    </row>
    <row r="110" spans="1:3" s="1262" customFormat="1" ht="15.75" hidden="1" thickBot="1" x14ac:dyDescent="0.3">
      <c r="A110" s="2314" t="s">
        <v>657</v>
      </c>
      <c r="B110" s="2315"/>
      <c r="C110" s="2316"/>
    </row>
    <row r="111" spans="1:3" s="1262" customFormat="1" hidden="1" x14ac:dyDescent="0.25">
      <c r="A111" s="82" t="s">
        <v>571</v>
      </c>
      <c r="B111" s="1742">
        <v>669</v>
      </c>
      <c r="C111" s="294">
        <f>SUM(B111/B116)</f>
        <v>0.49592290585618976</v>
      </c>
    </row>
    <row r="112" spans="1:3" s="1262" customFormat="1" hidden="1" x14ac:dyDescent="0.25">
      <c r="A112" s="80" t="s">
        <v>572</v>
      </c>
      <c r="B112" s="1746">
        <v>16</v>
      </c>
      <c r="C112" s="294">
        <f>SUM(B112/B116)</f>
        <v>1.1860637509266123E-2</v>
      </c>
    </row>
    <row r="113" spans="1:3" s="1262" customFormat="1" hidden="1" x14ac:dyDescent="0.25">
      <c r="A113" s="80" t="s">
        <v>573</v>
      </c>
      <c r="B113" s="1746">
        <v>528</v>
      </c>
      <c r="C113" s="294">
        <f>SUM(B113/B116)</f>
        <v>0.39140103780578206</v>
      </c>
    </row>
    <row r="114" spans="1:3" s="1262" customFormat="1" hidden="1" x14ac:dyDescent="0.25">
      <c r="A114" s="80" t="s">
        <v>574</v>
      </c>
      <c r="B114" s="1746">
        <v>3</v>
      </c>
      <c r="C114" s="294">
        <f>SUM(B114/B116)</f>
        <v>2.223869532987398E-3</v>
      </c>
    </row>
    <row r="115" spans="1:3" s="1262" customFormat="1" ht="15.75" hidden="1" thickBot="1" x14ac:dyDescent="0.3">
      <c r="A115" s="81" t="s">
        <v>581</v>
      </c>
      <c r="B115" s="458">
        <v>133</v>
      </c>
      <c r="C115" s="292">
        <f>SUM(B115/B116)</f>
        <v>9.8591549295774641E-2</v>
      </c>
    </row>
    <row r="116" spans="1:3" s="1262" customFormat="1" ht="16.5" hidden="1" thickTop="1" thickBot="1" x14ac:dyDescent="0.3">
      <c r="A116" s="105" t="s">
        <v>130</v>
      </c>
      <c r="B116" s="459">
        <f>SUM(B111:B115)</f>
        <v>1349</v>
      </c>
      <c r="C116" s="177">
        <f>SUM(C111:C115)</f>
        <v>0.99999999999999989</v>
      </c>
    </row>
    <row r="117" spans="1:3" s="1262" customFormat="1" ht="15.75" hidden="1" thickBot="1" x14ac:dyDescent="0.3">
      <c r="A117" s="2314" t="s">
        <v>658</v>
      </c>
      <c r="B117" s="2315"/>
      <c r="C117" s="2316"/>
    </row>
    <row r="118" spans="1:3" s="1262" customFormat="1" hidden="1" x14ac:dyDescent="0.25">
      <c r="A118" s="82" t="s">
        <v>576</v>
      </c>
      <c r="B118" s="1742">
        <v>787</v>
      </c>
      <c r="C118" s="294">
        <f>SUM(B118/B121)</f>
        <v>0.58339510748702739</v>
      </c>
    </row>
    <row r="119" spans="1:3" s="1262" customFormat="1" hidden="1" x14ac:dyDescent="0.25">
      <c r="A119" s="80" t="s">
        <v>577</v>
      </c>
      <c r="B119" s="1746">
        <v>163</v>
      </c>
      <c r="C119" s="294">
        <f>SUM(B119/B121)</f>
        <v>0.12083024462564863</v>
      </c>
    </row>
    <row r="120" spans="1:3" s="1262" customFormat="1" ht="15.75" hidden="1" thickBot="1" x14ac:dyDescent="0.3">
      <c r="A120" s="81" t="s">
        <v>578</v>
      </c>
      <c r="B120" s="458">
        <v>399</v>
      </c>
      <c r="C120" s="292">
        <f>SUM(B120/B121)</f>
        <v>0.29577464788732394</v>
      </c>
    </row>
    <row r="121" spans="1:3" s="1262" customFormat="1" ht="16.5" hidden="1" thickTop="1" thickBot="1" x14ac:dyDescent="0.3">
      <c r="A121" s="103" t="s">
        <v>130</v>
      </c>
      <c r="B121" s="179">
        <f>SUM(B118:B120)</f>
        <v>1349</v>
      </c>
      <c r="C121" s="177">
        <f>SUM(C118:C120)</f>
        <v>1</v>
      </c>
    </row>
    <row r="122" spans="1:3" s="1262" customFormat="1" ht="15.75" hidden="1" thickBot="1" x14ac:dyDescent="0.3">
      <c r="A122" s="2314" t="s">
        <v>659</v>
      </c>
      <c r="B122" s="2315"/>
      <c r="C122" s="2316"/>
    </row>
    <row r="123" spans="1:3" s="1262" customFormat="1" hidden="1" x14ac:dyDescent="0.25">
      <c r="A123" s="1734" t="s">
        <v>556</v>
      </c>
      <c r="B123" s="2734" t="s">
        <v>661</v>
      </c>
      <c r="C123" s="2735"/>
    </row>
    <row r="124" spans="1:3" s="1262" customFormat="1" hidden="1" x14ac:dyDescent="0.25">
      <c r="A124" s="74" t="s">
        <v>617</v>
      </c>
      <c r="B124" s="2730" t="s">
        <v>662</v>
      </c>
      <c r="C124" s="2731"/>
    </row>
    <row r="125" spans="1:3" s="1262" customFormat="1" ht="15.75" hidden="1" thickBot="1" x14ac:dyDescent="0.3">
      <c r="A125" s="78" t="s">
        <v>618</v>
      </c>
      <c r="B125" s="2732" t="s">
        <v>663</v>
      </c>
      <c r="C125" s="2733"/>
    </row>
    <row r="126" spans="1:3" s="1262" customFormat="1" ht="15.75" hidden="1" thickBot="1" x14ac:dyDescent="0.3">
      <c r="A126" s="2314" t="s">
        <v>660</v>
      </c>
      <c r="B126" s="2315"/>
      <c r="C126" s="2316"/>
    </row>
    <row r="127" spans="1:3" s="1262" customFormat="1" hidden="1" x14ac:dyDescent="0.25">
      <c r="A127" s="79" t="s">
        <v>556</v>
      </c>
      <c r="B127" s="2736" t="s">
        <v>664</v>
      </c>
      <c r="C127" s="2737"/>
    </row>
    <row r="128" spans="1:3" s="1262" customFormat="1" hidden="1" x14ac:dyDescent="0.25">
      <c r="A128" s="80" t="s">
        <v>617</v>
      </c>
      <c r="B128" s="2730" t="s">
        <v>662</v>
      </c>
      <c r="C128" s="2731"/>
    </row>
    <row r="129" spans="1:7" s="1262" customFormat="1" ht="15.75" hidden="1" thickBot="1" x14ac:dyDescent="0.3">
      <c r="A129" s="83" t="s">
        <v>618</v>
      </c>
      <c r="B129" s="2732" t="s">
        <v>665</v>
      </c>
      <c r="C129" s="2733"/>
    </row>
    <row r="130" spans="1:7" ht="16.5" hidden="1" thickBot="1" x14ac:dyDescent="0.3">
      <c r="A130" s="2689" t="s">
        <v>132</v>
      </c>
      <c r="B130" s="2690"/>
      <c r="C130" s="2691"/>
    </row>
    <row r="131" spans="1:7" ht="15.75" hidden="1" thickBot="1" x14ac:dyDescent="0.3">
      <c r="A131" s="175"/>
      <c r="B131" s="173" t="s">
        <v>269</v>
      </c>
      <c r="C131" s="174" t="s">
        <v>270</v>
      </c>
    </row>
    <row r="132" spans="1:7" ht="15.75" hidden="1" thickBot="1" x14ac:dyDescent="0.3">
      <c r="A132" s="2314" t="s">
        <v>666</v>
      </c>
      <c r="B132" s="2315"/>
      <c r="C132" s="2316"/>
    </row>
    <row r="133" spans="1:7" hidden="1" x14ac:dyDescent="0.25">
      <c r="A133" s="82" t="s">
        <v>571</v>
      </c>
      <c r="B133" s="1714">
        <v>601</v>
      </c>
      <c r="C133" s="294">
        <f>SUM(B133/B138)</f>
        <v>0.46734059097978226</v>
      </c>
    </row>
    <row r="134" spans="1:7" hidden="1" x14ac:dyDescent="0.25">
      <c r="A134" s="80" t="s">
        <v>572</v>
      </c>
      <c r="B134" s="1732">
        <v>33</v>
      </c>
      <c r="C134" s="294">
        <f>SUM(B134/B138)</f>
        <v>2.5660964230171075E-2</v>
      </c>
      <c r="D134" s="1641"/>
      <c r="E134" s="1262"/>
      <c r="F134" s="1262"/>
      <c r="G134" s="1262"/>
    </row>
    <row r="135" spans="1:7" s="1262" customFormat="1" hidden="1" x14ac:dyDescent="0.25">
      <c r="A135" s="80" t="s">
        <v>573</v>
      </c>
      <c r="B135" s="1732">
        <v>492</v>
      </c>
      <c r="C135" s="294">
        <f>SUM(B135/B138)</f>
        <v>0.38258164852255055</v>
      </c>
    </row>
    <row r="136" spans="1:7" hidden="1" x14ac:dyDescent="0.25">
      <c r="A136" s="80" t="s">
        <v>574</v>
      </c>
      <c r="B136" s="1732">
        <v>7</v>
      </c>
      <c r="C136" s="294">
        <f>SUM(B136/B138)</f>
        <v>5.4432348367029551E-3</v>
      </c>
      <c r="D136" s="1262"/>
      <c r="E136" s="1262"/>
      <c r="F136" s="1262"/>
      <c r="G136" s="1262"/>
    </row>
    <row r="137" spans="1:7" ht="15.75" hidden="1" thickBot="1" x14ac:dyDescent="0.3">
      <c r="A137" s="81" t="s">
        <v>581</v>
      </c>
      <c r="B137" s="458">
        <v>153</v>
      </c>
      <c r="C137" s="292">
        <f>SUM(B137/B138)</f>
        <v>0.11897356143079316</v>
      </c>
      <c r="D137" s="1569"/>
      <c r="E137" s="1569"/>
      <c r="F137" s="1569"/>
      <c r="G137" s="1569"/>
    </row>
    <row r="138" spans="1:7" ht="16.5" hidden="1" thickTop="1" thickBot="1" x14ac:dyDescent="0.3">
      <c r="A138" s="105" t="s">
        <v>130</v>
      </c>
      <c r="B138" s="459">
        <f>SUM(B133:B137)</f>
        <v>1286</v>
      </c>
      <c r="C138" s="177">
        <f>SUM(C133:C137)</f>
        <v>1</v>
      </c>
      <c r="D138" s="1569"/>
      <c r="E138" s="1569"/>
      <c r="F138" s="1569"/>
      <c r="G138" s="1569"/>
    </row>
    <row r="139" spans="1:7" ht="15.75" hidden="1" thickBot="1" x14ac:dyDescent="0.3">
      <c r="A139" s="2314" t="s">
        <v>658</v>
      </c>
      <c r="B139" s="2315"/>
      <c r="C139" s="2316"/>
      <c r="D139" s="1262"/>
      <c r="E139" s="1262"/>
      <c r="F139" s="1262"/>
      <c r="G139" s="1262"/>
    </row>
    <row r="140" spans="1:7" hidden="1" x14ac:dyDescent="0.25">
      <c r="A140" s="82" t="s">
        <v>576</v>
      </c>
      <c r="B140" s="1714">
        <v>773</v>
      </c>
      <c r="C140" s="294">
        <f>SUM(B140/B143)</f>
        <v>0.60108864696734055</v>
      </c>
      <c r="D140" s="1262"/>
      <c r="E140" s="1262"/>
      <c r="F140" s="1262"/>
      <c r="G140" s="1262"/>
    </row>
    <row r="141" spans="1:7" hidden="1" x14ac:dyDescent="0.25">
      <c r="A141" s="80" t="s">
        <v>577</v>
      </c>
      <c r="B141" s="1732">
        <v>138</v>
      </c>
      <c r="C141" s="294">
        <f>SUM(B141/B143)</f>
        <v>0.10730948678071539</v>
      </c>
      <c r="D141" s="1262"/>
      <c r="E141" s="1262"/>
      <c r="F141" s="1262"/>
      <c r="G141" s="1262"/>
    </row>
    <row r="142" spans="1:7" ht="15.75" hidden="1" thickBot="1" x14ac:dyDescent="0.3">
      <c r="A142" s="81" t="s">
        <v>578</v>
      </c>
      <c r="B142" s="458">
        <v>375</v>
      </c>
      <c r="C142" s="292">
        <f>SUM(B142/B143)</f>
        <v>0.29160186625194401</v>
      </c>
      <c r="D142" s="1262"/>
      <c r="E142" s="1262"/>
      <c r="F142" s="1262"/>
      <c r="G142" s="1262"/>
    </row>
    <row r="143" spans="1:7" ht="16.5" hidden="1" thickTop="1" thickBot="1" x14ac:dyDescent="0.3">
      <c r="A143" s="103" t="s">
        <v>130</v>
      </c>
      <c r="B143" s="179">
        <f>SUM(B140:B142)</f>
        <v>1286</v>
      </c>
      <c r="C143" s="177">
        <f>SUM(C140:C142)</f>
        <v>1</v>
      </c>
      <c r="D143" s="1262"/>
      <c r="E143" s="1262"/>
      <c r="F143" s="1262"/>
      <c r="G143" s="1262"/>
    </row>
    <row r="144" spans="1:7" ht="15.75" hidden="1" thickBot="1" x14ac:dyDescent="0.3">
      <c r="A144" s="2314" t="s">
        <v>659</v>
      </c>
      <c r="B144" s="2315"/>
      <c r="C144" s="2316"/>
      <c r="D144" s="1262"/>
      <c r="E144" s="1262"/>
      <c r="F144" s="1262"/>
      <c r="G144" s="1262"/>
    </row>
    <row r="145" spans="1:7" hidden="1" x14ac:dyDescent="0.25">
      <c r="A145" s="1734" t="s">
        <v>556</v>
      </c>
      <c r="B145" s="2720" t="s">
        <v>667</v>
      </c>
      <c r="C145" s="2721"/>
      <c r="D145" s="1262"/>
      <c r="E145" s="1262"/>
      <c r="F145" s="1262"/>
      <c r="G145" s="1262"/>
    </row>
    <row r="146" spans="1:7" hidden="1" x14ac:dyDescent="0.25">
      <c r="A146" s="74" t="s">
        <v>617</v>
      </c>
      <c r="B146" s="2728" t="s">
        <v>668</v>
      </c>
      <c r="C146" s="2729"/>
      <c r="D146" s="1262"/>
      <c r="E146" s="1262"/>
      <c r="F146" s="1262"/>
      <c r="G146" s="1262"/>
    </row>
    <row r="147" spans="1:7" ht="15.75" hidden="1" thickBot="1" x14ac:dyDescent="0.3">
      <c r="A147" s="78" t="s">
        <v>618</v>
      </c>
      <c r="B147" s="2718" t="s">
        <v>669</v>
      </c>
      <c r="C147" s="2719"/>
      <c r="D147" s="1262"/>
      <c r="E147" s="1262"/>
      <c r="F147" s="1262"/>
      <c r="G147" s="1262"/>
    </row>
    <row r="148" spans="1:7" ht="15.75" hidden="1" thickBot="1" x14ac:dyDescent="0.3">
      <c r="A148" s="2314" t="s">
        <v>660</v>
      </c>
      <c r="B148" s="2315"/>
      <c r="C148" s="2316"/>
      <c r="D148" s="1262"/>
      <c r="E148" s="1262"/>
      <c r="F148" s="1262"/>
      <c r="G148" s="1262"/>
    </row>
    <row r="149" spans="1:7" hidden="1" x14ac:dyDescent="0.25">
      <c r="A149" s="79" t="s">
        <v>556</v>
      </c>
      <c r="B149" s="2720" t="s">
        <v>670</v>
      </c>
      <c r="C149" s="2721"/>
      <c r="D149" s="1262"/>
      <c r="E149" s="1262"/>
      <c r="F149" s="1262"/>
      <c r="G149" s="1262"/>
    </row>
    <row r="150" spans="1:7" hidden="1" x14ac:dyDescent="0.25">
      <c r="A150" s="80" t="s">
        <v>617</v>
      </c>
      <c r="B150" s="2720" t="s">
        <v>668</v>
      </c>
      <c r="C150" s="2721"/>
    </row>
    <row r="151" spans="1:7" ht="15.75" hidden="1" thickBot="1" x14ac:dyDescent="0.3">
      <c r="A151" s="83" t="s">
        <v>618</v>
      </c>
      <c r="B151" s="2718" t="s">
        <v>671</v>
      </c>
      <c r="C151" s="2719"/>
    </row>
    <row r="152" spans="1:7" s="1262" customFormat="1" ht="16.5" hidden="1" thickBot="1" x14ac:dyDescent="0.3">
      <c r="A152" s="2689" t="s">
        <v>133</v>
      </c>
      <c r="B152" s="2690"/>
      <c r="C152" s="2691"/>
    </row>
    <row r="153" spans="1:7" s="1262" customFormat="1" ht="15.75" hidden="1" thickBot="1" x14ac:dyDescent="0.3">
      <c r="A153" s="175"/>
      <c r="B153" s="173" t="s">
        <v>269</v>
      </c>
      <c r="C153" s="174" t="s">
        <v>270</v>
      </c>
    </row>
    <row r="154" spans="1:7" s="1262" customFormat="1" ht="15.75" hidden="1" thickBot="1" x14ac:dyDescent="0.3">
      <c r="A154" s="2314" t="s">
        <v>657</v>
      </c>
      <c r="B154" s="2315"/>
      <c r="C154" s="2316"/>
    </row>
    <row r="155" spans="1:7" s="1262" customFormat="1" hidden="1" x14ac:dyDescent="0.25">
      <c r="A155" s="82" t="s">
        <v>571</v>
      </c>
      <c r="B155" s="1714">
        <v>49</v>
      </c>
      <c r="C155" s="294">
        <f>SUM(B155/B159)</f>
        <v>3.8161993769470402E-2</v>
      </c>
    </row>
    <row r="156" spans="1:7" s="1262" customFormat="1" hidden="1" x14ac:dyDescent="0.25">
      <c r="A156" s="80" t="s">
        <v>572</v>
      </c>
      <c r="B156" s="1732">
        <v>629</v>
      </c>
      <c r="C156" s="294">
        <f>SUM(B156/B159)</f>
        <v>0.48987538940809972</v>
      </c>
    </row>
    <row r="157" spans="1:7" s="1262" customFormat="1" hidden="1" x14ac:dyDescent="0.25">
      <c r="A157" s="80" t="s">
        <v>573</v>
      </c>
      <c r="B157" s="1732">
        <v>604</v>
      </c>
      <c r="C157" s="294">
        <f>SUM(B157/B159)</f>
        <v>0.47040498442367601</v>
      </c>
    </row>
    <row r="158" spans="1:7" s="1262" customFormat="1" ht="15.75" hidden="1" thickBot="1" x14ac:dyDescent="0.3">
      <c r="A158" s="81" t="s">
        <v>574</v>
      </c>
      <c r="B158" s="458">
        <v>2</v>
      </c>
      <c r="C158" s="292">
        <f>SUM(B158/B159)</f>
        <v>1.557632398753894E-3</v>
      </c>
    </row>
    <row r="159" spans="1:7" s="1262" customFormat="1" ht="16.5" hidden="1" thickTop="1" thickBot="1" x14ac:dyDescent="0.3">
      <c r="A159" s="105" t="s">
        <v>130</v>
      </c>
      <c r="B159" s="459">
        <f>SUM(B155:B158)</f>
        <v>1284</v>
      </c>
      <c r="C159" s="177">
        <f>SUM(C155:C158)</f>
        <v>1</v>
      </c>
    </row>
    <row r="160" spans="1:7" s="1262" customFormat="1" ht="15.75" hidden="1" thickBot="1" x14ac:dyDescent="0.3">
      <c r="A160" s="2314" t="s">
        <v>658</v>
      </c>
      <c r="B160" s="2315"/>
      <c r="C160" s="2316"/>
    </row>
    <row r="161" spans="1:3" s="1262" customFormat="1" hidden="1" x14ac:dyDescent="0.25">
      <c r="A161" s="82" t="s">
        <v>576</v>
      </c>
      <c r="B161" s="1714">
        <v>441</v>
      </c>
      <c r="C161" s="294">
        <f>SUM(B161/B164)</f>
        <v>0.34345794392523366</v>
      </c>
    </row>
    <row r="162" spans="1:3" s="1262" customFormat="1" hidden="1" x14ac:dyDescent="0.25">
      <c r="A162" s="80" t="s">
        <v>577</v>
      </c>
      <c r="B162" s="1732">
        <v>130</v>
      </c>
      <c r="C162" s="294">
        <f>SUM(B162/B164)</f>
        <v>0.10124610591900311</v>
      </c>
    </row>
    <row r="163" spans="1:3" s="1262" customFormat="1" ht="15.75" hidden="1" thickBot="1" x14ac:dyDescent="0.3">
      <c r="A163" s="81" t="s">
        <v>578</v>
      </c>
      <c r="B163" s="458">
        <v>713</v>
      </c>
      <c r="C163" s="292">
        <f>SUM(B163/B164)</f>
        <v>0.55529595015576327</v>
      </c>
    </row>
    <row r="164" spans="1:3" s="1262" customFormat="1" ht="16.5" hidden="1" thickTop="1" thickBot="1" x14ac:dyDescent="0.3">
      <c r="A164" s="103" t="s">
        <v>130</v>
      </c>
      <c r="B164" s="179">
        <f>SUM(B161:B163)</f>
        <v>1284</v>
      </c>
      <c r="C164" s="177">
        <f>SUM(C161:C163)</f>
        <v>1</v>
      </c>
    </row>
    <row r="165" spans="1:3" s="1262" customFormat="1" ht="15.75" hidden="1" thickBot="1" x14ac:dyDescent="0.3">
      <c r="A165" s="2314" t="s">
        <v>659</v>
      </c>
      <c r="B165" s="2315"/>
      <c r="C165" s="2316"/>
    </row>
    <row r="166" spans="1:3" s="1262" customFormat="1" hidden="1" x14ac:dyDescent="0.25">
      <c r="A166" s="1734" t="s">
        <v>556</v>
      </c>
      <c r="B166" s="2712" t="s">
        <v>672</v>
      </c>
      <c r="C166" s="2713"/>
    </row>
    <row r="167" spans="1:3" s="1262" customFormat="1" hidden="1" x14ac:dyDescent="0.25">
      <c r="A167" s="74" t="s">
        <v>617</v>
      </c>
      <c r="B167" s="2708" t="s">
        <v>673</v>
      </c>
      <c r="C167" s="2709"/>
    </row>
    <row r="168" spans="1:3" s="1262" customFormat="1" ht="15.75" hidden="1" thickBot="1" x14ac:dyDescent="0.3">
      <c r="A168" s="78" t="s">
        <v>618</v>
      </c>
      <c r="B168" s="2710" t="s">
        <v>674</v>
      </c>
      <c r="C168" s="2711"/>
    </row>
    <row r="169" spans="1:3" s="1262" customFormat="1" ht="15.75" hidden="1" thickBot="1" x14ac:dyDescent="0.3">
      <c r="A169" s="2314" t="s">
        <v>660</v>
      </c>
      <c r="B169" s="2315"/>
      <c r="C169" s="2316"/>
    </row>
    <row r="170" spans="1:3" s="1262" customFormat="1" hidden="1" x14ac:dyDescent="0.25">
      <c r="A170" s="79" t="s">
        <v>556</v>
      </c>
      <c r="B170" s="2714" t="s">
        <v>675</v>
      </c>
      <c r="C170" s="2715"/>
    </row>
    <row r="171" spans="1:3" s="1262" customFormat="1" hidden="1" x14ac:dyDescent="0.25">
      <c r="A171" s="80" t="s">
        <v>617</v>
      </c>
      <c r="B171" s="2708" t="s">
        <v>676</v>
      </c>
      <c r="C171" s="2709"/>
    </row>
    <row r="172" spans="1:3" s="1262" customFormat="1" ht="15.75" hidden="1" thickBot="1" x14ac:dyDescent="0.3">
      <c r="A172" s="83" t="s">
        <v>618</v>
      </c>
      <c r="B172" s="2710" t="s">
        <v>677</v>
      </c>
      <c r="C172" s="2711"/>
    </row>
    <row r="173" spans="1:3" s="1262" customFormat="1" ht="16.5" hidden="1" thickBot="1" x14ac:dyDescent="0.3">
      <c r="A173" s="2689" t="s">
        <v>678</v>
      </c>
      <c r="B173" s="2690"/>
      <c r="C173" s="2691"/>
    </row>
    <row r="174" spans="1:3" s="1262" customFormat="1" ht="15.75" hidden="1" thickBot="1" x14ac:dyDescent="0.3">
      <c r="A174" s="175"/>
      <c r="B174" s="173" t="s">
        <v>269</v>
      </c>
      <c r="C174" s="174" t="s">
        <v>270</v>
      </c>
    </row>
    <row r="175" spans="1:3" s="1262" customFormat="1" ht="15.75" hidden="1" thickBot="1" x14ac:dyDescent="0.3">
      <c r="A175" s="2314" t="s">
        <v>657</v>
      </c>
      <c r="B175" s="2315"/>
      <c r="C175" s="2316"/>
    </row>
    <row r="176" spans="1:3" s="1262" customFormat="1" hidden="1" x14ac:dyDescent="0.25">
      <c r="A176" s="82" t="s">
        <v>571</v>
      </c>
      <c r="B176" s="1714">
        <v>604</v>
      </c>
      <c r="C176" s="294">
        <f>SUM(B176/B180)</f>
        <v>0.54710144927536231</v>
      </c>
    </row>
    <row r="177" spans="1:3" s="1262" customFormat="1" hidden="1" x14ac:dyDescent="0.25">
      <c r="A177" s="80" t="s">
        <v>572</v>
      </c>
      <c r="B177" s="1732">
        <v>36</v>
      </c>
      <c r="C177" s="294">
        <f>SUM(B177/B180)</f>
        <v>3.2608695652173912E-2</v>
      </c>
    </row>
    <row r="178" spans="1:3" s="1262" customFormat="1" hidden="1" x14ac:dyDescent="0.25">
      <c r="A178" s="80" t="s">
        <v>573</v>
      </c>
      <c r="B178" s="1732">
        <v>462</v>
      </c>
      <c r="C178" s="294">
        <f>SUM(B178/B180)</f>
        <v>0.41847826086956524</v>
      </c>
    </row>
    <row r="179" spans="1:3" s="1262" customFormat="1" ht="15.75" hidden="1" thickBot="1" x14ac:dyDescent="0.3">
      <c r="A179" s="81" t="s">
        <v>574</v>
      </c>
      <c r="B179" s="458">
        <v>2</v>
      </c>
      <c r="C179" s="292">
        <f>SUM(B179/B180)</f>
        <v>1.8115942028985507E-3</v>
      </c>
    </row>
    <row r="180" spans="1:3" s="1262" customFormat="1" ht="16.5" hidden="1" thickTop="1" thickBot="1" x14ac:dyDescent="0.3">
      <c r="A180" s="105" t="s">
        <v>130</v>
      </c>
      <c r="B180" s="459">
        <f>SUM(B176:B179)</f>
        <v>1104</v>
      </c>
      <c r="C180" s="177">
        <f>SUM(C176:C179)</f>
        <v>1</v>
      </c>
    </row>
    <row r="181" spans="1:3" s="1262" customFormat="1" ht="15.75" hidden="1" thickBot="1" x14ac:dyDescent="0.3">
      <c r="A181" s="2314" t="s">
        <v>658</v>
      </c>
      <c r="B181" s="2315"/>
      <c r="C181" s="2316"/>
    </row>
    <row r="182" spans="1:3" s="1262" customFormat="1" hidden="1" x14ac:dyDescent="0.25">
      <c r="A182" s="82" t="s">
        <v>576</v>
      </c>
      <c r="B182" s="1714">
        <v>606</v>
      </c>
      <c r="C182" s="294">
        <f>SUM(B182/B185)</f>
        <v>0.54891304347826086</v>
      </c>
    </row>
    <row r="183" spans="1:3" s="1262" customFormat="1" hidden="1" x14ac:dyDescent="0.25">
      <c r="A183" s="80" t="s">
        <v>577</v>
      </c>
      <c r="B183" s="1732">
        <v>102</v>
      </c>
      <c r="C183" s="294">
        <f>SUM(B183/B185)</f>
        <v>9.2391304347826081E-2</v>
      </c>
    </row>
    <row r="184" spans="1:3" s="1262" customFormat="1" ht="15.75" hidden="1" thickBot="1" x14ac:dyDescent="0.3">
      <c r="A184" s="81" t="s">
        <v>578</v>
      </c>
      <c r="B184" s="458">
        <v>396</v>
      </c>
      <c r="C184" s="292">
        <f>SUM(B184/B185)</f>
        <v>0.35869565217391303</v>
      </c>
    </row>
    <row r="185" spans="1:3" s="1262" customFormat="1" ht="16.5" hidden="1" thickTop="1" thickBot="1" x14ac:dyDescent="0.3">
      <c r="A185" s="103" t="s">
        <v>130</v>
      </c>
      <c r="B185" s="179">
        <f>SUM(B182:B184)</f>
        <v>1104</v>
      </c>
      <c r="C185" s="177">
        <f>SUM(C182:C184)</f>
        <v>1</v>
      </c>
    </row>
    <row r="186" spans="1:3" s="1262" customFormat="1" ht="15.75" hidden="1" thickBot="1" x14ac:dyDescent="0.3">
      <c r="A186" s="2314" t="s">
        <v>659</v>
      </c>
      <c r="B186" s="2315"/>
      <c r="C186" s="2316"/>
    </row>
    <row r="187" spans="1:3" s="1262" customFormat="1" hidden="1" x14ac:dyDescent="0.25">
      <c r="A187" s="1734" t="s">
        <v>556</v>
      </c>
      <c r="B187" s="2716" t="s">
        <v>679</v>
      </c>
      <c r="C187" s="2717"/>
    </row>
    <row r="188" spans="1:3" s="1262" customFormat="1" hidden="1" x14ac:dyDescent="0.25">
      <c r="A188" s="74" t="s">
        <v>617</v>
      </c>
      <c r="B188" s="2720" t="s">
        <v>680</v>
      </c>
      <c r="C188" s="2721"/>
    </row>
    <row r="189" spans="1:3" s="1262" customFormat="1" ht="15.75" hidden="1" thickBot="1" x14ac:dyDescent="0.3">
      <c r="A189" s="78" t="s">
        <v>618</v>
      </c>
      <c r="B189" s="2718" t="s">
        <v>681</v>
      </c>
      <c r="C189" s="2719"/>
    </row>
    <row r="190" spans="1:3" s="1262" customFormat="1" ht="15.75" hidden="1" thickBot="1" x14ac:dyDescent="0.3">
      <c r="A190" s="2314" t="s">
        <v>660</v>
      </c>
      <c r="B190" s="2315"/>
      <c r="C190" s="2316"/>
    </row>
    <row r="191" spans="1:3" s="1262" customFormat="1" hidden="1" x14ac:dyDescent="0.25">
      <c r="A191" s="79" t="s">
        <v>556</v>
      </c>
      <c r="B191" s="2722" t="s">
        <v>682</v>
      </c>
      <c r="C191" s="2723"/>
    </row>
    <row r="192" spans="1:3" s="1262" customFormat="1" hidden="1" x14ac:dyDescent="0.25">
      <c r="A192" s="80" t="s">
        <v>617</v>
      </c>
      <c r="B192" s="2720" t="s">
        <v>683</v>
      </c>
      <c r="C192" s="2721"/>
    </row>
    <row r="193" spans="1:4" s="1262" customFormat="1" ht="15.75" hidden="1" thickBot="1" x14ac:dyDescent="0.3">
      <c r="A193" s="83" t="s">
        <v>618</v>
      </c>
      <c r="B193" s="2718" t="s">
        <v>684</v>
      </c>
      <c r="C193" s="2719"/>
      <c r="D193" s="1472"/>
    </row>
    <row r="194" spans="1:4" s="1262" customFormat="1" ht="16.5" hidden="1" thickBot="1" x14ac:dyDescent="0.3">
      <c r="A194" s="2689" t="s">
        <v>135</v>
      </c>
      <c r="B194" s="2690"/>
      <c r="C194" s="2691"/>
    </row>
    <row r="195" spans="1:4" s="1262" customFormat="1" ht="15.75" hidden="1" thickBot="1" x14ac:dyDescent="0.3">
      <c r="A195" s="175"/>
      <c r="B195" s="173" t="s">
        <v>269</v>
      </c>
      <c r="C195" s="174" t="s">
        <v>270</v>
      </c>
    </row>
    <row r="196" spans="1:4" s="1262" customFormat="1" ht="15.75" hidden="1" thickBot="1" x14ac:dyDescent="0.3">
      <c r="A196" s="2314" t="s">
        <v>657</v>
      </c>
      <c r="B196" s="2315"/>
      <c r="C196" s="2316"/>
    </row>
    <row r="197" spans="1:4" s="1262" customFormat="1" hidden="1" x14ac:dyDescent="0.25">
      <c r="A197" s="82" t="s">
        <v>571</v>
      </c>
      <c r="B197" s="1714">
        <v>757</v>
      </c>
      <c r="C197" s="294">
        <f>SUM(B197/B201)</f>
        <v>0.5461760461760462</v>
      </c>
    </row>
    <row r="198" spans="1:4" s="1262" customFormat="1" hidden="1" x14ac:dyDescent="0.25">
      <c r="A198" s="80" t="s">
        <v>572</v>
      </c>
      <c r="B198" s="1732">
        <v>25</v>
      </c>
      <c r="C198" s="294">
        <f>SUM(B198/B201)</f>
        <v>1.8037518037518036E-2</v>
      </c>
    </row>
    <row r="199" spans="1:4" s="1262" customFormat="1" hidden="1" x14ac:dyDescent="0.25">
      <c r="A199" s="80" t="s">
        <v>573</v>
      </c>
      <c r="B199" s="1732">
        <v>598</v>
      </c>
      <c r="C199" s="294">
        <f>SUM(B199/B201)</f>
        <v>0.43145743145743148</v>
      </c>
    </row>
    <row r="200" spans="1:4" s="1262" customFormat="1" ht="15.75" hidden="1" thickBot="1" x14ac:dyDescent="0.3">
      <c r="A200" s="81" t="s">
        <v>574</v>
      </c>
      <c r="B200" s="458">
        <v>6</v>
      </c>
      <c r="C200" s="292">
        <f>SUM(B200/B201)</f>
        <v>4.329004329004329E-3</v>
      </c>
    </row>
    <row r="201" spans="1:4" s="1262" customFormat="1" ht="16.5" hidden="1" thickTop="1" thickBot="1" x14ac:dyDescent="0.3">
      <c r="A201" s="105" t="s">
        <v>130</v>
      </c>
      <c r="B201" s="459">
        <f>SUM(B197:B200)</f>
        <v>1386</v>
      </c>
      <c r="C201" s="177">
        <f>SUM(C197:C200)</f>
        <v>1</v>
      </c>
    </row>
    <row r="202" spans="1:4" s="1262" customFormat="1" ht="15.75" hidden="1" thickBot="1" x14ac:dyDescent="0.3">
      <c r="A202" s="2314" t="s">
        <v>658</v>
      </c>
      <c r="B202" s="2315"/>
      <c r="C202" s="2316"/>
    </row>
    <row r="203" spans="1:4" s="1262" customFormat="1" hidden="1" x14ac:dyDescent="0.25">
      <c r="A203" s="82" t="s">
        <v>576</v>
      </c>
      <c r="B203" s="1714">
        <v>774</v>
      </c>
      <c r="C203" s="294">
        <v>0.55900000000000005</v>
      </c>
    </row>
    <row r="204" spans="1:4" s="1262" customFormat="1" hidden="1" x14ac:dyDescent="0.25">
      <c r="A204" s="80" t="s">
        <v>577</v>
      </c>
      <c r="B204" s="1732">
        <v>67</v>
      </c>
      <c r="C204" s="294">
        <f>SUM(B204/B206)</f>
        <v>4.8340548340548344E-2</v>
      </c>
    </row>
    <row r="205" spans="1:4" s="1262" customFormat="1" ht="15.75" hidden="1" thickBot="1" x14ac:dyDescent="0.3">
      <c r="A205" s="81" t="s">
        <v>578</v>
      </c>
      <c r="B205" s="458">
        <v>545</v>
      </c>
      <c r="C205" s="292">
        <f>SUM(B205/B206)</f>
        <v>0.39321789321789324</v>
      </c>
    </row>
    <row r="206" spans="1:4" s="1262" customFormat="1" ht="16.5" hidden="1" thickTop="1" thickBot="1" x14ac:dyDescent="0.3">
      <c r="A206" s="103" t="s">
        <v>130</v>
      </c>
      <c r="B206" s="179">
        <f>SUM(B203:B205)</f>
        <v>1386</v>
      </c>
      <c r="C206" s="177">
        <f>SUM(C203:C205)</f>
        <v>1.0005584415584416</v>
      </c>
    </row>
    <row r="207" spans="1:4" s="1262" customFormat="1" ht="15.75" hidden="1" thickBot="1" x14ac:dyDescent="0.3">
      <c r="A207" s="2314" t="s">
        <v>659</v>
      </c>
      <c r="B207" s="2315"/>
      <c r="C207" s="2316"/>
    </row>
    <row r="208" spans="1:4" s="1262" customFormat="1" hidden="1" x14ac:dyDescent="0.25">
      <c r="A208" s="1734" t="s">
        <v>556</v>
      </c>
      <c r="B208" s="2712" t="s">
        <v>672</v>
      </c>
      <c r="C208" s="2713"/>
    </row>
    <row r="209" spans="1:3" s="1262" customFormat="1" hidden="1" x14ac:dyDescent="0.25">
      <c r="A209" s="74" t="s">
        <v>617</v>
      </c>
      <c r="B209" s="2708" t="s">
        <v>680</v>
      </c>
      <c r="C209" s="2709"/>
    </row>
    <row r="210" spans="1:3" s="1262" customFormat="1" ht="15.75" hidden="1" thickBot="1" x14ac:dyDescent="0.3">
      <c r="A210" s="78" t="s">
        <v>618</v>
      </c>
      <c r="B210" s="2710" t="s">
        <v>685</v>
      </c>
      <c r="C210" s="2711"/>
    </row>
    <row r="211" spans="1:3" s="1262" customFormat="1" ht="15.75" hidden="1" thickBot="1" x14ac:dyDescent="0.3">
      <c r="A211" s="2314" t="s">
        <v>660</v>
      </c>
      <c r="B211" s="2315"/>
      <c r="C211" s="2316"/>
    </row>
    <row r="212" spans="1:3" s="1262" customFormat="1" hidden="1" x14ac:dyDescent="0.25">
      <c r="A212" s="79" t="s">
        <v>556</v>
      </c>
      <c r="B212" s="2714" t="s">
        <v>686</v>
      </c>
      <c r="C212" s="2715"/>
    </row>
    <row r="213" spans="1:3" s="1262" customFormat="1" hidden="1" x14ac:dyDescent="0.25">
      <c r="A213" s="80" t="s">
        <v>617</v>
      </c>
      <c r="B213" s="2708" t="s">
        <v>680</v>
      </c>
      <c r="C213" s="2709"/>
    </row>
    <row r="214" spans="1:3" s="1262" customFormat="1" ht="15.75" hidden="1" thickBot="1" x14ac:dyDescent="0.3">
      <c r="A214" s="83" t="s">
        <v>618</v>
      </c>
      <c r="B214" s="2710" t="s">
        <v>687</v>
      </c>
      <c r="C214" s="2711"/>
    </row>
    <row r="215" spans="1:3" s="172" customFormat="1" ht="16.5" hidden="1" thickBot="1" x14ac:dyDescent="0.3">
      <c r="A215" s="2689" t="s">
        <v>137</v>
      </c>
      <c r="B215" s="2690"/>
      <c r="C215" s="2691"/>
    </row>
    <row r="216" spans="1:3" s="172" customFormat="1" ht="15.75" hidden="1" thickBot="1" x14ac:dyDescent="0.3">
      <c r="A216" s="175"/>
      <c r="B216" s="173" t="s">
        <v>269</v>
      </c>
      <c r="C216" s="174" t="s">
        <v>270</v>
      </c>
    </row>
    <row r="217" spans="1:3" s="172" customFormat="1" ht="15.75" hidden="1" thickBot="1" x14ac:dyDescent="0.3">
      <c r="A217" s="2314" t="s">
        <v>657</v>
      </c>
      <c r="B217" s="2315"/>
      <c r="C217" s="2316"/>
    </row>
    <row r="218" spans="1:3" s="172" customFormat="1" hidden="1" x14ac:dyDescent="0.25">
      <c r="A218" s="82" t="s">
        <v>571</v>
      </c>
      <c r="B218" s="1714">
        <v>825</v>
      </c>
      <c r="C218" s="687">
        <f>SUM(B218/B222)</f>
        <v>0.61613144137415987</v>
      </c>
    </row>
    <row r="219" spans="1:3" s="172" customFormat="1" hidden="1" x14ac:dyDescent="0.25">
      <c r="A219" s="80" t="s">
        <v>572</v>
      </c>
      <c r="B219" s="1732">
        <v>30</v>
      </c>
      <c r="C219" s="687">
        <f>SUM(B219/B222)</f>
        <v>2.2404779686333084E-2</v>
      </c>
    </row>
    <row r="220" spans="1:3" s="172" customFormat="1" hidden="1" x14ac:dyDescent="0.25">
      <c r="A220" s="80" t="s">
        <v>573</v>
      </c>
      <c r="B220" s="1732">
        <v>477</v>
      </c>
      <c r="C220" s="687">
        <f>SUM(B220/B222)</f>
        <v>0.35623599701269604</v>
      </c>
    </row>
    <row r="221" spans="1:3" s="172" customFormat="1" ht="15.75" hidden="1" thickBot="1" x14ac:dyDescent="0.3">
      <c r="A221" s="81" t="s">
        <v>574</v>
      </c>
      <c r="B221" s="458">
        <v>7</v>
      </c>
      <c r="C221" s="567">
        <f>SUM(B221/B222)</f>
        <v>5.2277819268110532E-3</v>
      </c>
    </row>
    <row r="222" spans="1:3" s="172" customFormat="1" ht="16.5" hidden="1" thickTop="1" thickBot="1" x14ac:dyDescent="0.3">
      <c r="A222" s="105" t="s">
        <v>130</v>
      </c>
      <c r="B222" s="459">
        <f>SUM(B218:B221)</f>
        <v>1339</v>
      </c>
      <c r="C222" s="1350">
        <f>SUM(C218:C221)</f>
        <v>1</v>
      </c>
    </row>
    <row r="223" spans="1:3" s="172" customFormat="1" ht="15.75" hidden="1" thickBot="1" x14ac:dyDescent="0.3">
      <c r="A223" s="2314" t="s">
        <v>658</v>
      </c>
      <c r="B223" s="2315"/>
      <c r="C223" s="2316"/>
    </row>
    <row r="224" spans="1:3" s="172" customFormat="1" hidden="1" x14ac:dyDescent="0.25">
      <c r="A224" s="82" t="s">
        <v>576</v>
      </c>
      <c r="B224" s="1714">
        <v>700</v>
      </c>
      <c r="C224" s="687">
        <f>SUM(B224/B227)</f>
        <v>0.52277819268110526</v>
      </c>
    </row>
    <row r="225" spans="1:7" s="172" customFormat="1" hidden="1" x14ac:dyDescent="0.25">
      <c r="A225" s="80" t="s">
        <v>577</v>
      </c>
      <c r="B225" s="1732">
        <v>64</v>
      </c>
      <c r="C225" s="687">
        <f>SUM(B225/B227)</f>
        <v>4.7796863330843917E-2</v>
      </c>
    </row>
    <row r="226" spans="1:7" s="172" customFormat="1" ht="15.75" hidden="1" thickBot="1" x14ac:dyDescent="0.3">
      <c r="A226" s="81" t="s">
        <v>578</v>
      </c>
      <c r="B226" s="458">
        <v>575</v>
      </c>
      <c r="C226" s="567">
        <f>SUM(B226/B227)</f>
        <v>0.42942494398805081</v>
      </c>
    </row>
    <row r="227" spans="1:7" s="172" customFormat="1" ht="16.5" hidden="1" thickTop="1" thickBot="1" x14ac:dyDescent="0.3">
      <c r="A227" s="103" t="s">
        <v>130</v>
      </c>
      <c r="B227" s="459">
        <f>SUM(B224:B226)</f>
        <v>1339</v>
      </c>
      <c r="C227" s="1350">
        <f>SUM(C224:C226)</f>
        <v>1</v>
      </c>
    </row>
    <row r="228" spans="1:7" s="172" customFormat="1" ht="15.75" hidden="1" thickBot="1" x14ac:dyDescent="0.3">
      <c r="A228" s="2314" t="s">
        <v>659</v>
      </c>
      <c r="B228" s="2315"/>
      <c r="C228" s="2316"/>
    </row>
    <row r="229" spans="1:7" s="172" customFormat="1" hidden="1" x14ac:dyDescent="0.25">
      <c r="A229" s="1734" t="s">
        <v>556</v>
      </c>
      <c r="B229" s="2712" t="s">
        <v>672</v>
      </c>
      <c r="C229" s="2713"/>
    </row>
    <row r="230" spans="1:7" s="172" customFormat="1" hidden="1" x14ac:dyDescent="0.25">
      <c r="A230" s="74" t="s">
        <v>617</v>
      </c>
      <c r="B230" s="2708" t="s">
        <v>680</v>
      </c>
      <c r="C230" s="2709"/>
      <c r="D230" s="1262"/>
      <c r="E230" s="1262"/>
      <c r="F230" s="1262"/>
      <c r="G230" s="1262"/>
    </row>
    <row r="231" spans="1:7" s="172" customFormat="1" ht="15.75" hidden="1" thickBot="1" x14ac:dyDescent="0.3">
      <c r="A231" s="78" t="s">
        <v>618</v>
      </c>
      <c r="B231" s="2710" t="s">
        <v>688</v>
      </c>
      <c r="C231" s="2711"/>
      <c r="D231" s="1262"/>
      <c r="E231" s="1262"/>
      <c r="F231" s="1262"/>
      <c r="G231" s="1262"/>
    </row>
    <row r="232" spans="1:7" s="172" customFormat="1" ht="15.75" hidden="1" thickBot="1" x14ac:dyDescent="0.3">
      <c r="A232" s="2314" t="s">
        <v>660</v>
      </c>
      <c r="B232" s="2315"/>
      <c r="C232" s="2316"/>
      <c r="D232" s="1262"/>
      <c r="E232" s="1268"/>
      <c r="F232" s="1269"/>
      <c r="G232" s="1269"/>
    </row>
    <row r="233" spans="1:7" s="172" customFormat="1" hidden="1" x14ac:dyDescent="0.25">
      <c r="A233" s="79" t="s">
        <v>556</v>
      </c>
      <c r="B233" s="2714" t="s">
        <v>689</v>
      </c>
      <c r="C233" s="2715"/>
      <c r="D233" s="1262"/>
      <c r="E233" s="1262"/>
      <c r="F233" s="1262"/>
      <c r="G233" s="1262"/>
    </row>
    <row r="234" spans="1:7" s="172" customFormat="1" hidden="1" x14ac:dyDescent="0.25">
      <c r="A234" s="80" t="s">
        <v>617</v>
      </c>
      <c r="B234" s="2708" t="s">
        <v>690</v>
      </c>
      <c r="C234" s="2709"/>
      <c r="D234" s="1262"/>
      <c r="E234" s="1262"/>
      <c r="F234" s="1262"/>
      <c r="G234" s="1262"/>
    </row>
    <row r="235" spans="1:7" s="172" customFormat="1" ht="15.75" hidden="1" thickBot="1" x14ac:dyDescent="0.3">
      <c r="A235" s="83" t="s">
        <v>618</v>
      </c>
      <c r="B235" s="2710" t="s">
        <v>691</v>
      </c>
      <c r="C235" s="2711"/>
      <c r="D235" s="1262"/>
      <c r="E235" s="1262"/>
      <c r="F235" s="1262"/>
      <c r="G235" s="1262"/>
    </row>
    <row r="236" spans="1:7" s="172" customFormat="1" ht="16.5" hidden="1" thickBot="1" x14ac:dyDescent="0.3">
      <c r="A236" s="2689" t="s">
        <v>182</v>
      </c>
      <c r="B236" s="2690"/>
      <c r="C236" s="2691"/>
      <c r="D236" s="1262"/>
      <c r="E236" s="1262"/>
      <c r="F236" s="1262"/>
      <c r="G236" s="1262"/>
    </row>
    <row r="237" spans="1:7" s="172" customFormat="1" ht="15.75" hidden="1" thickBot="1" x14ac:dyDescent="0.3">
      <c r="A237" s="175"/>
      <c r="B237" s="173" t="s">
        <v>269</v>
      </c>
      <c r="C237" s="174" t="s">
        <v>270</v>
      </c>
      <c r="D237" s="1262"/>
      <c r="E237" s="1262"/>
      <c r="F237" s="1262"/>
      <c r="G237" s="1262"/>
    </row>
    <row r="238" spans="1:7" s="172" customFormat="1" ht="15.75" hidden="1" thickBot="1" x14ac:dyDescent="0.3">
      <c r="A238" s="2314" t="s">
        <v>692</v>
      </c>
      <c r="B238" s="2315"/>
      <c r="C238" s="2316"/>
      <c r="D238" s="1262"/>
      <c r="E238" s="1262"/>
      <c r="F238" s="1262"/>
      <c r="G238" s="1262"/>
    </row>
    <row r="239" spans="1:7" s="172" customFormat="1" hidden="1" x14ac:dyDescent="0.25">
      <c r="A239" s="82" t="s">
        <v>571</v>
      </c>
      <c r="B239" s="1086">
        <v>1047</v>
      </c>
      <c r="C239" s="294">
        <f>SUM(B239/B243)</f>
        <v>0.62321428571428572</v>
      </c>
      <c r="D239" s="1262"/>
      <c r="E239" s="1262"/>
      <c r="F239" s="1262"/>
      <c r="G239" s="1262"/>
    </row>
    <row r="240" spans="1:7" s="172" customFormat="1" hidden="1" x14ac:dyDescent="0.25">
      <c r="A240" s="80" t="s">
        <v>572</v>
      </c>
      <c r="B240" s="910">
        <v>37</v>
      </c>
      <c r="C240" s="294">
        <f>SUM(B240/B243)</f>
        <v>2.2023809523809525E-2</v>
      </c>
      <c r="D240" s="1262"/>
      <c r="E240" s="1262"/>
      <c r="F240" s="1262"/>
      <c r="G240" s="1262"/>
    </row>
    <row r="241" spans="1:7" s="172" customFormat="1" hidden="1" x14ac:dyDescent="0.25">
      <c r="A241" s="80" t="s">
        <v>573</v>
      </c>
      <c r="B241" s="910">
        <v>591</v>
      </c>
      <c r="C241" s="294">
        <f>SUM(B241/B243)</f>
        <v>0.35178571428571431</v>
      </c>
      <c r="D241" s="1262"/>
      <c r="E241" s="1262"/>
      <c r="F241" s="1262"/>
      <c r="G241" s="1262"/>
    </row>
    <row r="242" spans="1:7" s="172" customFormat="1" ht="15.75" hidden="1" thickBot="1" x14ac:dyDescent="0.3">
      <c r="A242" s="81" t="s">
        <v>574</v>
      </c>
      <c r="B242" s="1089">
        <v>5</v>
      </c>
      <c r="C242" s="292">
        <f>SUM(B242/B243)</f>
        <v>2.976190476190476E-3</v>
      </c>
      <c r="D242" s="1262"/>
      <c r="E242" s="1262"/>
      <c r="F242" s="1262"/>
      <c r="G242" s="1262"/>
    </row>
    <row r="243" spans="1:7" s="172" customFormat="1" ht="16.5" hidden="1" thickTop="1" thickBot="1" x14ac:dyDescent="0.3">
      <c r="A243" s="105" t="s">
        <v>130</v>
      </c>
      <c r="B243" s="459">
        <f>SUM(B239:B242)</f>
        <v>1680</v>
      </c>
      <c r="C243" s="177">
        <f>SUM(C239:C242)</f>
        <v>1</v>
      </c>
      <c r="D243" s="1262"/>
      <c r="E243" s="1262"/>
      <c r="F243" s="1262"/>
      <c r="G243" s="1262"/>
    </row>
    <row r="244" spans="1:7" s="172" customFormat="1" ht="15.75" hidden="1" thickBot="1" x14ac:dyDescent="0.3">
      <c r="A244" s="2314" t="s">
        <v>693</v>
      </c>
      <c r="B244" s="2315"/>
      <c r="C244" s="2316"/>
      <c r="D244" s="1262"/>
      <c r="E244" s="1262"/>
      <c r="F244" s="1262"/>
      <c r="G244" s="1262"/>
    </row>
    <row r="245" spans="1:7" s="172" customFormat="1" hidden="1" x14ac:dyDescent="0.25">
      <c r="A245" s="82" t="s">
        <v>576</v>
      </c>
      <c r="B245" s="1086">
        <v>922</v>
      </c>
      <c r="C245" s="294">
        <f>SUM(B245/B248)</f>
        <v>0.54880952380952386</v>
      </c>
      <c r="D245" s="1262"/>
      <c r="E245" s="1262"/>
      <c r="F245" s="1262"/>
      <c r="G245" s="1262"/>
    </row>
    <row r="246" spans="1:7" s="172" customFormat="1" hidden="1" x14ac:dyDescent="0.25">
      <c r="A246" s="80" t="s">
        <v>577</v>
      </c>
      <c r="B246" s="910">
        <v>78</v>
      </c>
      <c r="C246" s="294">
        <f>SUM(B246/B248)</f>
        <v>4.642857142857143E-2</v>
      </c>
    </row>
    <row r="247" spans="1:7" s="172" customFormat="1" ht="15.75" hidden="1" thickBot="1" x14ac:dyDescent="0.3">
      <c r="A247" s="81" t="s">
        <v>578</v>
      </c>
      <c r="B247" s="1089">
        <v>680</v>
      </c>
      <c r="C247" s="292">
        <f>SUM(B247/B248)</f>
        <v>0.40476190476190477</v>
      </c>
    </row>
    <row r="248" spans="1:7" s="172" customFormat="1" ht="16.5" hidden="1" thickTop="1" thickBot="1" x14ac:dyDescent="0.3">
      <c r="A248" s="103" t="s">
        <v>130</v>
      </c>
      <c r="B248" s="179">
        <f>SUM(B245:B247)</f>
        <v>1680</v>
      </c>
      <c r="C248" s="177">
        <f>SUM(C245:C247)</f>
        <v>1</v>
      </c>
    </row>
    <row r="249" spans="1:7" s="172" customFormat="1" ht="15.75" hidden="1" thickBot="1" x14ac:dyDescent="0.3">
      <c r="A249" s="2314" t="s">
        <v>694</v>
      </c>
      <c r="B249" s="2315"/>
      <c r="C249" s="2316"/>
    </row>
    <row r="250" spans="1:7" s="172" customFormat="1" hidden="1" x14ac:dyDescent="0.25">
      <c r="A250" s="1734" t="s">
        <v>556</v>
      </c>
      <c r="B250" s="2724" t="s">
        <v>672</v>
      </c>
      <c r="C250" s="2725"/>
    </row>
    <row r="251" spans="1:7" s="172" customFormat="1" hidden="1" x14ac:dyDescent="0.25">
      <c r="A251" s="74" t="s">
        <v>617</v>
      </c>
      <c r="B251" s="2694" t="s">
        <v>680</v>
      </c>
      <c r="C251" s="2695"/>
    </row>
    <row r="252" spans="1:7" s="172" customFormat="1" ht="15.75" hidden="1" thickBot="1" x14ac:dyDescent="0.3">
      <c r="A252" s="78" t="s">
        <v>618</v>
      </c>
      <c r="B252" s="2696" t="s">
        <v>669</v>
      </c>
      <c r="C252" s="2697"/>
    </row>
    <row r="253" spans="1:7" s="172" customFormat="1" ht="15.75" hidden="1" thickBot="1" x14ac:dyDescent="0.3">
      <c r="A253" s="2314" t="s">
        <v>695</v>
      </c>
      <c r="B253" s="2315"/>
      <c r="C253" s="2316"/>
    </row>
    <row r="254" spans="1:7" s="172" customFormat="1" hidden="1" x14ac:dyDescent="0.25">
      <c r="A254" s="79" t="s">
        <v>556</v>
      </c>
      <c r="B254" s="2726" t="s">
        <v>686</v>
      </c>
      <c r="C254" s="2727"/>
    </row>
    <row r="255" spans="1:7" s="172" customFormat="1" hidden="1" x14ac:dyDescent="0.25">
      <c r="A255" s="80" t="s">
        <v>617</v>
      </c>
      <c r="B255" s="2694" t="s">
        <v>696</v>
      </c>
      <c r="C255" s="2695"/>
    </row>
    <row r="256" spans="1:7" s="172" customFormat="1" ht="15.75" hidden="1" thickBot="1" x14ac:dyDescent="0.3">
      <c r="A256" s="83" t="s">
        <v>618</v>
      </c>
      <c r="B256" s="2696" t="s">
        <v>691</v>
      </c>
      <c r="C256" s="2697"/>
    </row>
    <row r="257" spans="1:3" s="172" customFormat="1" ht="16.5" hidden="1" thickBot="1" x14ac:dyDescent="0.3">
      <c r="A257" s="2689" t="s">
        <v>139</v>
      </c>
      <c r="B257" s="2690"/>
      <c r="C257" s="2691"/>
    </row>
    <row r="258" spans="1:3" s="172" customFormat="1" ht="15.75" hidden="1" thickBot="1" x14ac:dyDescent="0.3">
      <c r="A258" s="175"/>
      <c r="B258" s="173" t="s">
        <v>269</v>
      </c>
      <c r="C258" s="174" t="s">
        <v>270</v>
      </c>
    </row>
    <row r="259" spans="1:3" s="172" customFormat="1" ht="15.75" hidden="1" thickBot="1" x14ac:dyDescent="0.3">
      <c r="A259" s="2314" t="s">
        <v>657</v>
      </c>
      <c r="B259" s="2315"/>
      <c r="C259" s="2316"/>
    </row>
    <row r="260" spans="1:3" s="172" customFormat="1" hidden="1" x14ac:dyDescent="0.25">
      <c r="A260" s="82" t="s">
        <v>571</v>
      </c>
      <c r="B260" s="1086">
        <v>960</v>
      </c>
      <c r="C260" s="294">
        <f>SUM(B260/B264)</f>
        <v>0.625</v>
      </c>
    </row>
    <row r="261" spans="1:3" s="172" customFormat="1" hidden="1" x14ac:dyDescent="0.25">
      <c r="A261" s="80" t="s">
        <v>572</v>
      </c>
      <c r="B261" s="910">
        <v>56</v>
      </c>
      <c r="C261" s="294">
        <f>SUM(B261/B264)</f>
        <v>3.6458333333333336E-2</v>
      </c>
    </row>
    <row r="262" spans="1:3" s="172" customFormat="1" hidden="1" x14ac:dyDescent="0.25">
      <c r="A262" s="80" t="s">
        <v>573</v>
      </c>
      <c r="B262" s="910">
        <v>510</v>
      </c>
      <c r="C262" s="294">
        <f>SUM(B262/B264)</f>
        <v>0.33203125</v>
      </c>
    </row>
    <row r="263" spans="1:3" s="172" customFormat="1" ht="15.75" hidden="1" thickBot="1" x14ac:dyDescent="0.3">
      <c r="A263" s="81" t="s">
        <v>574</v>
      </c>
      <c r="B263" s="1089">
        <v>10</v>
      </c>
      <c r="C263" s="292">
        <f>SUM(B263/B264)</f>
        <v>6.510416666666667E-3</v>
      </c>
    </row>
    <row r="264" spans="1:3" s="172" customFormat="1" ht="16.5" hidden="1" thickTop="1" thickBot="1" x14ac:dyDescent="0.3">
      <c r="A264" s="105" t="s">
        <v>130</v>
      </c>
      <c r="B264" s="459">
        <f>SUM(B260:B263)</f>
        <v>1536</v>
      </c>
      <c r="C264" s="177">
        <f>SUM(C260:C263)</f>
        <v>1</v>
      </c>
    </row>
    <row r="265" spans="1:3" s="172" customFormat="1" ht="15.75" hidden="1" thickBot="1" x14ac:dyDescent="0.3">
      <c r="A265" s="2314" t="s">
        <v>658</v>
      </c>
      <c r="B265" s="2315"/>
      <c r="C265" s="2316"/>
    </row>
    <row r="266" spans="1:3" s="172" customFormat="1" hidden="1" x14ac:dyDescent="0.25">
      <c r="A266" s="82" t="s">
        <v>576</v>
      </c>
      <c r="B266" s="1086">
        <v>833</v>
      </c>
      <c r="C266" s="294">
        <f>SUM(B266/B269)</f>
        <v>0.54231770833333337</v>
      </c>
    </row>
    <row r="267" spans="1:3" s="172" customFormat="1" hidden="1" x14ac:dyDescent="0.25">
      <c r="A267" s="80" t="s">
        <v>577</v>
      </c>
      <c r="B267" s="910">
        <v>66</v>
      </c>
      <c r="C267" s="294">
        <f>SUM(B267/B269)</f>
        <v>4.296875E-2</v>
      </c>
    </row>
    <row r="268" spans="1:3" s="172" customFormat="1" ht="15.75" hidden="1" thickBot="1" x14ac:dyDescent="0.3">
      <c r="A268" s="81" t="s">
        <v>578</v>
      </c>
      <c r="B268" s="1089">
        <v>637</v>
      </c>
      <c r="C268" s="292">
        <f>SUM(B268/B269)</f>
        <v>0.41471354166666669</v>
      </c>
    </row>
    <row r="269" spans="1:3" s="172" customFormat="1" ht="16.5" hidden="1" thickTop="1" thickBot="1" x14ac:dyDescent="0.3">
      <c r="A269" s="103" t="s">
        <v>130</v>
      </c>
      <c r="B269" s="179">
        <f>SUM(B266:B268)</f>
        <v>1536</v>
      </c>
      <c r="C269" s="177">
        <f>SUM(C266:C268)</f>
        <v>1</v>
      </c>
    </row>
    <row r="270" spans="1:3" s="172" customFormat="1" ht="15.75" hidden="1" thickBot="1" x14ac:dyDescent="0.3">
      <c r="A270" s="2314" t="s">
        <v>659</v>
      </c>
      <c r="B270" s="2315"/>
      <c r="C270" s="2316"/>
    </row>
    <row r="271" spans="1:3" s="172" customFormat="1" hidden="1" x14ac:dyDescent="0.25">
      <c r="A271" s="1734" t="s">
        <v>556</v>
      </c>
      <c r="B271" s="2724" t="s">
        <v>672</v>
      </c>
      <c r="C271" s="2725"/>
    </row>
    <row r="272" spans="1:3" s="172" customFormat="1" hidden="1" x14ac:dyDescent="0.25">
      <c r="A272" s="74" t="s">
        <v>617</v>
      </c>
      <c r="B272" s="2694" t="s">
        <v>680</v>
      </c>
      <c r="C272" s="2695"/>
    </row>
    <row r="273" spans="1:3" s="172" customFormat="1" ht="15.75" hidden="1" thickBot="1" x14ac:dyDescent="0.3">
      <c r="A273" s="78" t="s">
        <v>618</v>
      </c>
      <c r="B273" s="2696" t="s">
        <v>697</v>
      </c>
      <c r="C273" s="2697"/>
    </row>
    <row r="274" spans="1:3" s="172" customFormat="1" ht="15.75" hidden="1" thickBot="1" x14ac:dyDescent="0.3">
      <c r="A274" s="2314" t="s">
        <v>660</v>
      </c>
      <c r="B274" s="2315"/>
      <c r="C274" s="2316"/>
    </row>
    <row r="275" spans="1:3" s="172" customFormat="1" hidden="1" x14ac:dyDescent="0.25">
      <c r="A275" s="79" t="s">
        <v>556</v>
      </c>
      <c r="B275" s="2726" t="s">
        <v>686</v>
      </c>
      <c r="C275" s="2727"/>
    </row>
    <row r="276" spans="1:3" s="172" customFormat="1" hidden="1" x14ac:dyDescent="0.25">
      <c r="A276" s="80" t="s">
        <v>617</v>
      </c>
      <c r="B276" s="2694" t="s">
        <v>698</v>
      </c>
      <c r="C276" s="2695"/>
    </row>
    <row r="277" spans="1:3" s="172" customFormat="1" ht="15.75" hidden="1" thickBot="1" x14ac:dyDescent="0.3">
      <c r="A277" s="83" t="s">
        <v>618</v>
      </c>
      <c r="B277" s="2696" t="s">
        <v>699</v>
      </c>
      <c r="C277" s="2697"/>
    </row>
    <row r="278" spans="1:3" s="172" customFormat="1" ht="16.5" hidden="1" thickBot="1" x14ac:dyDescent="0.3">
      <c r="A278" s="2689" t="s">
        <v>248</v>
      </c>
      <c r="B278" s="2690"/>
      <c r="C278" s="2691"/>
    </row>
    <row r="279" spans="1:3" s="172" customFormat="1" ht="15.75" hidden="1" thickBot="1" x14ac:dyDescent="0.3">
      <c r="A279" s="175"/>
      <c r="B279" s="173" t="s">
        <v>269</v>
      </c>
      <c r="C279" s="174" t="s">
        <v>270</v>
      </c>
    </row>
    <row r="280" spans="1:3" s="172" customFormat="1" ht="15.75" hidden="1" thickBot="1" x14ac:dyDescent="0.3">
      <c r="A280" s="2314" t="s">
        <v>657</v>
      </c>
      <c r="B280" s="2315"/>
      <c r="C280" s="2316"/>
    </row>
    <row r="281" spans="1:3" s="172" customFormat="1" hidden="1" x14ac:dyDescent="0.25">
      <c r="A281" s="82" t="s">
        <v>571</v>
      </c>
      <c r="B281" s="1714">
        <v>1234</v>
      </c>
      <c r="C281" s="294">
        <f>SUM(B281/B285)</f>
        <v>0.62072434607645877</v>
      </c>
    </row>
    <row r="282" spans="1:3" s="172" customFormat="1" hidden="1" x14ac:dyDescent="0.25">
      <c r="A282" s="80" t="s">
        <v>572</v>
      </c>
      <c r="B282" s="1732">
        <v>52</v>
      </c>
      <c r="C282" s="294">
        <f>SUM(B282/B285)</f>
        <v>2.6156941649899398E-2</v>
      </c>
    </row>
    <row r="283" spans="1:3" s="172" customFormat="1" hidden="1" x14ac:dyDescent="0.25">
      <c r="A283" s="80" t="s">
        <v>573</v>
      </c>
      <c r="B283" s="1732">
        <v>682</v>
      </c>
      <c r="C283" s="294">
        <f>SUM(B283/B285)</f>
        <v>0.34305835010060365</v>
      </c>
    </row>
    <row r="284" spans="1:3" s="172" customFormat="1" ht="15.75" hidden="1" thickBot="1" x14ac:dyDescent="0.3">
      <c r="A284" s="81" t="s">
        <v>574</v>
      </c>
      <c r="B284" s="458">
        <v>20</v>
      </c>
      <c r="C284" s="292">
        <f>SUM(B284/B285)</f>
        <v>1.0060362173038229E-2</v>
      </c>
    </row>
    <row r="285" spans="1:3" s="172" customFormat="1" ht="16.5" hidden="1" thickTop="1" thickBot="1" x14ac:dyDescent="0.3">
      <c r="A285" s="105" t="s">
        <v>130</v>
      </c>
      <c r="B285" s="459">
        <f>SUM(B281:B284)</f>
        <v>1988</v>
      </c>
      <c r="C285" s="177">
        <f>SUM(C281:C284)</f>
        <v>1</v>
      </c>
    </row>
    <row r="286" spans="1:3" s="172" customFormat="1" ht="15.75" hidden="1" thickBot="1" x14ac:dyDescent="0.3">
      <c r="A286" s="2314" t="s">
        <v>658</v>
      </c>
      <c r="B286" s="2315"/>
      <c r="C286" s="2316"/>
    </row>
    <row r="287" spans="1:3" s="172" customFormat="1" hidden="1" x14ac:dyDescent="0.25">
      <c r="A287" s="82" t="s">
        <v>576</v>
      </c>
      <c r="B287" s="1714">
        <v>1168</v>
      </c>
      <c r="C287" s="294">
        <v>0.58699999999999997</v>
      </c>
    </row>
    <row r="288" spans="1:3" s="172" customFormat="1" hidden="1" x14ac:dyDescent="0.25">
      <c r="A288" s="80" t="s">
        <v>577</v>
      </c>
      <c r="B288" s="1732">
        <v>73</v>
      </c>
      <c r="C288" s="294">
        <f>SUM(B288/B290)</f>
        <v>3.6720321931589535E-2</v>
      </c>
    </row>
    <row r="289" spans="1:3" s="172" customFormat="1" ht="15.75" hidden="1" thickBot="1" x14ac:dyDescent="0.3">
      <c r="A289" s="81" t="s">
        <v>578</v>
      </c>
      <c r="B289" s="458">
        <v>747</v>
      </c>
      <c r="C289" s="292">
        <f>SUM(B289/B290)</f>
        <v>0.37575452716297786</v>
      </c>
    </row>
    <row r="290" spans="1:3" s="172" customFormat="1" ht="16.5" hidden="1" thickTop="1" thickBot="1" x14ac:dyDescent="0.3">
      <c r="A290" s="103" t="s">
        <v>130</v>
      </c>
      <c r="B290" s="179">
        <f>SUM(B287:B289)</f>
        <v>1988</v>
      </c>
      <c r="C290" s="177">
        <f>SUM(C287:C289)</f>
        <v>0.99947484909456741</v>
      </c>
    </row>
    <row r="291" spans="1:3" s="172" customFormat="1" ht="15.75" hidden="1" thickBot="1" x14ac:dyDescent="0.3">
      <c r="A291" s="2314" t="s">
        <v>659</v>
      </c>
      <c r="B291" s="2315"/>
      <c r="C291" s="2316"/>
    </row>
    <row r="292" spans="1:3" s="172" customFormat="1" hidden="1" x14ac:dyDescent="0.25">
      <c r="A292" s="1734" t="s">
        <v>556</v>
      </c>
      <c r="B292" s="2712" t="s">
        <v>672</v>
      </c>
      <c r="C292" s="2713"/>
    </row>
    <row r="293" spans="1:3" s="172" customFormat="1" hidden="1" x14ac:dyDescent="0.25">
      <c r="A293" s="74" t="s">
        <v>617</v>
      </c>
      <c r="B293" s="2708" t="s">
        <v>680</v>
      </c>
      <c r="C293" s="2709"/>
    </row>
    <row r="294" spans="1:3" s="172" customFormat="1" ht="15.75" hidden="1" thickBot="1" x14ac:dyDescent="0.3">
      <c r="A294" s="78" t="s">
        <v>618</v>
      </c>
      <c r="B294" s="2710" t="s">
        <v>697</v>
      </c>
      <c r="C294" s="2711"/>
    </row>
    <row r="295" spans="1:3" s="172" customFormat="1" ht="15.75" hidden="1" thickBot="1" x14ac:dyDescent="0.3">
      <c r="A295" s="2314" t="s">
        <v>660</v>
      </c>
      <c r="B295" s="2315"/>
      <c r="C295" s="2316"/>
    </row>
    <row r="296" spans="1:3" s="172" customFormat="1" hidden="1" x14ac:dyDescent="0.25">
      <c r="A296" s="79" t="s">
        <v>556</v>
      </c>
      <c r="B296" s="2714" t="s">
        <v>686</v>
      </c>
      <c r="C296" s="2715"/>
    </row>
    <row r="297" spans="1:3" s="172" customFormat="1" hidden="1" x14ac:dyDescent="0.25">
      <c r="A297" s="80" t="s">
        <v>617</v>
      </c>
      <c r="B297" s="2708" t="s">
        <v>680</v>
      </c>
      <c r="C297" s="2709"/>
    </row>
    <row r="298" spans="1:3" s="172" customFormat="1" ht="15.75" hidden="1" thickBot="1" x14ac:dyDescent="0.3">
      <c r="A298" s="83" t="s">
        <v>618</v>
      </c>
      <c r="B298" s="2710" t="s">
        <v>700</v>
      </c>
      <c r="C298" s="2711"/>
    </row>
    <row r="299" spans="1:3" ht="15.75" hidden="1" thickBot="1" x14ac:dyDescent="0.3">
      <c r="A299" s="1262"/>
      <c r="B299" s="1262"/>
      <c r="C299" s="1262"/>
    </row>
    <row r="300" spans="1:3" s="172" customFormat="1" ht="19.5" hidden="1" thickBot="1" x14ac:dyDescent="0.35">
      <c r="A300" s="2400" t="s">
        <v>656</v>
      </c>
      <c r="B300" s="2401"/>
      <c r="C300" s="2402"/>
    </row>
    <row r="301" spans="1:3" s="172" customFormat="1" ht="16.5" hidden="1" thickBot="1" x14ac:dyDescent="0.3">
      <c r="A301" s="2689" t="s">
        <v>251</v>
      </c>
      <c r="B301" s="2690"/>
      <c r="C301" s="2691"/>
    </row>
    <row r="302" spans="1:3" s="172" customFormat="1" ht="15.75" hidden="1" thickBot="1" x14ac:dyDescent="0.3">
      <c r="A302" s="175"/>
      <c r="B302" s="173" t="s">
        <v>269</v>
      </c>
      <c r="C302" s="174" t="s">
        <v>270</v>
      </c>
    </row>
    <row r="303" spans="1:3" s="172" customFormat="1" ht="15.75" hidden="1" thickBot="1" x14ac:dyDescent="0.3">
      <c r="A303" s="2314" t="s">
        <v>657</v>
      </c>
      <c r="B303" s="2315"/>
      <c r="C303" s="2316"/>
    </row>
    <row r="304" spans="1:3" s="172" customFormat="1" hidden="1" x14ac:dyDescent="0.25">
      <c r="A304" s="82" t="s">
        <v>571</v>
      </c>
      <c r="B304" s="1714">
        <v>1082</v>
      </c>
      <c r="C304" s="294">
        <f>SUM(B304/B308)</f>
        <v>0.60957746478873243</v>
      </c>
    </row>
    <row r="305" spans="1:3" s="172" customFormat="1" hidden="1" x14ac:dyDescent="0.25">
      <c r="A305" s="80" t="s">
        <v>572</v>
      </c>
      <c r="B305" s="1732">
        <v>51</v>
      </c>
      <c r="C305" s="294">
        <f>SUM(B305/B308)</f>
        <v>2.8732394366197182E-2</v>
      </c>
    </row>
    <row r="306" spans="1:3" s="172" customFormat="1" hidden="1" x14ac:dyDescent="0.25">
      <c r="A306" s="80" t="s">
        <v>573</v>
      </c>
      <c r="B306" s="1732">
        <v>623</v>
      </c>
      <c r="C306" s="294">
        <f>SUM(B306/B308)</f>
        <v>0.35098591549295777</v>
      </c>
    </row>
    <row r="307" spans="1:3" s="172" customFormat="1" ht="15.75" hidden="1" thickBot="1" x14ac:dyDescent="0.3">
      <c r="A307" s="81" t="s">
        <v>574</v>
      </c>
      <c r="B307" s="458">
        <v>19</v>
      </c>
      <c r="C307" s="292">
        <v>0.01</v>
      </c>
    </row>
    <row r="308" spans="1:3" s="172" customFormat="1" ht="16.5" hidden="1" thickTop="1" thickBot="1" x14ac:dyDescent="0.3">
      <c r="A308" s="105" t="s">
        <v>130</v>
      </c>
      <c r="B308" s="459">
        <f>SUM(B304:B307)</f>
        <v>1775</v>
      </c>
      <c r="C308" s="177">
        <f>SUM(C304:C307)</f>
        <v>0.99929577464788744</v>
      </c>
    </row>
    <row r="309" spans="1:3" s="172" customFormat="1" ht="15.75" hidden="1" thickBot="1" x14ac:dyDescent="0.3">
      <c r="A309" s="2314" t="s">
        <v>658</v>
      </c>
      <c r="B309" s="2315"/>
      <c r="C309" s="2316"/>
    </row>
    <row r="310" spans="1:3" s="172" customFormat="1" hidden="1" x14ac:dyDescent="0.25">
      <c r="A310" s="82" t="s">
        <v>576</v>
      </c>
      <c r="B310" s="1714">
        <v>577</v>
      </c>
      <c r="C310" s="294">
        <f>SUM(B310/B313)</f>
        <v>0.32507042253521129</v>
      </c>
    </row>
    <row r="311" spans="1:3" s="172" customFormat="1" hidden="1" x14ac:dyDescent="0.25">
      <c r="A311" s="80" t="s">
        <v>577</v>
      </c>
      <c r="B311" s="1732">
        <v>837</v>
      </c>
      <c r="C311" s="294">
        <f>SUM(B311/B313)</f>
        <v>0.47154929577464788</v>
      </c>
    </row>
    <row r="312" spans="1:3" s="172" customFormat="1" ht="15.75" hidden="1" thickBot="1" x14ac:dyDescent="0.3">
      <c r="A312" s="81" t="s">
        <v>578</v>
      </c>
      <c r="B312" s="458">
        <v>361</v>
      </c>
      <c r="C312" s="292">
        <f>SUM(B312/B313)</f>
        <v>0.20338028169014086</v>
      </c>
    </row>
    <row r="313" spans="1:3" s="172" customFormat="1" ht="16.5" hidden="1" thickTop="1" thickBot="1" x14ac:dyDescent="0.3">
      <c r="A313" s="103" t="s">
        <v>130</v>
      </c>
      <c r="B313" s="179">
        <f>SUM(B310:B312)</f>
        <v>1775</v>
      </c>
      <c r="C313" s="177">
        <f>SUM(C310:C312)</f>
        <v>1</v>
      </c>
    </row>
    <row r="314" spans="1:3" s="172" customFormat="1" ht="15.75" hidden="1" thickBot="1" x14ac:dyDescent="0.3">
      <c r="A314" s="2314" t="s">
        <v>659</v>
      </c>
      <c r="B314" s="2315"/>
      <c r="C314" s="2316"/>
    </row>
    <row r="315" spans="1:3" s="172" customFormat="1" hidden="1" x14ac:dyDescent="0.25">
      <c r="A315" s="1734" t="s">
        <v>556</v>
      </c>
      <c r="B315" s="2712" t="s">
        <v>701</v>
      </c>
      <c r="C315" s="2713"/>
    </row>
    <row r="316" spans="1:3" s="172" customFormat="1" hidden="1" x14ac:dyDescent="0.25">
      <c r="A316" s="74" t="s">
        <v>617</v>
      </c>
      <c r="B316" s="2708" t="s">
        <v>680</v>
      </c>
      <c r="C316" s="2709"/>
    </row>
    <row r="317" spans="1:3" s="172" customFormat="1" ht="15.75" hidden="1" thickBot="1" x14ac:dyDescent="0.3">
      <c r="A317" s="78" t="s">
        <v>618</v>
      </c>
      <c r="B317" s="2710" t="s">
        <v>697</v>
      </c>
      <c r="C317" s="2711"/>
    </row>
    <row r="318" spans="1:3" s="172" customFormat="1" ht="15.75" hidden="1" thickBot="1" x14ac:dyDescent="0.3">
      <c r="A318" s="2314" t="s">
        <v>660</v>
      </c>
      <c r="B318" s="2315"/>
      <c r="C318" s="2316"/>
    </row>
    <row r="319" spans="1:3" s="172" customFormat="1" hidden="1" x14ac:dyDescent="0.25">
      <c r="A319" s="79" t="s">
        <v>556</v>
      </c>
      <c r="B319" s="2714" t="s">
        <v>702</v>
      </c>
      <c r="C319" s="2715"/>
    </row>
    <row r="320" spans="1:3" s="172" customFormat="1" hidden="1" x14ac:dyDescent="0.25">
      <c r="A320" s="80" t="s">
        <v>617</v>
      </c>
      <c r="B320" s="2708" t="s">
        <v>680</v>
      </c>
      <c r="C320" s="2709"/>
    </row>
    <row r="321" spans="1:3" s="172" customFormat="1" ht="15.75" hidden="1" thickBot="1" x14ac:dyDescent="0.3">
      <c r="A321" s="83" t="s">
        <v>618</v>
      </c>
      <c r="B321" s="2710" t="s">
        <v>703</v>
      </c>
      <c r="C321" s="2711"/>
    </row>
    <row r="322" spans="1:3" ht="26.45" customHeight="1" x14ac:dyDescent="0.25">
      <c r="A322" s="2692" t="s">
        <v>309</v>
      </c>
      <c r="B322" s="2693"/>
      <c r="C322" s="2693"/>
    </row>
  </sheetData>
  <sheetProtection algorithmName="SHA-512" hashValue="YYB/O/F+//55bnivsHQG4xwNtPCTVO/ncTGiEGuiSMDEnwalb1r5geiIIA4FGuxtO+KV8Nx+jkZQD9rgAxYBGA==" saltValue="1hlxfH9ZICPGZH5RNsilTA==" spinCount="100000" sheet="1" objects="1" scenarios="1"/>
  <mergeCells count="168">
    <mergeCell ref="B63:C63"/>
    <mergeCell ref="B64:C64"/>
    <mergeCell ref="A44:C44"/>
    <mergeCell ref="A46:C46"/>
    <mergeCell ref="A52:C52"/>
    <mergeCell ref="A57:C57"/>
    <mergeCell ref="B58:C58"/>
    <mergeCell ref="B59:C59"/>
    <mergeCell ref="B60:C60"/>
    <mergeCell ref="A61:C61"/>
    <mergeCell ref="B62:C62"/>
    <mergeCell ref="B84:C84"/>
    <mergeCell ref="B85:C85"/>
    <mergeCell ref="A65:C65"/>
    <mergeCell ref="A67:C67"/>
    <mergeCell ref="A73:C73"/>
    <mergeCell ref="A78:C78"/>
    <mergeCell ref="B79:C79"/>
    <mergeCell ref="B80:C80"/>
    <mergeCell ref="B81:C81"/>
    <mergeCell ref="A82:C82"/>
    <mergeCell ref="B83:C83"/>
    <mergeCell ref="B146:C146"/>
    <mergeCell ref="B128:C128"/>
    <mergeCell ref="B129:C129"/>
    <mergeCell ref="A108:C108"/>
    <mergeCell ref="A110:C110"/>
    <mergeCell ref="A117:C117"/>
    <mergeCell ref="A122:C122"/>
    <mergeCell ref="B123:C123"/>
    <mergeCell ref="B124:C124"/>
    <mergeCell ref="B125:C125"/>
    <mergeCell ref="A126:C126"/>
    <mergeCell ref="B127:C127"/>
    <mergeCell ref="A322:C322"/>
    <mergeCell ref="B235:C235"/>
    <mergeCell ref="B230:C230"/>
    <mergeCell ref="B231:C231"/>
    <mergeCell ref="A232:C232"/>
    <mergeCell ref="B233:C233"/>
    <mergeCell ref="B234:C234"/>
    <mergeCell ref="B256:C256"/>
    <mergeCell ref="B251:C251"/>
    <mergeCell ref="B252:C252"/>
    <mergeCell ref="A253:C253"/>
    <mergeCell ref="B254:C254"/>
    <mergeCell ref="B255:C255"/>
    <mergeCell ref="B277:C277"/>
    <mergeCell ref="A236:C236"/>
    <mergeCell ref="A238:C238"/>
    <mergeCell ref="A244:C244"/>
    <mergeCell ref="A249:C249"/>
    <mergeCell ref="B250:C250"/>
    <mergeCell ref="A278:C278"/>
    <mergeCell ref="A280:C280"/>
    <mergeCell ref="A286:C286"/>
    <mergeCell ref="A291:C291"/>
    <mergeCell ref="A257:C257"/>
    <mergeCell ref="A215:C215"/>
    <mergeCell ref="A217:C217"/>
    <mergeCell ref="A223:C223"/>
    <mergeCell ref="A228:C228"/>
    <mergeCell ref="B229:C229"/>
    <mergeCell ref="A132:C132"/>
    <mergeCell ref="A1:C1"/>
    <mergeCell ref="A130:C130"/>
    <mergeCell ref="A148:C148"/>
    <mergeCell ref="A139:C139"/>
    <mergeCell ref="B149:C149"/>
    <mergeCell ref="B147:C147"/>
    <mergeCell ref="A144:C144"/>
    <mergeCell ref="B145:C145"/>
    <mergeCell ref="B150:C150"/>
    <mergeCell ref="B151:C151"/>
    <mergeCell ref="A194:C194"/>
    <mergeCell ref="A196:C196"/>
    <mergeCell ref="A202:C202"/>
    <mergeCell ref="A207:C207"/>
    <mergeCell ref="B208:C208"/>
    <mergeCell ref="B214:C214"/>
    <mergeCell ref="B209:C209"/>
    <mergeCell ref="B172:C172"/>
    <mergeCell ref="A259:C259"/>
    <mergeCell ref="A265:C265"/>
    <mergeCell ref="A270:C270"/>
    <mergeCell ref="B271:C271"/>
    <mergeCell ref="B272:C272"/>
    <mergeCell ref="B273:C273"/>
    <mergeCell ref="A274:C274"/>
    <mergeCell ref="B275:C275"/>
    <mergeCell ref="B276:C276"/>
    <mergeCell ref="B292:C292"/>
    <mergeCell ref="B293:C293"/>
    <mergeCell ref="B294:C294"/>
    <mergeCell ref="A295:C295"/>
    <mergeCell ref="B296:C296"/>
    <mergeCell ref="B297:C297"/>
    <mergeCell ref="B298:C298"/>
    <mergeCell ref="A300:C300"/>
    <mergeCell ref="A301:C301"/>
    <mergeCell ref="A303:C303"/>
    <mergeCell ref="A318:C318"/>
    <mergeCell ref="B319:C319"/>
    <mergeCell ref="B320:C320"/>
    <mergeCell ref="B321:C321"/>
    <mergeCell ref="A309:C309"/>
    <mergeCell ref="A314:C314"/>
    <mergeCell ref="B315:C315"/>
    <mergeCell ref="B316:C316"/>
    <mergeCell ref="B317:C317"/>
    <mergeCell ref="A211:C211"/>
    <mergeCell ref="B212:C212"/>
    <mergeCell ref="B213:C213"/>
    <mergeCell ref="A173:C173"/>
    <mergeCell ref="A175:C175"/>
    <mergeCell ref="A181:C181"/>
    <mergeCell ref="A186:C186"/>
    <mergeCell ref="B187:C187"/>
    <mergeCell ref="B193:C193"/>
    <mergeCell ref="B188:C188"/>
    <mergeCell ref="B189:C189"/>
    <mergeCell ref="A190:C190"/>
    <mergeCell ref="B191:C191"/>
    <mergeCell ref="B192:C192"/>
    <mergeCell ref="B167:C167"/>
    <mergeCell ref="B168:C168"/>
    <mergeCell ref="A169:C169"/>
    <mergeCell ref="B170:C170"/>
    <mergeCell ref="B171:C171"/>
    <mergeCell ref="A152:C152"/>
    <mergeCell ref="A154:C154"/>
    <mergeCell ref="A160:C160"/>
    <mergeCell ref="B210:C210"/>
    <mergeCell ref="A165:C165"/>
    <mergeCell ref="B166:C166"/>
    <mergeCell ref="B106:C106"/>
    <mergeCell ref="B107:C107"/>
    <mergeCell ref="A86:C86"/>
    <mergeCell ref="A88:C88"/>
    <mergeCell ref="A95:C95"/>
    <mergeCell ref="A100:C100"/>
    <mergeCell ref="B101:C101"/>
    <mergeCell ref="B102:C102"/>
    <mergeCell ref="B103:C103"/>
    <mergeCell ref="A104:C104"/>
    <mergeCell ref="B105:C105"/>
    <mergeCell ref="B21:C21"/>
    <mergeCell ref="B22:C22"/>
    <mergeCell ref="A2:C2"/>
    <mergeCell ref="A4:C4"/>
    <mergeCell ref="A10:C10"/>
    <mergeCell ref="A15:C15"/>
    <mergeCell ref="B16:C16"/>
    <mergeCell ref="B17:C17"/>
    <mergeCell ref="B18:C18"/>
    <mergeCell ref="A19:C19"/>
    <mergeCell ref="B20:C20"/>
    <mergeCell ref="B42:C42"/>
    <mergeCell ref="B43:C43"/>
    <mergeCell ref="A23:C23"/>
    <mergeCell ref="A25:C25"/>
    <mergeCell ref="A31:C31"/>
    <mergeCell ref="A36:C36"/>
    <mergeCell ref="B37:C37"/>
    <mergeCell ref="B38:C38"/>
    <mergeCell ref="B39:C39"/>
    <mergeCell ref="A40:C40"/>
    <mergeCell ref="B41:C41"/>
  </mergeCells>
  <printOptions horizontalCentered="1"/>
  <pageMargins left="0.7" right="0.7" top="1" bottom="0.75" header="0.3" footer="0.3"/>
  <pageSetup firstPageNumber="25" orientation="portrait" useFirstPageNumber="1" r:id="rId1"/>
  <headerFooter>
    <oddHeader>&amp;L&amp;9
Semi-Annual Child Welfare Report&amp;C&amp;"-,Bold"&amp;14ARIZONA DEPARTMENT of CHILD SAFEY&amp;R&amp;9
July 1, 2021 through December 31, 2021</oddHeader>
    <oddFooter xml:space="preserve">&amp;CPage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S223"/>
  <sheetViews>
    <sheetView showGridLines="0" zoomScaleNormal="100" workbookViewId="0">
      <selection sqref="A1:K1"/>
    </sheetView>
  </sheetViews>
  <sheetFormatPr defaultColWidth="9.140625" defaultRowHeight="15" x14ac:dyDescent="0.25"/>
  <cols>
    <col min="1" max="1" width="6.42578125" style="11" customWidth="1"/>
    <col min="2" max="2" width="16.42578125" style="38" customWidth="1"/>
    <col min="3" max="3" width="12.85546875" style="11" customWidth="1"/>
    <col min="4" max="6" width="12.85546875" style="43" customWidth="1"/>
    <col min="7" max="7" width="13.85546875" style="43" customWidth="1"/>
    <col min="8" max="8" width="12.85546875" style="43" hidden="1" customWidth="1"/>
    <col min="9" max="10" width="12.85546875" style="43" customWidth="1"/>
    <col min="11" max="11" width="12.85546875" style="11" customWidth="1"/>
    <col min="12" max="28" width="6" style="11" customWidth="1"/>
    <col min="29" max="16384" width="9.140625" style="11"/>
  </cols>
  <sheetData>
    <row r="1" spans="1:19" ht="18.75" customHeight="1" thickBot="1" x14ac:dyDescent="0.3">
      <c r="A1" s="2763" t="s">
        <v>704</v>
      </c>
      <c r="B1" s="2764"/>
      <c r="C1" s="2764"/>
      <c r="D1" s="2764"/>
      <c r="E1" s="2764"/>
      <c r="F1" s="2764"/>
      <c r="G1" s="2764"/>
      <c r="H1" s="2764"/>
      <c r="I1" s="2764"/>
      <c r="J1" s="2764"/>
      <c r="K1" s="2765"/>
    </row>
    <row r="2" spans="1:19" ht="19.5" hidden="1" thickBot="1" x14ac:dyDescent="0.3">
      <c r="A2" s="2747" t="s">
        <v>705</v>
      </c>
      <c r="B2" s="2748"/>
      <c r="C2" s="2748"/>
      <c r="D2" s="2748"/>
      <c r="E2" s="2748"/>
      <c r="F2" s="2748"/>
      <c r="G2" s="2748"/>
      <c r="H2" s="2748"/>
      <c r="I2" s="2748"/>
      <c r="J2" s="2748"/>
      <c r="K2" s="2749"/>
      <c r="L2" s="37"/>
    </row>
    <row r="3" spans="1:19" ht="20.25" hidden="1" customHeight="1" thickBot="1" x14ac:dyDescent="0.3">
      <c r="A3" s="165"/>
      <c r="B3" s="166"/>
      <c r="C3" s="167" t="s">
        <v>706</v>
      </c>
      <c r="D3" s="168" t="s">
        <v>707</v>
      </c>
      <c r="E3" s="168" t="s">
        <v>708</v>
      </c>
      <c r="F3" s="168" t="s">
        <v>709</v>
      </c>
      <c r="G3" s="168" t="s">
        <v>710</v>
      </c>
      <c r="H3" s="158" t="s">
        <v>711</v>
      </c>
      <c r="I3" s="158" t="s">
        <v>712</v>
      </c>
      <c r="J3" s="267" t="s">
        <v>713</v>
      </c>
      <c r="K3" s="164" t="s">
        <v>105</v>
      </c>
      <c r="L3" s="39"/>
    </row>
    <row r="4" spans="1:19" ht="21.75" hidden="1" customHeight="1" x14ac:dyDescent="0.25">
      <c r="A4" s="2750" t="s">
        <v>714</v>
      </c>
      <c r="B4" s="259" t="s">
        <v>715</v>
      </c>
      <c r="C4" s="1412"/>
      <c r="D4" s="1413"/>
      <c r="E4" s="1413"/>
      <c r="F4" s="1413"/>
      <c r="G4" s="1413"/>
      <c r="H4" s="212"/>
      <c r="I4" s="1413"/>
      <c r="J4" s="1416"/>
      <c r="K4" s="263">
        <f>SUM(C4:J4)</f>
        <v>0</v>
      </c>
      <c r="L4" s="40"/>
      <c r="S4" s="40"/>
    </row>
    <row r="5" spans="1:19" ht="21.75" hidden="1" customHeight="1" x14ac:dyDescent="0.25">
      <c r="A5" s="2751"/>
      <c r="B5" s="260" t="s">
        <v>716</v>
      </c>
      <c r="C5" s="1417"/>
      <c r="D5" s="1418"/>
      <c r="E5" s="1418"/>
      <c r="F5" s="1418"/>
      <c r="G5" s="1418"/>
      <c r="H5" s="213"/>
      <c r="I5" s="1418"/>
      <c r="J5" s="1419"/>
      <c r="K5" s="264">
        <f>SUM(C5:J5)</f>
        <v>0</v>
      </c>
      <c r="L5" s="44"/>
      <c r="S5" s="40"/>
    </row>
    <row r="6" spans="1:19" ht="21.75" hidden="1" customHeight="1" thickBot="1" x14ac:dyDescent="0.3">
      <c r="A6" s="2752"/>
      <c r="B6" s="261" t="s">
        <v>717</v>
      </c>
      <c r="C6" s="464" t="e">
        <f>C4/C5</f>
        <v>#DIV/0!</v>
      </c>
      <c r="D6" s="465" t="e">
        <f>D4/D5</f>
        <v>#DIV/0!</v>
      </c>
      <c r="E6" s="465" t="e">
        <f>E4/E5</f>
        <v>#DIV/0!</v>
      </c>
      <c r="F6" s="465" t="e">
        <f>F4/F5</f>
        <v>#DIV/0!</v>
      </c>
      <c r="G6" s="465" t="e">
        <f>G4/G5</f>
        <v>#DIV/0!</v>
      </c>
      <c r="H6" s="272"/>
      <c r="I6" s="465" t="e">
        <f>I4/I5</f>
        <v>#DIV/0!</v>
      </c>
      <c r="J6" s="468" t="e">
        <f>J4/J5</f>
        <v>#DIV/0!</v>
      </c>
      <c r="K6" s="274" t="e">
        <f>SUM(K4/K5)</f>
        <v>#DIV/0!</v>
      </c>
      <c r="L6" s="40"/>
      <c r="S6" s="40"/>
    </row>
    <row r="7" spans="1:19" ht="3.75" hidden="1" customHeight="1" thickBot="1" x14ac:dyDescent="0.3">
      <c r="A7" s="160"/>
      <c r="B7" s="161"/>
      <c r="C7" s="270"/>
      <c r="D7" s="162"/>
      <c r="E7" s="162"/>
      <c r="F7" s="162"/>
      <c r="G7" s="162"/>
      <c r="H7" s="162"/>
      <c r="I7" s="162"/>
      <c r="J7" s="271"/>
      <c r="K7" s="602"/>
      <c r="L7" s="40"/>
      <c r="S7" s="40"/>
    </row>
    <row r="8" spans="1:19" s="41" customFormat="1" ht="21.75" hidden="1" customHeight="1" x14ac:dyDescent="0.25">
      <c r="A8" s="2753" t="s">
        <v>718</v>
      </c>
      <c r="B8" s="259" t="s">
        <v>269</v>
      </c>
      <c r="C8" s="1414"/>
      <c r="D8" s="1415"/>
      <c r="E8" s="1415"/>
      <c r="F8" s="1415"/>
      <c r="G8" s="1415"/>
      <c r="H8" s="1415"/>
      <c r="I8" s="1415"/>
      <c r="J8" s="268"/>
      <c r="K8" s="264">
        <f>SUM(C8:J8)</f>
        <v>0</v>
      </c>
      <c r="L8" s="40"/>
      <c r="S8" s="40"/>
    </row>
    <row r="9" spans="1:19" s="41" customFormat="1" ht="21.75" hidden="1" customHeight="1" x14ac:dyDescent="0.25">
      <c r="A9" s="2754"/>
      <c r="B9" s="260" t="s">
        <v>716</v>
      </c>
      <c r="C9" s="1417"/>
      <c r="D9" s="1418"/>
      <c r="E9" s="1418"/>
      <c r="F9" s="1418"/>
      <c r="G9" s="1418"/>
      <c r="H9" s="213"/>
      <c r="I9" s="213"/>
      <c r="J9" s="269"/>
      <c r="K9" s="264">
        <f>SUM(C9:J9)</f>
        <v>0</v>
      </c>
      <c r="L9" s="44"/>
      <c r="S9" s="40"/>
    </row>
    <row r="10" spans="1:19" s="41" customFormat="1" ht="21.75" hidden="1" customHeight="1" thickBot="1" x14ac:dyDescent="0.3">
      <c r="A10" s="2755"/>
      <c r="B10" s="261" t="s">
        <v>717</v>
      </c>
      <c r="C10" s="464" t="e">
        <f>C8/C9</f>
        <v>#DIV/0!</v>
      </c>
      <c r="D10" s="465" t="e">
        <f>D8/D9</f>
        <v>#DIV/0!</v>
      </c>
      <c r="E10" s="465" t="e">
        <f>E8/E9</f>
        <v>#DIV/0!</v>
      </c>
      <c r="F10" s="465" t="e">
        <f>F8/F9</f>
        <v>#DIV/0!</v>
      </c>
      <c r="G10" s="465" t="e">
        <f>G8/G9</f>
        <v>#DIV/0!</v>
      </c>
      <c r="H10" s="272"/>
      <c r="I10" s="272"/>
      <c r="J10" s="273"/>
      <c r="K10" s="274" t="e">
        <f>SUM(K8/K9)</f>
        <v>#DIV/0!</v>
      </c>
      <c r="L10" s="40"/>
      <c r="S10" s="40"/>
    </row>
    <row r="11" spans="1:19" ht="3.75" hidden="1" customHeight="1" thickBot="1" x14ac:dyDescent="0.3">
      <c r="A11" s="160"/>
      <c r="B11" s="161"/>
      <c r="C11" s="270"/>
      <c r="D11" s="162"/>
      <c r="E11" s="162"/>
      <c r="F11" s="162"/>
      <c r="G11" s="162"/>
      <c r="H11" s="162"/>
      <c r="I11" s="162"/>
      <c r="J11" s="271"/>
      <c r="K11" s="602"/>
    </row>
    <row r="12" spans="1:19" ht="21.75" hidden="1" customHeight="1" x14ac:dyDescent="0.25">
      <c r="A12" s="2753" t="s">
        <v>719</v>
      </c>
      <c r="B12" s="259" t="s">
        <v>269</v>
      </c>
      <c r="C12" s="1412"/>
      <c r="D12" s="1413"/>
      <c r="E12" s="1413"/>
      <c r="F12" s="1413"/>
      <c r="G12" s="1413"/>
      <c r="H12" s="1413"/>
      <c r="I12" s="1413"/>
      <c r="J12" s="1416"/>
      <c r="K12" s="263">
        <f>SUM(C12:J12)</f>
        <v>0</v>
      </c>
      <c r="L12" s="40"/>
      <c r="S12" s="40"/>
    </row>
    <row r="13" spans="1:19" ht="21.75" hidden="1" customHeight="1" x14ac:dyDescent="0.25">
      <c r="A13" s="2754"/>
      <c r="B13" s="260" t="s">
        <v>716</v>
      </c>
      <c r="C13" s="1417"/>
      <c r="D13" s="1418"/>
      <c r="E13" s="1418"/>
      <c r="F13" s="1418"/>
      <c r="G13" s="1418"/>
      <c r="H13" s="213"/>
      <c r="I13" s="213"/>
      <c r="J13" s="269"/>
      <c r="K13" s="264">
        <f>SUM(C13:J13)</f>
        <v>0</v>
      </c>
      <c r="L13" s="44"/>
      <c r="S13" s="40"/>
    </row>
    <row r="14" spans="1:19" ht="21.75" hidden="1" customHeight="1" thickBot="1" x14ac:dyDescent="0.3">
      <c r="A14" s="2755"/>
      <c r="B14" s="261" t="s">
        <v>717</v>
      </c>
      <c r="C14" s="464" t="e">
        <f>C12/C13</f>
        <v>#DIV/0!</v>
      </c>
      <c r="D14" s="465" t="e">
        <f>D12/D13</f>
        <v>#DIV/0!</v>
      </c>
      <c r="E14" s="465" t="e">
        <f>E12/E13</f>
        <v>#DIV/0!</v>
      </c>
      <c r="F14" s="465" t="e">
        <f>F12/F13</f>
        <v>#DIV/0!</v>
      </c>
      <c r="G14" s="465" t="e">
        <f>G12/G13</f>
        <v>#DIV/0!</v>
      </c>
      <c r="H14" s="272"/>
      <c r="I14" s="272"/>
      <c r="J14" s="272"/>
      <c r="K14" s="274" t="e">
        <f>SUM(K12/K13)</f>
        <v>#DIV/0!</v>
      </c>
      <c r="L14" s="40"/>
      <c r="S14" s="40"/>
    </row>
    <row r="15" spans="1:19" ht="48" hidden="1" customHeight="1" thickBot="1" x14ac:dyDescent="0.3">
      <c r="A15" s="2756" t="s">
        <v>720</v>
      </c>
      <c r="B15" s="2756"/>
      <c r="C15" s="2756"/>
      <c r="D15" s="2756"/>
      <c r="E15" s="2756"/>
      <c r="F15" s="2756"/>
      <c r="G15" s="2756"/>
      <c r="H15" s="2756"/>
      <c r="I15" s="2756"/>
      <c r="J15" s="2756"/>
      <c r="K15" s="2756"/>
    </row>
    <row r="16" spans="1:19" ht="19.5" thickBot="1" x14ac:dyDescent="0.3">
      <c r="A16" s="2738" t="s">
        <v>1102</v>
      </c>
      <c r="B16" s="2739"/>
      <c r="C16" s="2739"/>
      <c r="D16" s="2739"/>
      <c r="E16" s="2739"/>
      <c r="F16" s="2739"/>
      <c r="G16" s="2739"/>
      <c r="H16" s="2739"/>
      <c r="I16" s="2739"/>
      <c r="J16" s="2739"/>
      <c r="K16" s="2740"/>
      <c r="L16" s="37"/>
    </row>
    <row r="17" spans="1:19" ht="20.25" customHeight="1" thickBot="1" x14ac:dyDescent="0.3">
      <c r="A17" s="165"/>
      <c r="B17" s="166"/>
      <c r="C17" s="167" t="s">
        <v>706</v>
      </c>
      <c r="D17" s="168" t="s">
        <v>707</v>
      </c>
      <c r="E17" s="168" t="s">
        <v>708</v>
      </c>
      <c r="F17" s="168" t="s">
        <v>709</v>
      </c>
      <c r="G17" s="168" t="s">
        <v>710</v>
      </c>
      <c r="H17" s="158" t="s">
        <v>711</v>
      </c>
      <c r="I17" s="158" t="s">
        <v>712</v>
      </c>
      <c r="J17" s="267" t="s">
        <v>713</v>
      </c>
      <c r="K17" s="164" t="s">
        <v>105</v>
      </c>
      <c r="L17" s="39"/>
    </row>
    <row r="18" spans="1:19" ht="21.75" customHeight="1" x14ac:dyDescent="0.25">
      <c r="A18" s="2741" t="s">
        <v>714</v>
      </c>
      <c r="B18" s="259" t="s">
        <v>715</v>
      </c>
      <c r="C18" s="851">
        <v>2801</v>
      </c>
      <c r="D18" s="852">
        <v>1697</v>
      </c>
      <c r="E18" s="852">
        <v>845</v>
      </c>
      <c r="F18" s="852">
        <v>588</v>
      </c>
      <c r="G18" s="852">
        <v>1843</v>
      </c>
      <c r="H18" s="852"/>
      <c r="I18" s="852">
        <v>954</v>
      </c>
      <c r="J18" s="855">
        <v>62</v>
      </c>
      <c r="K18" s="263">
        <f>SUM(C18:J18)</f>
        <v>8790</v>
      </c>
      <c r="L18" s="40"/>
      <c r="S18" s="40"/>
    </row>
    <row r="19" spans="1:19" ht="21.75" customHeight="1" x14ac:dyDescent="0.25">
      <c r="A19" s="2742"/>
      <c r="B19" s="260" t="s">
        <v>716</v>
      </c>
      <c r="C19" s="853">
        <v>95</v>
      </c>
      <c r="D19" s="854">
        <v>103</v>
      </c>
      <c r="E19" s="854">
        <v>37</v>
      </c>
      <c r="F19" s="854">
        <v>33</v>
      </c>
      <c r="G19" s="854">
        <v>138</v>
      </c>
      <c r="H19" s="854"/>
      <c r="I19" s="854">
        <v>57</v>
      </c>
      <c r="J19" s="856">
        <v>14</v>
      </c>
      <c r="K19" s="264">
        <f>SUM(C19:J19)</f>
        <v>477</v>
      </c>
      <c r="L19" s="44"/>
      <c r="S19" s="40"/>
    </row>
    <row r="20" spans="1:19" ht="21.75" customHeight="1" thickBot="1" x14ac:dyDescent="0.3">
      <c r="A20" s="2743"/>
      <c r="B20" s="261" t="s">
        <v>717</v>
      </c>
      <c r="C20" s="464">
        <f>C18/C19</f>
        <v>29.484210526315788</v>
      </c>
      <c r="D20" s="465">
        <f>D18/D19</f>
        <v>16.475728155339805</v>
      </c>
      <c r="E20" s="465">
        <f>E18/E19</f>
        <v>22.837837837837839</v>
      </c>
      <c r="F20" s="465">
        <f>F18/F19</f>
        <v>17.818181818181817</v>
      </c>
      <c r="G20" s="465">
        <f>G18/G19</f>
        <v>13.355072463768115</v>
      </c>
      <c r="H20" s="272"/>
      <c r="I20" s="465">
        <f>I18/I19</f>
        <v>16.736842105263158</v>
      </c>
      <c r="J20" s="468">
        <f>J18/J19</f>
        <v>4.4285714285714288</v>
      </c>
      <c r="K20" s="274">
        <f>SUM(K18/K19)</f>
        <v>18.427672955974842</v>
      </c>
      <c r="L20" s="40"/>
      <c r="S20" s="40"/>
    </row>
    <row r="21" spans="1:19" ht="3.75" customHeight="1" thickBot="1" x14ac:dyDescent="0.3">
      <c r="A21" s="160"/>
      <c r="B21" s="161"/>
      <c r="C21" s="270"/>
      <c r="D21" s="162"/>
      <c r="E21" s="162"/>
      <c r="F21" s="162"/>
      <c r="G21" s="162"/>
      <c r="H21" s="162"/>
      <c r="I21" s="162"/>
      <c r="J21" s="271"/>
      <c r="K21" s="602"/>
      <c r="L21" s="40"/>
      <c r="S21" s="40"/>
    </row>
    <row r="22" spans="1:19" s="41" customFormat="1" ht="21.75" customHeight="1" x14ac:dyDescent="0.25">
      <c r="A22" s="2744" t="s">
        <v>718</v>
      </c>
      <c r="B22" s="259" t="s">
        <v>269</v>
      </c>
      <c r="C22" s="853">
        <v>694</v>
      </c>
      <c r="D22" s="854">
        <v>462</v>
      </c>
      <c r="E22" s="854">
        <v>233</v>
      </c>
      <c r="F22" s="854">
        <v>120</v>
      </c>
      <c r="G22" s="854">
        <v>836</v>
      </c>
      <c r="H22" s="1464"/>
      <c r="I22" s="854">
        <v>0</v>
      </c>
      <c r="J22" s="268"/>
      <c r="K22" s="264">
        <f>SUM(C22:J22)</f>
        <v>2345</v>
      </c>
      <c r="L22" s="40"/>
      <c r="S22" s="40"/>
    </row>
    <row r="23" spans="1:19" s="41" customFormat="1" ht="21.75" customHeight="1" x14ac:dyDescent="0.25">
      <c r="A23" s="2745"/>
      <c r="B23" s="260" t="s">
        <v>716</v>
      </c>
      <c r="C23" s="853">
        <v>33</v>
      </c>
      <c r="D23" s="854">
        <v>41</v>
      </c>
      <c r="E23" s="854">
        <v>8</v>
      </c>
      <c r="F23" s="854">
        <v>9</v>
      </c>
      <c r="G23" s="854">
        <v>35</v>
      </c>
      <c r="H23" s="213"/>
      <c r="I23" s="213"/>
      <c r="J23" s="269"/>
      <c r="K23" s="264">
        <f>SUM(C23:J23)</f>
        <v>126</v>
      </c>
      <c r="L23" s="44"/>
      <c r="S23" s="40"/>
    </row>
    <row r="24" spans="1:19" s="41" customFormat="1" ht="21.75" customHeight="1" thickBot="1" x14ac:dyDescent="0.3">
      <c r="A24" s="2746"/>
      <c r="B24" s="261" t="s">
        <v>717</v>
      </c>
      <c r="C24" s="464">
        <f>C22/C23</f>
        <v>21.030303030303031</v>
      </c>
      <c r="D24" s="465">
        <f>D22/D23</f>
        <v>11.268292682926829</v>
      </c>
      <c r="E24" s="465">
        <f>E22/E23</f>
        <v>29.125</v>
      </c>
      <c r="F24" s="465">
        <f>F22/F23</f>
        <v>13.333333333333334</v>
      </c>
      <c r="G24" s="465">
        <f>G22/G23</f>
        <v>23.885714285714286</v>
      </c>
      <c r="H24" s="272"/>
      <c r="I24" s="272"/>
      <c r="J24" s="273"/>
      <c r="K24" s="274">
        <f>SUM(K22/K23)</f>
        <v>18.611111111111111</v>
      </c>
      <c r="L24" s="40"/>
      <c r="S24" s="40"/>
    </row>
    <row r="25" spans="1:19" ht="3.75" customHeight="1" thickBot="1" x14ac:dyDescent="0.3">
      <c r="A25" s="160"/>
      <c r="B25" s="161"/>
      <c r="C25" s="270"/>
      <c r="D25" s="162"/>
      <c r="E25" s="162"/>
      <c r="F25" s="162"/>
      <c r="G25" s="162"/>
      <c r="H25" s="162"/>
      <c r="I25" s="162"/>
      <c r="J25" s="271"/>
      <c r="K25" s="602"/>
    </row>
    <row r="26" spans="1:19" ht="21.75" customHeight="1" x14ac:dyDescent="0.25">
      <c r="A26" s="2744" t="s">
        <v>719</v>
      </c>
      <c r="B26" s="259" t="s">
        <v>269</v>
      </c>
      <c r="C26" s="851">
        <v>2963</v>
      </c>
      <c r="D26" s="852">
        <v>2012</v>
      </c>
      <c r="E26" s="852">
        <v>755</v>
      </c>
      <c r="F26" s="852">
        <v>707</v>
      </c>
      <c r="G26" s="852">
        <v>2278</v>
      </c>
      <c r="H26" s="1642"/>
      <c r="I26" s="852">
        <v>4</v>
      </c>
      <c r="J26" s="855">
        <v>0</v>
      </c>
      <c r="K26" s="263">
        <f>SUM(C26:J26)</f>
        <v>8719</v>
      </c>
      <c r="L26" s="40"/>
      <c r="S26" s="40"/>
    </row>
    <row r="27" spans="1:19" ht="21.75" customHeight="1" x14ac:dyDescent="0.25">
      <c r="A27" s="2745"/>
      <c r="B27" s="260" t="s">
        <v>716</v>
      </c>
      <c r="C27" s="853">
        <v>144</v>
      </c>
      <c r="D27" s="854">
        <v>151</v>
      </c>
      <c r="E27" s="854">
        <v>44</v>
      </c>
      <c r="F27" s="854">
        <v>44</v>
      </c>
      <c r="G27" s="854">
        <v>153</v>
      </c>
      <c r="H27" s="213"/>
      <c r="I27" s="213"/>
      <c r="J27" s="269"/>
      <c r="K27" s="264">
        <f>SUM(C27:J27)</f>
        <v>536</v>
      </c>
      <c r="L27" s="44"/>
      <c r="S27" s="40"/>
    </row>
    <row r="28" spans="1:19" ht="21.75" customHeight="1" thickBot="1" x14ac:dyDescent="0.3">
      <c r="A28" s="2746"/>
      <c r="B28" s="261" t="s">
        <v>717</v>
      </c>
      <c r="C28" s="464">
        <f>C26/C27</f>
        <v>20.576388888888889</v>
      </c>
      <c r="D28" s="465">
        <f>D26/D27</f>
        <v>13.324503311258278</v>
      </c>
      <c r="E28" s="465">
        <f>E26/E27</f>
        <v>17.15909090909091</v>
      </c>
      <c r="F28" s="465">
        <f>F26/F27</f>
        <v>16.068181818181817</v>
      </c>
      <c r="G28" s="465">
        <f>G26/G27</f>
        <v>14.888888888888889</v>
      </c>
      <c r="H28" s="272"/>
      <c r="I28" s="272"/>
      <c r="J28" s="272"/>
      <c r="K28" s="274">
        <f>SUM(K26/K27)</f>
        <v>16.26679104477612</v>
      </c>
      <c r="L28" s="40"/>
      <c r="S28" s="40"/>
    </row>
    <row r="29" spans="1:19" ht="19.5" hidden="1" thickBot="1" x14ac:dyDescent="0.3">
      <c r="A29" s="2747" t="s">
        <v>1058</v>
      </c>
      <c r="B29" s="2748"/>
      <c r="C29" s="2748"/>
      <c r="D29" s="2748"/>
      <c r="E29" s="2748"/>
      <c r="F29" s="2748"/>
      <c r="G29" s="2748"/>
      <c r="H29" s="2748"/>
      <c r="I29" s="2748"/>
      <c r="J29" s="2748"/>
      <c r="K29" s="2749"/>
      <c r="L29" s="37"/>
    </row>
    <row r="30" spans="1:19" ht="20.25" hidden="1" customHeight="1" thickBot="1" x14ac:dyDescent="0.3">
      <c r="A30" s="165"/>
      <c r="B30" s="166"/>
      <c r="C30" s="167" t="s">
        <v>706</v>
      </c>
      <c r="D30" s="168" t="s">
        <v>707</v>
      </c>
      <c r="E30" s="168" t="s">
        <v>708</v>
      </c>
      <c r="F30" s="168" t="s">
        <v>709</v>
      </c>
      <c r="G30" s="168" t="s">
        <v>710</v>
      </c>
      <c r="H30" s="158" t="s">
        <v>711</v>
      </c>
      <c r="I30" s="158" t="s">
        <v>712</v>
      </c>
      <c r="J30" s="267" t="s">
        <v>713</v>
      </c>
      <c r="K30" s="164" t="s">
        <v>105</v>
      </c>
      <c r="L30" s="39"/>
    </row>
    <row r="31" spans="1:19" ht="21.75" hidden="1" customHeight="1" x14ac:dyDescent="0.25">
      <c r="A31" s="2750" t="s">
        <v>714</v>
      </c>
      <c r="B31" s="259" t="s">
        <v>715</v>
      </c>
      <c r="C31" s="460">
        <v>2067</v>
      </c>
      <c r="D31" s="461">
        <v>1327</v>
      </c>
      <c r="E31" s="461">
        <v>780</v>
      </c>
      <c r="F31" s="461">
        <v>429</v>
      </c>
      <c r="G31" s="461">
        <v>1251</v>
      </c>
      <c r="H31" s="1531"/>
      <c r="I31" s="461">
        <v>873</v>
      </c>
      <c r="J31" s="466">
        <v>69</v>
      </c>
      <c r="K31" s="263">
        <f>SUM(C31:J31)</f>
        <v>6796</v>
      </c>
      <c r="L31" s="40"/>
      <c r="S31" s="40"/>
    </row>
    <row r="32" spans="1:19" ht="21.75" hidden="1" customHeight="1" x14ac:dyDescent="0.25">
      <c r="A32" s="2751"/>
      <c r="B32" s="260" t="s">
        <v>716</v>
      </c>
      <c r="C32" s="462">
        <v>95</v>
      </c>
      <c r="D32" s="463">
        <v>109</v>
      </c>
      <c r="E32" s="463">
        <v>34</v>
      </c>
      <c r="F32" s="463">
        <v>36</v>
      </c>
      <c r="G32" s="463">
        <v>150</v>
      </c>
      <c r="H32" s="1532"/>
      <c r="I32" s="463">
        <v>73</v>
      </c>
      <c r="J32" s="467">
        <v>12</v>
      </c>
      <c r="K32" s="264">
        <f>SUM(C32:J32)</f>
        <v>509</v>
      </c>
      <c r="L32" s="44"/>
      <c r="S32" s="40"/>
    </row>
    <row r="33" spans="1:19" ht="21.75" hidden="1" customHeight="1" thickBot="1" x14ac:dyDescent="0.3">
      <c r="A33" s="2752"/>
      <c r="B33" s="261" t="s">
        <v>717</v>
      </c>
      <c r="C33" s="464">
        <f>C31/C32</f>
        <v>21.757894736842104</v>
      </c>
      <c r="D33" s="465">
        <f>D31/D32</f>
        <v>12.174311926605505</v>
      </c>
      <c r="E33" s="465">
        <f>E31/E32</f>
        <v>22.941176470588236</v>
      </c>
      <c r="F33" s="465">
        <f>F31/F32</f>
        <v>11.916666666666666</v>
      </c>
      <c r="G33" s="465">
        <f>G31/G32</f>
        <v>8.34</v>
      </c>
      <c r="H33" s="272"/>
      <c r="I33" s="465">
        <f>I31/I32</f>
        <v>11.95890410958904</v>
      </c>
      <c r="J33" s="468">
        <f>J31/J32</f>
        <v>5.75</v>
      </c>
      <c r="K33" s="274">
        <f>SUM(K31/K32)</f>
        <v>13.351669941060903</v>
      </c>
      <c r="L33" s="40"/>
      <c r="S33" s="40"/>
    </row>
    <row r="34" spans="1:19" ht="3.75" hidden="1" customHeight="1" thickBot="1" x14ac:dyDescent="0.3">
      <c r="A34" s="160"/>
      <c r="B34" s="161"/>
      <c r="C34" s="270"/>
      <c r="D34" s="162"/>
      <c r="E34" s="162"/>
      <c r="F34" s="162"/>
      <c r="G34" s="162"/>
      <c r="H34" s="162"/>
      <c r="I34" s="162"/>
      <c r="J34" s="271"/>
      <c r="K34" s="602"/>
      <c r="L34" s="40"/>
      <c r="S34" s="40"/>
    </row>
    <row r="35" spans="1:19" s="41" customFormat="1" ht="21.75" hidden="1" customHeight="1" x14ac:dyDescent="0.25">
      <c r="A35" s="2753" t="s">
        <v>718</v>
      </c>
      <c r="B35" s="259" t="s">
        <v>269</v>
      </c>
      <c r="C35" s="462">
        <v>662</v>
      </c>
      <c r="D35" s="463">
        <v>518</v>
      </c>
      <c r="E35" s="463">
        <v>183</v>
      </c>
      <c r="F35" s="463">
        <v>169</v>
      </c>
      <c r="G35" s="463">
        <v>959</v>
      </c>
      <c r="H35" s="463">
        <v>0</v>
      </c>
      <c r="I35" s="463">
        <v>0</v>
      </c>
      <c r="J35" s="268"/>
      <c r="K35" s="264">
        <f>SUM(C35:J35)</f>
        <v>2491</v>
      </c>
      <c r="L35" s="40"/>
      <c r="S35" s="40"/>
    </row>
    <row r="36" spans="1:19" s="41" customFormat="1" ht="21.75" hidden="1" customHeight="1" x14ac:dyDescent="0.25">
      <c r="A36" s="2754"/>
      <c r="B36" s="260" t="s">
        <v>716</v>
      </c>
      <c r="C36" s="462">
        <v>36</v>
      </c>
      <c r="D36" s="463">
        <v>36</v>
      </c>
      <c r="E36" s="463">
        <v>10</v>
      </c>
      <c r="F36" s="463">
        <v>11</v>
      </c>
      <c r="G36" s="463">
        <v>31</v>
      </c>
      <c r="H36" s="213"/>
      <c r="I36" s="213"/>
      <c r="J36" s="269"/>
      <c r="K36" s="264">
        <f>SUM(C36:J36)</f>
        <v>124</v>
      </c>
      <c r="L36" s="44"/>
      <c r="S36" s="40"/>
    </row>
    <row r="37" spans="1:19" s="41" customFormat="1" ht="21.75" hidden="1" customHeight="1" thickBot="1" x14ac:dyDescent="0.3">
      <c r="A37" s="2755"/>
      <c r="B37" s="261" t="s">
        <v>717</v>
      </c>
      <c r="C37" s="464">
        <f>C35/C36</f>
        <v>18.388888888888889</v>
      </c>
      <c r="D37" s="465">
        <f>D35/D36</f>
        <v>14.388888888888889</v>
      </c>
      <c r="E37" s="465">
        <f>E35/E36</f>
        <v>18.3</v>
      </c>
      <c r="F37" s="465">
        <f>F35/F36</f>
        <v>15.363636363636363</v>
      </c>
      <c r="G37" s="465">
        <f>G35/G36</f>
        <v>30.93548387096774</v>
      </c>
      <c r="H37" s="272"/>
      <c r="I37" s="272"/>
      <c r="J37" s="273"/>
      <c r="K37" s="274">
        <f>SUM(K35/K36)</f>
        <v>20.088709677419356</v>
      </c>
      <c r="L37" s="40"/>
      <c r="S37" s="40"/>
    </row>
    <row r="38" spans="1:19" ht="3.75" hidden="1" customHeight="1" thickBot="1" x14ac:dyDescent="0.3">
      <c r="A38" s="160"/>
      <c r="B38" s="161"/>
      <c r="C38" s="270"/>
      <c r="D38" s="162"/>
      <c r="E38" s="162"/>
      <c r="F38" s="162"/>
      <c r="G38" s="162"/>
      <c r="H38" s="162"/>
      <c r="I38" s="162"/>
      <c r="J38" s="271"/>
      <c r="K38" s="602"/>
    </row>
    <row r="39" spans="1:19" ht="21.75" hidden="1" customHeight="1" x14ac:dyDescent="0.25">
      <c r="A39" s="2753" t="s">
        <v>719</v>
      </c>
      <c r="B39" s="259" t="s">
        <v>269</v>
      </c>
      <c r="C39" s="460">
        <v>3062</v>
      </c>
      <c r="D39" s="461">
        <v>2236</v>
      </c>
      <c r="E39" s="461">
        <v>805</v>
      </c>
      <c r="F39" s="461">
        <v>722</v>
      </c>
      <c r="G39" s="461">
        <v>2400</v>
      </c>
      <c r="H39" s="461"/>
      <c r="I39" s="461">
        <v>0</v>
      </c>
      <c r="J39" s="466">
        <v>0</v>
      </c>
      <c r="K39" s="263">
        <f>SUM(C39:J39)</f>
        <v>9225</v>
      </c>
      <c r="L39" s="40"/>
      <c r="S39" s="40"/>
    </row>
    <row r="40" spans="1:19" ht="21.75" hidden="1" customHeight="1" x14ac:dyDescent="0.25">
      <c r="A40" s="2754"/>
      <c r="B40" s="260" t="s">
        <v>716</v>
      </c>
      <c r="C40" s="462">
        <v>147</v>
      </c>
      <c r="D40" s="463">
        <v>154</v>
      </c>
      <c r="E40" s="463">
        <v>48</v>
      </c>
      <c r="F40" s="463">
        <v>39</v>
      </c>
      <c r="G40" s="463">
        <v>147</v>
      </c>
      <c r="H40" s="213"/>
      <c r="I40" s="213"/>
      <c r="J40" s="269"/>
      <c r="K40" s="264">
        <f>SUM(C40:J40)</f>
        <v>535</v>
      </c>
      <c r="L40" s="44"/>
      <c r="S40" s="40"/>
    </row>
    <row r="41" spans="1:19" ht="21.75" hidden="1" customHeight="1" thickBot="1" x14ac:dyDescent="0.3">
      <c r="A41" s="2755"/>
      <c r="B41" s="261" t="s">
        <v>717</v>
      </c>
      <c r="C41" s="464">
        <f>C39/C40</f>
        <v>20.829931972789115</v>
      </c>
      <c r="D41" s="465">
        <f>D39/D40</f>
        <v>14.519480519480519</v>
      </c>
      <c r="E41" s="465">
        <f>E39/E40</f>
        <v>16.770833333333332</v>
      </c>
      <c r="F41" s="465">
        <f>F39/F40</f>
        <v>18.512820512820515</v>
      </c>
      <c r="G41" s="465">
        <f>G39/G40</f>
        <v>16.326530612244898</v>
      </c>
      <c r="H41" s="272"/>
      <c r="I41" s="272"/>
      <c r="J41" s="272"/>
      <c r="K41" s="274">
        <f>SUM(K39/K40)</f>
        <v>17.242990654205606</v>
      </c>
      <c r="L41" s="40"/>
      <c r="S41" s="40"/>
    </row>
    <row r="42" spans="1:19" ht="19.5" hidden="1" thickBot="1" x14ac:dyDescent="0.3">
      <c r="A42" s="2747" t="s">
        <v>1032</v>
      </c>
      <c r="B42" s="2748"/>
      <c r="C42" s="2748"/>
      <c r="D42" s="2748"/>
      <c r="E42" s="2748"/>
      <c r="F42" s="2748"/>
      <c r="G42" s="2748"/>
      <c r="H42" s="2748"/>
      <c r="I42" s="2748"/>
      <c r="J42" s="2748"/>
      <c r="K42" s="2749"/>
      <c r="L42" s="37"/>
    </row>
    <row r="43" spans="1:19" ht="20.25" hidden="1" customHeight="1" thickBot="1" x14ac:dyDescent="0.3">
      <c r="A43" s="1946"/>
      <c r="B43" s="1945"/>
      <c r="C43" s="1944" t="s">
        <v>706</v>
      </c>
      <c r="D43" s="266" t="s">
        <v>707</v>
      </c>
      <c r="E43" s="266" t="s">
        <v>708</v>
      </c>
      <c r="F43" s="266" t="s">
        <v>709</v>
      </c>
      <c r="G43" s="266" t="s">
        <v>710</v>
      </c>
      <c r="H43" s="158" t="s">
        <v>711</v>
      </c>
      <c r="I43" s="158" t="s">
        <v>712</v>
      </c>
      <c r="J43" s="267" t="s">
        <v>713</v>
      </c>
      <c r="K43" s="164" t="s">
        <v>105</v>
      </c>
      <c r="L43" s="39"/>
    </row>
    <row r="44" spans="1:19" ht="21.75" hidden="1" customHeight="1" x14ac:dyDescent="0.25">
      <c r="A44" s="2750" t="s">
        <v>714</v>
      </c>
      <c r="B44" s="259" t="s">
        <v>715</v>
      </c>
      <c r="C44" s="460">
        <v>2006</v>
      </c>
      <c r="D44" s="461">
        <v>1621</v>
      </c>
      <c r="E44" s="461">
        <v>534</v>
      </c>
      <c r="F44" s="461">
        <v>683</v>
      </c>
      <c r="G44" s="461">
        <v>1238</v>
      </c>
      <c r="H44" s="1531"/>
      <c r="I44" s="461">
        <v>1078</v>
      </c>
      <c r="J44" s="466">
        <v>49</v>
      </c>
      <c r="K44" s="263">
        <f>SUM(C44:J44)</f>
        <v>7209</v>
      </c>
      <c r="L44" s="40"/>
      <c r="S44" s="40"/>
    </row>
    <row r="45" spans="1:19" ht="21.75" hidden="1" customHeight="1" x14ac:dyDescent="0.25">
      <c r="A45" s="2751"/>
      <c r="B45" s="260" t="s">
        <v>716</v>
      </c>
      <c r="C45" s="462">
        <v>98</v>
      </c>
      <c r="D45" s="463">
        <v>111</v>
      </c>
      <c r="E45" s="463">
        <v>39</v>
      </c>
      <c r="F45" s="463">
        <v>33</v>
      </c>
      <c r="G45" s="463">
        <v>150</v>
      </c>
      <c r="H45" s="1532"/>
      <c r="I45" s="463">
        <v>59</v>
      </c>
      <c r="J45" s="467">
        <v>10</v>
      </c>
      <c r="K45" s="264">
        <f>SUM(C45:J45)</f>
        <v>500</v>
      </c>
      <c r="L45" s="44"/>
      <c r="S45" s="40"/>
    </row>
    <row r="46" spans="1:19" ht="21.75" hidden="1" customHeight="1" thickBot="1" x14ac:dyDescent="0.3">
      <c r="A46" s="2752"/>
      <c r="B46" s="261" t="s">
        <v>717</v>
      </c>
      <c r="C46" s="464">
        <f>C44/C45</f>
        <v>20.469387755102041</v>
      </c>
      <c r="D46" s="465">
        <f>D44/D45</f>
        <v>14.603603603603604</v>
      </c>
      <c r="E46" s="465">
        <f>E44/E45</f>
        <v>13.692307692307692</v>
      </c>
      <c r="F46" s="465">
        <f>F44/F45</f>
        <v>20.696969696969695</v>
      </c>
      <c r="G46" s="465">
        <f>G44/G45</f>
        <v>8.2533333333333339</v>
      </c>
      <c r="H46" s="272"/>
      <c r="I46" s="465">
        <f>I44/I45</f>
        <v>18.271186440677965</v>
      </c>
      <c r="J46" s="468">
        <f>J44/J45</f>
        <v>4.9000000000000004</v>
      </c>
      <c r="K46" s="274">
        <f>SUM(K44/K45)</f>
        <v>14.417999999999999</v>
      </c>
      <c r="L46" s="40"/>
      <c r="S46" s="40"/>
    </row>
    <row r="47" spans="1:19" ht="3.75" hidden="1" customHeight="1" thickBot="1" x14ac:dyDescent="0.3">
      <c r="A47" s="160"/>
      <c r="B47" s="161"/>
      <c r="C47" s="270"/>
      <c r="D47" s="162"/>
      <c r="E47" s="162"/>
      <c r="F47" s="162"/>
      <c r="G47" s="162"/>
      <c r="H47" s="162"/>
      <c r="I47" s="162"/>
      <c r="J47" s="271"/>
      <c r="K47" s="602"/>
      <c r="L47" s="40"/>
      <c r="S47" s="40"/>
    </row>
    <row r="48" spans="1:19" s="41" customFormat="1" ht="21.75" hidden="1" customHeight="1" x14ac:dyDescent="0.25">
      <c r="A48" s="2753" t="s">
        <v>718</v>
      </c>
      <c r="B48" s="259" t="s">
        <v>269</v>
      </c>
      <c r="C48" s="460">
        <v>717</v>
      </c>
      <c r="D48" s="461">
        <v>518</v>
      </c>
      <c r="E48" s="461">
        <v>174</v>
      </c>
      <c r="F48" s="461">
        <v>195</v>
      </c>
      <c r="G48" s="461">
        <v>955</v>
      </c>
      <c r="H48" s="461"/>
      <c r="I48" s="461">
        <v>0</v>
      </c>
      <c r="J48" s="268"/>
      <c r="K48" s="264">
        <f>SUM(C48:J48)</f>
        <v>2559</v>
      </c>
      <c r="L48" s="40"/>
      <c r="S48" s="40"/>
    </row>
    <row r="49" spans="1:19" s="41" customFormat="1" ht="21.75" hidden="1" customHeight="1" x14ac:dyDescent="0.25">
      <c r="A49" s="2754"/>
      <c r="B49" s="260" t="s">
        <v>716</v>
      </c>
      <c r="C49" s="462">
        <v>33</v>
      </c>
      <c r="D49" s="463">
        <v>31</v>
      </c>
      <c r="E49" s="463">
        <v>11</v>
      </c>
      <c r="F49" s="463">
        <v>8</v>
      </c>
      <c r="G49" s="463">
        <v>31</v>
      </c>
      <c r="H49" s="213"/>
      <c r="I49" s="213"/>
      <c r="J49" s="269"/>
      <c r="K49" s="264">
        <f>SUM(C49:J49)</f>
        <v>114</v>
      </c>
      <c r="L49" s="44"/>
      <c r="S49" s="40"/>
    </row>
    <row r="50" spans="1:19" s="41" customFormat="1" ht="21.75" hidden="1" customHeight="1" thickBot="1" x14ac:dyDescent="0.3">
      <c r="A50" s="2755"/>
      <c r="B50" s="261" t="s">
        <v>717</v>
      </c>
      <c r="C50" s="464">
        <f>C48/C49</f>
        <v>21.727272727272727</v>
      </c>
      <c r="D50" s="465">
        <f>D48/D49</f>
        <v>16.70967741935484</v>
      </c>
      <c r="E50" s="465">
        <f>E48/E49</f>
        <v>15.818181818181818</v>
      </c>
      <c r="F50" s="465">
        <f>F48/F49</f>
        <v>24.375</v>
      </c>
      <c r="G50" s="465">
        <f>G48/G49</f>
        <v>30.806451612903224</v>
      </c>
      <c r="H50" s="272"/>
      <c r="I50" s="272"/>
      <c r="J50" s="273"/>
      <c r="K50" s="274">
        <f>SUM(K48/K49)</f>
        <v>22.44736842105263</v>
      </c>
      <c r="L50" s="40"/>
      <c r="S50" s="40"/>
    </row>
    <row r="51" spans="1:19" ht="3.75" hidden="1" customHeight="1" thickBot="1" x14ac:dyDescent="0.3">
      <c r="A51" s="160"/>
      <c r="B51" s="161"/>
      <c r="C51" s="270"/>
      <c r="D51" s="162"/>
      <c r="E51" s="162"/>
      <c r="F51" s="162"/>
      <c r="G51" s="162"/>
      <c r="H51" s="162"/>
      <c r="I51" s="162"/>
      <c r="J51" s="271"/>
      <c r="K51" s="602"/>
    </row>
    <row r="52" spans="1:19" ht="21.75" hidden="1" customHeight="1" x14ac:dyDescent="0.25">
      <c r="A52" s="2753" t="s">
        <v>719</v>
      </c>
      <c r="B52" s="259" t="s">
        <v>269</v>
      </c>
      <c r="C52" s="460">
        <v>3172</v>
      </c>
      <c r="D52" s="461">
        <v>2486</v>
      </c>
      <c r="E52" s="461">
        <v>826</v>
      </c>
      <c r="F52" s="461">
        <v>889</v>
      </c>
      <c r="G52" s="461">
        <v>2616</v>
      </c>
      <c r="H52" s="461"/>
      <c r="I52" s="461">
        <v>10</v>
      </c>
      <c r="J52" s="268"/>
      <c r="K52" s="263">
        <f>SUM(C52:J52)</f>
        <v>9999</v>
      </c>
      <c r="L52" s="40"/>
      <c r="S52" s="40"/>
    </row>
    <row r="53" spans="1:19" ht="21.75" hidden="1" customHeight="1" x14ac:dyDescent="0.25">
      <c r="A53" s="2754"/>
      <c r="B53" s="260" t="s">
        <v>716</v>
      </c>
      <c r="C53" s="462">
        <v>147</v>
      </c>
      <c r="D53" s="463">
        <v>163</v>
      </c>
      <c r="E53" s="463">
        <v>51</v>
      </c>
      <c r="F53" s="463">
        <v>40</v>
      </c>
      <c r="G53" s="463">
        <v>150</v>
      </c>
      <c r="H53" s="213"/>
      <c r="I53" s="213"/>
      <c r="J53" s="269"/>
      <c r="K53" s="264">
        <f>SUM(C53:J53)</f>
        <v>551</v>
      </c>
      <c r="L53" s="44"/>
      <c r="S53" s="40"/>
    </row>
    <row r="54" spans="1:19" ht="21.75" hidden="1" customHeight="1" thickBot="1" x14ac:dyDescent="0.3">
      <c r="A54" s="2755"/>
      <c r="B54" s="261" t="s">
        <v>717</v>
      </c>
      <c r="C54" s="464">
        <f>C52/C53</f>
        <v>21.578231292517007</v>
      </c>
      <c r="D54" s="465">
        <f>D52/D53</f>
        <v>15.251533742331288</v>
      </c>
      <c r="E54" s="465">
        <f>E52/E53</f>
        <v>16.196078431372548</v>
      </c>
      <c r="F54" s="465">
        <f>F52/F53</f>
        <v>22.225000000000001</v>
      </c>
      <c r="G54" s="465">
        <f>G52/G53</f>
        <v>17.440000000000001</v>
      </c>
      <c r="H54" s="272"/>
      <c r="I54" s="272"/>
      <c r="J54" s="272"/>
      <c r="K54" s="274">
        <f>SUM(K52/K53)</f>
        <v>18.147005444646098</v>
      </c>
      <c r="L54" s="40"/>
      <c r="S54" s="40"/>
    </row>
    <row r="55" spans="1:19" ht="48" hidden="1" customHeight="1" thickBot="1" x14ac:dyDescent="0.3">
      <c r="A55" s="2756" t="s">
        <v>720</v>
      </c>
      <c r="B55" s="2756"/>
      <c r="C55" s="2756"/>
      <c r="D55" s="2756"/>
      <c r="E55" s="2756"/>
      <c r="F55" s="2756"/>
      <c r="G55" s="2756"/>
      <c r="H55" s="2756"/>
      <c r="I55" s="2756"/>
      <c r="J55" s="2756"/>
      <c r="K55" s="2756"/>
    </row>
    <row r="56" spans="1:19" ht="19.5" hidden="1" thickBot="1" x14ac:dyDescent="0.3">
      <c r="A56" s="2747" t="s">
        <v>984</v>
      </c>
      <c r="B56" s="2748"/>
      <c r="C56" s="2748"/>
      <c r="D56" s="2748"/>
      <c r="E56" s="2748"/>
      <c r="F56" s="2748"/>
      <c r="G56" s="2748"/>
      <c r="H56" s="2748"/>
      <c r="I56" s="2748"/>
      <c r="J56" s="2748"/>
      <c r="K56" s="2749"/>
      <c r="L56" s="37"/>
    </row>
    <row r="57" spans="1:19" ht="20.25" hidden="1" customHeight="1" thickBot="1" x14ac:dyDescent="0.3">
      <c r="A57" s="165"/>
      <c r="B57" s="166"/>
      <c r="C57" s="167" t="s">
        <v>706</v>
      </c>
      <c r="D57" s="168" t="s">
        <v>707</v>
      </c>
      <c r="E57" s="168" t="s">
        <v>708</v>
      </c>
      <c r="F57" s="168" t="s">
        <v>709</v>
      </c>
      <c r="G57" s="168" t="s">
        <v>710</v>
      </c>
      <c r="H57" s="158" t="s">
        <v>711</v>
      </c>
      <c r="I57" s="158" t="s">
        <v>712</v>
      </c>
      <c r="J57" s="267" t="s">
        <v>713</v>
      </c>
      <c r="K57" s="164" t="s">
        <v>105</v>
      </c>
      <c r="L57" s="39"/>
    </row>
    <row r="58" spans="1:19" ht="21.75" hidden="1" customHeight="1" x14ac:dyDescent="0.25">
      <c r="A58" s="2750" t="s">
        <v>714</v>
      </c>
      <c r="B58" s="259" t="s">
        <v>715</v>
      </c>
      <c r="C58" s="460">
        <v>1786</v>
      </c>
      <c r="D58" s="461">
        <v>1577</v>
      </c>
      <c r="E58" s="461">
        <v>585</v>
      </c>
      <c r="F58" s="461">
        <v>689</v>
      </c>
      <c r="G58" s="461">
        <v>1407</v>
      </c>
      <c r="H58" s="1531"/>
      <c r="I58" s="461">
        <v>1691</v>
      </c>
      <c r="J58" s="466">
        <v>100</v>
      </c>
      <c r="K58" s="263">
        <f>SUM(C58:J58)</f>
        <v>7835</v>
      </c>
      <c r="L58" s="40"/>
      <c r="S58" s="40"/>
    </row>
    <row r="59" spans="1:19" ht="21.75" hidden="1" customHeight="1" x14ac:dyDescent="0.25">
      <c r="A59" s="2751"/>
      <c r="B59" s="260" t="s">
        <v>716</v>
      </c>
      <c r="C59" s="462">
        <v>103</v>
      </c>
      <c r="D59" s="463">
        <v>113</v>
      </c>
      <c r="E59" s="463">
        <v>39</v>
      </c>
      <c r="F59" s="463">
        <v>34</v>
      </c>
      <c r="G59" s="463">
        <v>133</v>
      </c>
      <c r="H59" s="1532"/>
      <c r="I59" s="463">
        <v>56</v>
      </c>
      <c r="J59" s="467">
        <v>10</v>
      </c>
      <c r="K59" s="264">
        <f>SUM(C59:J59)</f>
        <v>488</v>
      </c>
      <c r="L59" s="44"/>
      <c r="S59" s="40"/>
    </row>
    <row r="60" spans="1:19" ht="21.75" hidden="1" customHeight="1" thickBot="1" x14ac:dyDescent="0.3">
      <c r="A60" s="2752"/>
      <c r="B60" s="261" t="s">
        <v>717</v>
      </c>
      <c r="C60" s="464">
        <f>C58/C59</f>
        <v>17.339805825242717</v>
      </c>
      <c r="D60" s="465">
        <f t="shared" ref="D60:J60" si="0">D58/D59</f>
        <v>13.955752212389381</v>
      </c>
      <c r="E60" s="465">
        <f t="shared" si="0"/>
        <v>15</v>
      </c>
      <c r="F60" s="465">
        <f t="shared" si="0"/>
        <v>20.264705882352942</v>
      </c>
      <c r="G60" s="465">
        <f t="shared" si="0"/>
        <v>10.578947368421053</v>
      </c>
      <c r="H60" s="465" t="e">
        <f t="shared" si="0"/>
        <v>#DIV/0!</v>
      </c>
      <c r="I60" s="465">
        <f t="shared" si="0"/>
        <v>30.196428571428573</v>
      </c>
      <c r="J60" s="468">
        <f t="shared" si="0"/>
        <v>10</v>
      </c>
      <c r="K60" s="274">
        <f>SUM(K58/K59)</f>
        <v>16.055327868852459</v>
      </c>
      <c r="L60" s="40"/>
      <c r="S60" s="40"/>
    </row>
    <row r="61" spans="1:19" ht="3.75" hidden="1" customHeight="1" thickBot="1" x14ac:dyDescent="0.3">
      <c r="A61" s="160"/>
      <c r="B61" s="161"/>
      <c r="C61" s="270"/>
      <c r="D61" s="162"/>
      <c r="E61" s="162"/>
      <c r="F61" s="162"/>
      <c r="G61" s="162"/>
      <c r="H61" s="162"/>
      <c r="I61" s="162"/>
      <c r="J61" s="271"/>
      <c r="K61" s="602"/>
      <c r="L61" s="40"/>
      <c r="S61" s="40"/>
    </row>
    <row r="62" spans="1:19" s="41" customFormat="1" ht="21.75" hidden="1" customHeight="1" x14ac:dyDescent="0.25">
      <c r="A62" s="2753" t="s">
        <v>718</v>
      </c>
      <c r="B62" s="259" t="s">
        <v>269</v>
      </c>
      <c r="C62" s="460">
        <v>714</v>
      </c>
      <c r="D62" s="461">
        <v>619</v>
      </c>
      <c r="E62" s="461">
        <v>180</v>
      </c>
      <c r="F62" s="461">
        <v>286</v>
      </c>
      <c r="G62" s="461">
        <v>823</v>
      </c>
      <c r="H62" s="1642"/>
      <c r="I62" s="461">
        <v>0</v>
      </c>
      <c r="J62" s="268"/>
      <c r="K62" s="264">
        <f>SUM(C62:J62)</f>
        <v>2622</v>
      </c>
      <c r="L62" s="40"/>
      <c r="S62" s="40"/>
    </row>
    <row r="63" spans="1:19" s="41" customFormat="1" ht="21.75" hidden="1" customHeight="1" x14ac:dyDescent="0.25">
      <c r="A63" s="2754"/>
      <c r="B63" s="260" t="s">
        <v>716</v>
      </c>
      <c r="C63" s="462">
        <v>31</v>
      </c>
      <c r="D63" s="463">
        <v>32</v>
      </c>
      <c r="E63" s="463">
        <v>10</v>
      </c>
      <c r="F63" s="463">
        <v>9</v>
      </c>
      <c r="G63" s="463">
        <v>33</v>
      </c>
      <c r="H63" s="213"/>
      <c r="I63" s="213"/>
      <c r="J63" s="269"/>
      <c r="K63" s="264">
        <f>SUM(C63:J63)</f>
        <v>115</v>
      </c>
      <c r="L63" s="44"/>
      <c r="S63" s="40"/>
    </row>
    <row r="64" spans="1:19" s="41" customFormat="1" ht="21.75" hidden="1" customHeight="1" thickBot="1" x14ac:dyDescent="0.3">
      <c r="A64" s="2755"/>
      <c r="B64" s="261" t="s">
        <v>717</v>
      </c>
      <c r="C64" s="464">
        <f>SUM(C62/C63)</f>
        <v>23.032258064516128</v>
      </c>
      <c r="D64" s="465">
        <f>SUM(D62/D63)</f>
        <v>19.34375</v>
      </c>
      <c r="E64" s="465">
        <f>SUM(E62/E63)</f>
        <v>18</v>
      </c>
      <c r="F64" s="465">
        <f>SUM(F62/F63)</f>
        <v>31.777777777777779</v>
      </c>
      <c r="G64" s="465">
        <f>SUM(G62/G63)</f>
        <v>24.939393939393938</v>
      </c>
      <c r="H64" s="272"/>
      <c r="I64" s="272"/>
      <c r="J64" s="273"/>
      <c r="K64" s="274">
        <f>SUM(K62/K63)</f>
        <v>22.8</v>
      </c>
      <c r="L64" s="40"/>
      <c r="S64" s="40"/>
    </row>
    <row r="65" spans="1:19" ht="3.75" hidden="1" customHeight="1" thickBot="1" x14ac:dyDescent="0.3">
      <c r="A65" s="160"/>
      <c r="B65" s="161"/>
      <c r="C65" s="270"/>
      <c r="D65" s="162"/>
      <c r="E65" s="162"/>
      <c r="F65" s="162"/>
      <c r="G65" s="162"/>
      <c r="H65" s="162"/>
      <c r="I65" s="162"/>
      <c r="J65" s="271"/>
      <c r="K65" s="602"/>
    </row>
    <row r="66" spans="1:19" ht="21.75" hidden="1" customHeight="1" x14ac:dyDescent="0.25">
      <c r="A66" s="2753" t="s">
        <v>719</v>
      </c>
      <c r="B66" s="259" t="s">
        <v>269</v>
      </c>
      <c r="C66" s="460">
        <v>2828</v>
      </c>
      <c r="D66" s="461">
        <v>2793</v>
      </c>
      <c r="E66" s="461">
        <v>934</v>
      </c>
      <c r="F66" s="461">
        <v>982</v>
      </c>
      <c r="G66" s="461">
        <v>3349</v>
      </c>
      <c r="H66" s="1642"/>
      <c r="I66" s="461">
        <v>14</v>
      </c>
      <c r="J66" s="268">
        <v>0</v>
      </c>
      <c r="K66" s="263">
        <f>SUM(C66:J66)</f>
        <v>10900</v>
      </c>
      <c r="L66" s="40"/>
      <c r="S66" s="40"/>
    </row>
    <row r="67" spans="1:19" ht="21.75" hidden="1" customHeight="1" x14ac:dyDescent="0.25">
      <c r="A67" s="2754"/>
      <c r="B67" s="260" t="s">
        <v>716</v>
      </c>
      <c r="C67" s="462">
        <v>150</v>
      </c>
      <c r="D67" s="463">
        <v>154</v>
      </c>
      <c r="E67" s="463">
        <v>53</v>
      </c>
      <c r="F67" s="463">
        <v>48</v>
      </c>
      <c r="G67" s="463">
        <v>141</v>
      </c>
      <c r="H67" s="213"/>
      <c r="I67" s="213"/>
      <c r="J67" s="269"/>
      <c r="K67" s="264">
        <f>SUM(C67:J67)</f>
        <v>546</v>
      </c>
      <c r="L67" s="44"/>
      <c r="S67" s="40"/>
    </row>
    <row r="68" spans="1:19" ht="21.75" hidden="1" customHeight="1" thickBot="1" x14ac:dyDescent="0.3">
      <c r="A68" s="2755"/>
      <c r="B68" s="261" t="s">
        <v>717</v>
      </c>
      <c r="C68" s="464">
        <f>C66/C67</f>
        <v>18.853333333333332</v>
      </c>
      <c r="D68" s="465">
        <f>D66/D67</f>
        <v>18.136363636363637</v>
      </c>
      <c r="E68" s="465">
        <f>E66/E67</f>
        <v>17.622641509433961</v>
      </c>
      <c r="F68" s="465">
        <f>F66/F67</f>
        <v>20.458333333333332</v>
      </c>
      <c r="G68" s="465">
        <f>G66/G67</f>
        <v>23.75177304964539</v>
      </c>
      <c r="H68" s="272"/>
      <c r="I68" s="272"/>
      <c r="J68" s="273"/>
      <c r="K68" s="274">
        <f>SUM(K66/K67)</f>
        <v>19.963369963369964</v>
      </c>
      <c r="L68" s="40"/>
      <c r="S68" s="40"/>
    </row>
    <row r="69" spans="1:19" ht="89.25" customHeight="1" x14ac:dyDescent="0.25">
      <c r="A69" s="2662" t="s">
        <v>1039</v>
      </c>
      <c r="B69" s="2662"/>
      <c r="C69" s="2662"/>
      <c r="D69" s="2662"/>
      <c r="E69" s="2662"/>
      <c r="F69" s="2662"/>
      <c r="G69" s="2662"/>
      <c r="H69" s="2662"/>
      <c r="I69" s="2662"/>
      <c r="J69" s="2662"/>
      <c r="K69" s="2662"/>
    </row>
    <row r="70" spans="1:19" ht="19.5" hidden="1" thickBot="1" x14ac:dyDescent="0.3">
      <c r="A70" s="2760" t="s">
        <v>721</v>
      </c>
      <c r="B70" s="2761"/>
      <c r="C70" s="2761"/>
      <c r="D70" s="2761"/>
      <c r="E70" s="2761"/>
      <c r="F70" s="2761"/>
      <c r="G70" s="2761"/>
      <c r="H70" s="2761"/>
      <c r="I70" s="2761"/>
      <c r="J70" s="2761"/>
      <c r="K70" s="2762"/>
      <c r="L70" s="37"/>
    </row>
    <row r="71" spans="1:19" ht="20.25" hidden="1" customHeight="1" thickBot="1" x14ac:dyDescent="0.3">
      <c r="A71" s="165"/>
      <c r="B71" s="166"/>
      <c r="C71" s="167" t="s">
        <v>706</v>
      </c>
      <c r="D71" s="168" t="s">
        <v>707</v>
      </c>
      <c r="E71" s="168" t="s">
        <v>708</v>
      </c>
      <c r="F71" s="168" t="s">
        <v>709</v>
      </c>
      <c r="G71" s="168" t="s">
        <v>710</v>
      </c>
      <c r="H71" s="158" t="s">
        <v>711</v>
      </c>
      <c r="I71" s="158" t="s">
        <v>712</v>
      </c>
      <c r="J71" s="267" t="s">
        <v>713</v>
      </c>
      <c r="K71" s="164" t="s">
        <v>105</v>
      </c>
      <c r="L71" s="39"/>
    </row>
    <row r="72" spans="1:19" ht="21.75" hidden="1" customHeight="1" x14ac:dyDescent="0.25">
      <c r="A72" s="2750" t="s">
        <v>714</v>
      </c>
      <c r="B72" s="259" t="s">
        <v>715</v>
      </c>
      <c r="C72" s="460">
        <v>2490</v>
      </c>
      <c r="D72" s="461">
        <v>2002</v>
      </c>
      <c r="E72" s="461">
        <v>1023</v>
      </c>
      <c r="F72" s="461">
        <v>681</v>
      </c>
      <c r="G72" s="461">
        <v>1977</v>
      </c>
      <c r="H72" s="1531"/>
      <c r="I72" s="461">
        <v>1898</v>
      </c>
      <c r="J72" s="466">
        <v>151</v>
      </c>
      <c r="K72" s="263">
        <f>SUM(C72:J72)</f>
        <v>10222</v>
      </c>
      <c r="S72" s="40"/>
    </row>
    <row r="73" spans="1:19" ht="21.75" hidden="1" customHeight="1" x14ac:dyDescent="0.25">
      <c r="A73" s="2751"/>
      <c r="B73" s="260" t="s">
        <v>716</v>
      </c>
      <c r="C73" s="462">
        <v>88</v>
      </c>
      <c r="D73" s="463">
        <v>111</v>
      </c>
      <c r="E73" s="463">
        <v>42</v>
      </c>
      <c r="F73" s="463">
        <v>36</v>
      </c>
      <c r="G73" s="463">
        <v>125</v>
      </c>
      <c r="H73" s="463"/>
      <c r="I73" s="463">
        <v>44</v>
      </c>
      <c r="J73" s="467">
        <v>10</v>
      </c>
      <c r="K73" s="264">
        <f>SUM(C73:J73)</f>
        <v>456</v>
      </c>
      <c r="L73" s="44"/>
      <c r="S73" s="40"/>
    </row>
    <row r="74" spans="1:19" ht="21.75" hidden="1" customHeight="1" thickBot="1" x14ac:dyDescent="0.3">
      <c r="A74" s="2752"/>
      <c r="B74" s="261" t="s">
        <v>717</v>
      </c>
      <c r="C74" s="464">
        <f>C72/C73</f>
        <v>28.295454545454547</v>
      </c>
      <c r="D74" s="465">
        <f>D72/D73</f>
        <v>18.036036036036037</v>
      </c>
      <c r="E74" s="465">
        <f>E72/E73</f>
        <v>24.357142857142858</v>
      </c>
      <c r="F74" s="465">
        <f>F72/F73</f>
        <v>18.916666666666668</v>
      </c>
      <c r="G74" s="465">
        <f>G72/G73</f>
        <v>15.816000000000001</v>
      </c>
      <c r="H74" s="272"/>
      <c r="I74" s="465">
        <f>I72/I73</f>
        <v>43.136363636363633</v>
      </c>
      <c r="J74" s="468">
        <f>J72/J73</f>
        <v>15.1</v>
      </c>
      <c r="K74" s="274">
        <f>SUM(K72/K73)</f>
        <v>22.416666666666668</v>
      </c>
      <c r="L74" s="40"/>
      <c r="S74" s="40"/>
    </row>
    <row r="75" spans="1:19" ht="3.75" hidden="1" customHeight="1" thickBot="1" x14ac:dyDescent="0.3">
      <c r="A75" s="160"/>
      <c r="B75" s="161"/>
      <c r="C75" s="270"/>
      <c r="D75" s="162"/>
      <c r="E75" s="162"/>
      <c r="F75" s="162"/>
      <c r="G75" s="162"/>
      <c r="H75" s="162"/>
      <c r="I75" s="162"/>
      <c r="J75" s="271"/>
      <c r="K75" s="602"/>
      <c r="L75" s="40"/>
      <c r="S75" s="40"/>
    </row>
    <row r="76" spans="1:19" s="41" customFormat="1" ht="21.75" hidden="1" customHeight="1" x14ac:dyDescent="0.25">
      <c r="A76" s="2753" t="s">
        <v>718</v>
      </c>
      <c r="B76" s="259" t="s">
        <v>269</v>
      </c>
      <c r="C76" s="462">
        <v>589</v>
      </c>
      <c r="D76" s="463">
        <v>533</v>
      </c>
      <c r="E76" s="463">
        <v>255</v>
      </c>
      <c r="F76" s="463">
        <v>215</v>
      </c>
      <c r="G76" s="463">
        <v>899</v>
      </c>
      <c r="H76" s="1464"/>
      <c r="I76" s="463">
        <v>0</v>
      </c>
      <c r="J76" s="268"/>
      <c r="K76" s="264">
        <f>SUM(C76:J76)</f>
        <v>2491</v>
      </c>
      <c r="L76" s="40"/>
      <c r="S76" s="40"/>
    </row>
    <row r="77" spans="1:19" s="41" customFormat="1" ht="21.75" hidden="1" customHeight="1" x14ac:dyDescent="0.25">
      <c r="A77" s="2754"/>
      <c r="B77" s="260" t="s">
        <v>716</v>
      </c>
      <c r="C77" s="462">
        <v>23</v>
      </c>
      <c r="D77" s="463">
        <v>30</v>
      </c>
      <c r="E77" s="463">
        <v>10</v>
      </c>
      <c r="F77" s="463">
        <v>13</v>
      </c>
      <c r="G77" s="463">
        <v>29</v>
      </c>
      <c r="H77" s="213"/>
      <c r="I77" s="213"/>
      <c r="J77" s="269"/>
      <c r="K77" s="264">
        <f>SUM(C77:J77)</f>
        <v>105</v>
      </c>
      <c r="L77" s="44"/>
      <c r="S77" s="40"/>
    </row>
    <row r="78" spans="1:19" s="41" customFormat="1" ht="21.75" hidden="1" customHeight="1" thickBot="1" x14ac:dyDescent="0.3">
      <c r="A78" s="2755"/>
      <c r="B78" s="261" t="s">
        <v>717</v>
      </c>
      <c r="C78" s="464">
        <f>C76/C77</f>
        <v>25.608695652173914</v>
      </c>
      <c r="D78" s="465">
        <f>D76/D77</f>
        <v>17.766666666666666</v>
      </c>
      <c r="E78" s="465">
        <f>E76/E77</f>
        <v>25.5</v>
      </c>
      <c r="F78" s="465">
        <f>F76/F77</f>
        <v>16.53846153846154</v>
      </c>
      <c r="G78" s="465">
        <f>G76/G77</f>
        <v>31</v>
      </c>
      <c r="H78" s="272"/>
      <c r="I78" s="272"/>
      <c r="J78" s="273"/>
      <c r="K78" s="274">
        <f>SUM(K76/K77)</f>
        <v>23.723809523809525</v>
      </c>
      <c r="L78" s="40"/>
      <c r="S78" s="40"/>
    </row>
    <row r="79" spans="1:19" ht="3.75" hidden="1" customHeight="1" thickBot="1" x14ac:dyDescent="0.3">
      <c r="A79" s="160"/>
      <c r="B79" s="161"/>
      <c r="C79" s="270"/>
      <c r="D79" s="162"/>
      <c r="E79" s="162"/>
      <c r="F79" s="162"/>
      <c r="G79" s="162"/>
      <c r="H79" s="162"/>
      <c r="I79" s="162"/>
      <c r="J79" s="271"/>
      <c r="K79" s="602"/>
    </row>
    <row r="80" spans="1:19" ht="21.75" hidden="1" customHeight="1" x14ac:dyDescent="0.25">
      <c r="A80" s="2753" t="s">
        <v>719</v>
      </c>
      <c r="B80" s="259" t="s">
        <v>269</v>
      </c>
      <c r="C80" s="460">
        <v>3560</v>
      </c>
      <c r="D80" s="461">
        <v>2953</v>
      </c>
      <c r="E80" s="461">
        <v>1072</v>
      </c>
      <c r="F80" s="461">
        <v>1004</v>
      </c>
      <c r="G80" s="461">
        <v>3089</v>
      </c>
      <c r="H80" s="461"/>
      <c r="I80" s="461">
        <v>18</v>
      </c>
      <c r="J80" s="461"/>
      <c r="K80" s="263">
        <f>SUM(C80:J80)</f>
        <v>11696</v>
      </c>
      <c r="L80" s="40"/>
      <c r="S80" s="40"/>
    </row>
    <row r="81" spans="1:19" ht="21.75" hidden="1" customHeight="1" x14ac:dyDescent="0.25">
      <c r="A81" s="2754"/>
      <c r="B81" s="260" t="s">
        <v>716</v>
      </c>
      <c r="C81" s="462">
        <v>138</v>
      </c>
      <c r="D81" s="463">
        <v>145</v>
      </c>
      <c r="E81" s="463">
        <v>57</v>
      </c>
      <c r="F81" s="463">
        <v>48</v>
      </c>
      <c r="G81" s="463">
        <v>123</v>
      </c>
      <c r="H81" s="213"/>
      <c r="I81" s="213"/>
      <c r="J81" s="269"/>
      <c r="K81" s="264">
        <f>SUM(C81:J81)</f>
        <v>511</v>
      </c>
      <c r="L81" s="44"/>
      <c r="S81" s="40"/>
    </row>
    <row r="82" spans="1:19" ht="21.75" hidden="1" customHeight="1" thickBot="1" x14ac:dyDescent="0.3">
      <c r="A82" s="2755"/>
      <c r="B82" s="261" t="s">
        <v>717</v>
      </c>
      <c r="C82" s="464">
        <f>C80/C81</f>
        <v>25.797101449275363</v>
      </c>
      <c r="D82" s="465">
        <f>D80/D81</f>
        <v>20.365517241379312</v>
      </c>
      <c r="E82" s="465">
        <f>E80/E81</f>
        <v>18.807017543859651</v>
      </c>
      <c r="F82" s="465">
        <f>F80/F81</f>
        <v>20.916666666666668</v>
      </c>
      <c r="G82" s="465">
        <f>G80/G81</f>
        <v>25.113821138211382</v>
      </c>
      <c r="H82" s="272"/>
      <c r="I82" s="272"/>
      <c r="J82" s="272"/>
      <c r="K82" s="274">
        <f>SUM(K80/K81)</f>
        <v>22.888454011741683</v>
      </c>
      <c r="L82" s="40"/>
      <c r="S82" s="40"/>
    </row>
    <row r="83" spans="1:19" ht="75" hidden="1" customHeight="1" thickBot="1" x14ac:dyDescent="0.3">
      <c r="A83" s="2756" t="s">
        <v>977</v>
      </c>
      <c r="B83" s="2756"/>
      <c r="C83" s="2756"/>
      <c r="D83" s="2756"/>
      <c r="E83" s="2756"/>
      <c r="F83" s="2756"/>
      <c r="G83" s="2756"/>
      <c r="H83" s="2756"/>
      <c r="I83" s="2756"/>
      <c r="J83" s="2756"/>
      <c r="K83" s="2756"/>
    </row>
    <row r="84" spans="1:19" ht="19.5" hidden="1" thickBot="1" x14ac:dyDescent="0.3">
      <c r="A84" s="2747" t="s">
        <v>722</v>
      </c>
      <c r="B84" s="2748"/>
      <c r="C84" s="2748"/>
      <c r="D84" s="2748"/>
      <c r="E84" s="2748"/>
      <c r="F84" s="2748"/>
      <c r="G84" s="2748"/>
      <c r="H84" s="2748"/>
      <c r="I84" s="2748"/>
      <c r="J84" s="2748"/>
      <c r="K84" s="2749"/>
      <c r="L84" s="37"/>
      <c r="M84" s="752"/>
      <c r="N84" s="752"/>
      <c r="O84" s="752"/>
      <c r="P84" s="752"/>
    </row>
    <row r="85" spans="1:19" ht="20.25" hidden="1" customHeight="1" thickBot="1" x14ac:dyDescent="0.3">
      <c r="A85" s="165"/>
      <c r="B85" s="166"/>
      <c r="C85" s="167" t="s">
        <v>706</v>
      </c>
      <c r="D85" s="168" t="s">
        <v>707</v>
      </c>
      <c r="E85" s="168" t="s">
        <v>708</v>
      </c>
      <c r="F85" s="168" t="s">
        <v>709</v>
      </c>
      <c r="G85" s="168" t="s">
        <v>710</v>
      </c>
      <c r="H85" s="158" t="s">
        <v>711</v>
      </c>
      <c r="I85" s="158" t="s">
        <v>712</v>
      </c>
      <c r="J85" s="267" t="s">
        <v>713</v>
      </c>
      <c r="K85" s="164" t="s">
        <v>105</v>
      </c>
      <c r="L85" s="39"/>
      <c r="M85" s="752"/>
      <c r="N85" s="752"/>
      <c r="O85" s="752"/>
      <c r="P85" s="752"/>
    </row>
    <row r="86" spans="1:19" ht="21.75" hidden="1" customHeight="1" x14ac:dyDescent="0.25">
      <c r="A86" s="2750" t="s">
        <v>714</v>
      </c>
      <c r="B86" s="259" t="s">
        <v>715</v>
      </c>
      <c r="C86" s="460">
        <v>1711</v>
      </c>
      <c r="D86" s="461">
        <v>1468</v>
      </c>
      <c r="E86" s="461">
        <v>432</v>
      </c>
      <c r="F86" s="461">
        <v>939</v>
      </c>
      <c r="G86" s="461">
        <v>1455</v>
      </c>
      <c r="H86" s="1531"/>
      <c r="I86" s="461">
        <v>1583</v>
      </c>
      <c r="J86" s="466">
        <v>57</v>
      </c>
      <c r="K86" s="263">
        <f>SUM(C86:J86)</f>
        <v>7645</v>
      </c>
      <c r="L86" s="40"/>
      <c r="M86" s="1641"/>
      <c r="N86" s="1641"/>
      <c r="O86" s="1641"/>
      <c r="P86" s="752"/>
      <c r="S86" s="40"/>
    </row>
    <row r="87" spans="1:19" ht="21.75" hidden="1" customHeight="1" x14ac:dyDescent="0.25">
      <c r="A87" s="2751"/>
      <c r="B87" s="260" t="s">
        <v>716</v>
      </c>
      <c r="C87" s="462">
        <v>87</v>
      </c>
      <c r="D87" s="463">
        <v>107</v>
      </c>
      <c r="E87" s="463">
        <v>41</v>
      </c>
      <c r="F87" s="463">
        <v>36</v>
      </c>
      <c r="G87" s="463">
        <v>133</v>
      </c>
      <c r="H87" s="1532"/>
      <c r="I87" s="463">
        <v>50</v>
      </c>
      <c r="J87" s="467">
        <v>10</v>
      </c>
      <c r="K87" s="264">
        <f>SUM(C87:J87)</f>
        <v>464</v>
      </c>
      <c r="L87" s="44"/>
      <c r="M87" s="752"/>
      <c r="N87" s="752"/>
      <c r="O87" s="752"/>
      <c r="P87" s="752"/>
      <c r="S87" s="40"/>
    </row>
    <row r="88" spans="1:19" ht="21.75" hidden="1" customHeight="1" thickBot="1" x14ac:dyDescent="0.3">
      <c r="A88" s="2752"/>
      <c r="B88" s="261" t="s">
        <v>717</v>
      </c>
      <c r="C88" s="464">
        <f>C86/C87</f>
        <v>19.666666666666668</v>
      </c>
      <c r="D88" s="465">
        <f>D86/D87</f>
        <v>13.719626168224298</v>
      </c>
      <c r="E88" s="465">
        <f>E86/E87</f>
        <v>10.536585365853659</v>
      </c>
      <c r="F88" s="465">
        <f>F86/F87</f>
        <v>26.083333333333332</v>
      </c>
      <c r="G88" s="465">
        <f>G86/G87</f>
        <v>10.93984962406015</v>
      </c>
      <c r="H88" s="272"/>
      <c r="I88" s="465">
        <f>I86/I87</f>
        <v>31.66</v>
      </c>
      <c r="J88" s="468">
        <f>J86/J87</f>
        <v>5.7</v>
      </c>
      <c r="K88" s="274">
        <f>SUM(K86/K87)</f>
        <v>16.476293103448278</v>
      </c>
      <c r="L88" s="40"/>
      <c r="S88" s="40"/>
    </row>
    <row r="89" spans="1:19" ht="3.75" hidden="1" customHeight="1" thickBot="1" x14ac:dyDescent="0.3">
      <c r="A89" s="160"/>
      <c r="B89" s="161"/>
      <c r="C89" s="270"/>
      <c r="D89" s="162"/>
      <c r="E89" s="162"/>
      <c r="F89" s="162"/>
      <c r="G89" s="162"/>
      <c r="H89" s="162"/>
      <c r="I89" s="162"/>
      <c r="J89" s="271"/>
      <c r="K89" s="602"/>
      <c r="L89" s="40"/>
      <c r="S89" s="40"/>
    </row>
    <row r="90" spans="1:19" s="41" customFormat="1" ht="21.75" hidden="1" customHeight="1" x14ac:dyDescent="0.25">
      <c r="A90" s="2753" t="s">
        <v>718</v>
      </c>
      <c r="B90" s="259" t="s">
        <v>269</v>
      </c>
      <c r="C90" s="462">
        <v>809</v>
      </c>
      <c r="D90" s="463">
        <v>626</v>
      </c>
      <c r="E90" s="463">
        <v>242</v>
      </c>
      <c r="F90" s="463">
        <v>317</v>
      </c>
      <c r="G90" s="463">
        <v>1148</v>
      </c>
      <c r="H90" s="1464"/>
      <c r="I90" s="463">
        <v>0</v>
      </c>
      <c r="J90" s="268"/>
      <c r="K90" s="264">
        <f>SUM(C90:J90)</f>
        <v>3142</v>
      </c>
      <c r="L90" s="40"/>
      <c r="M90" s="2757"/>
      <c r="N90" s="2757"/>
      <c r="O90" s="2757"/>
      <c r="P90" s="2757"/>
      <c r="Q90" s="2757"/>
      <c r="R90" s="2757"/>
      <c r="S90" s="2757"/>
    </row>
    <row r="91" spans="1:19" s="41" customFormat="1" ht="21.75" hidden="1" customHeight="1" x14ac:dyDescent="0.25">
      <c r="A91" s="2754"/>
      <c r="B91" s="260" t="s">
        <v>716</v>
      </c>
      <c r="C91" s="462">
        <v>27</v>
      </c>
      <c r="D91" s="463">
        <v>25</v>
      </c>
      <c r="E91" s="463">
        <v>11</v>
      </c>
      <c r="F91" s="463">
        <v>12</v>
      </c>
      <c r="G91" s="463">
        <v>26</v>
      </c>
      <c r="H91" s="213"/>
      <c r="I91" s="213"/>
      <c r="J91" s="269"/>
      <c r="K91" s="264">
        <f>SUM(C91:J91)</f>
        <v>101</v>
      </c>
      <c r="L91" s="44"/>
      <c r="M91" s="2757"/>
      <c r="N91" s="2757"/>
      <c r="O91" s="2757"/>
      <c r="P91" s="2757"/>
      <c r="Q91" s="2757"/>
      <c r="R91" s="2757"/>
      <c r="S91" s="2757"/>
    </row>
    <row r="92" spans="1:19" s="41" customFormat="1" ht="21.75" hidden="1" customHeight="1" thickBot="1" x14ac:dyDescent="0.3">
      <c r="A92" s="2755"/>
      <c r="B92" s="261" t="s">
        <v>717</v>
      </c>
      <c r="C92" s="464">
        <f>C90/C91</f>
        <v>29.962962962962962</v>
      </c>
      <c r="D92" s="465">
        <f>D90/D91</f>
        <v>25.04</v>
      </c>
      <c r="E92" s="465">
        <f>E90/E91</f>
        <v>22</v>
      </c>
      <c r="F92" s="465">
        <f>F90/F91</f>
        <v>26.416666666666668</v>
      </c>
      <c r="G92" s="465">
        <f>G90/G91</f>
        <v>44.153846153846153</v>
      </c>
      <c r="H92" s="272"/>
      <c r="I92" s="272"/>
      <c r="J92" s="273"/>
      <c r="K92" s="274">
        <f>SUM(K90/K91)</f>
        <v>31.10891089108911</v>
      </c>
      <c r="L92" s="40"/>
      <c r="M92" s="2757"/>
      <c r="N92" s="2757"/>
      <c r="O92" s="2757"/>
      <c r="P92" s="2757"/>
      <c r="Q92" s="2757"/>
      <c r="R92" s="2757"/>
      <c r="S92" s="2757"/>
    </row>
    <row r="93" spans="1:19" ht="3.75" hidden="1" customHeight="1" thickBot="1" x14ac:dyDescent="0.3">
      <c r="A93" s="160"/>
      <c r="B93" s="161"/>
      <c r="C93" s="270"/>
      <c r="D93" s="162"/>
      <c r="E93" s="162"/>
      <c r="F93" s="162"/>
      <c r="G93" s="162"/>
      <c r="H93" s="162"/>
      <c r="I93" s="162"/>
      <c r="J93" s="271"/>
      <c r="K93" s="602"/>
      <c r="M93" s="752"/>
      <c r="N93" s="752"/>
      <c r="O93" s="752"/>
    </row>
    <row r="94" spans="1:19" ht="21.75" hidden="1" customHeight="1" x14ac:dyDescent="0.25">
      <c r="A94" s="2753" t="s">
        <v>719</v>
      </c>
      <c r="B94" s="259" t="s">
        <v>269</v>
      </c>
      <c r="C94" s="460">
        <v>3801</v>
      </c>
      <c r="D94" s="461">
        <v>3053</v>
      </c>
      <c r="E94" s="461">
        <v>1029</v>
      </c>
      <c r="F94" s="461">
        <v>1147</v>
      </c>
      <c r="G94" s="461">
        <v>3487</v>
      </c>
      <c r="H94" s="1642"/>
      <c r="I94" s="461">
        <v>22</v>
      </c>
      <c r="J94" s="466">
        <v>7</v>
      </c>
      <c r="K94" s="263">
        <f>SUM(C94:J94)</f>
        <v>12546</v>
      </c>
      <c r="L94" s="40"/>
      <c r="M94" s="1651"/>
      <c r="N94" s="1641"/>
      <c r="O94" s="1641"/>
      <c r="S94" s="40"/>
    </row>
    <row r="95" spans="1:19" ht="21.75" hidden="1" customHeight="1" x14ac:dyDescent="0.25">
      <c r="A95" s="2754"/>
      <c r="B95" s="260" t="s">
        <v>716</v>
      </c>
      <c r="C95" s="462">
        <v>126</v>
      </c>
      <c r="D95" s="463">
        <v>150</v>
      </c>
      <c r="E95" s="463">
        <v>60</v>
      </c>
      <c r="F95" s="463">
        <v>45</v>
      </c>
      <c r="G95" s="463">
        <v>137</v>
      </c>
      <c r="H95" s="213"/>
      <c r="I95" s="213"/>
      <c r="J95" s="269"/>
      <c r="K95" s="264">
        <f>SUM(C95:J95)</f>
        <v>518</v>
      </c>
      <c r="L95" s="44"/>
      <c r="S95" s="40"/>
    </row>
    <row r="96" spans="1:19" ht="21.75" hidden="1" customHeight="1" thickBot="1" x14ac:dyDescent="0.3">
      <c r="A96" s="2755"/>
      <c r="B96" s="261" t="s">
        <v>717</v>
      </c>
      <c r="C96" s="464">
        <f>C94/C95</f>
        <v>30.166666666666668</v>
      </c>
      <c r="D96" s="465">
        <f>D94/D95</f>
        <v>20.353333333333332</v>
      </c>
      <c r="E96" s="465">
        <f>E94/E95</f>
        <v>17.149999999999999</v>
      </c>
      <c r="F96" s="465">
        <f>F94/F95</f>
        <v>25.488888888888887</v>
      </c>
      <c r="G96" s="465">
        <f>G94/G95</f>
        <v>25.452554744525546</v>
      </c>
      <c r="H96" s="272"/>
      <c r="I96" s="272"/>
      <c r="J96" s="272"/>
      <c r="K96" s="274">
        <f>SUM(K94/K95)</f>
        <v>24.220077220077219</v>
      </c>
      <c r="L96" s="40"/>
      <c r="S96" s="40"/>
    </row>
    <row r="97" spans="1:19" ht="48" hidden="1" customHeight="1" thickBot="1" x14ac:dyDescent="0.3">
      <c r="A97" s="2756" t="s">
        <v>720</v>
      </c>
      <c r="B97" s="2756"/>
      <c r="C97" s="2756"/>
      <c r="D97" s="2756"/>
      <c r="E97" s="2756"/>
      <c r="F97" s="2756"/>
      <c r="G97" s="2756"/>
      <c r="H97" s="2756"/>
      <c r="I97" s="2756"/>
      <c r="J97" s="2756"/>
      <c r="K97" s="2756"/>
    </row>
    <row r="98" spans="1:19" ht="19.5" hidden="1" thickBot="1" x14ac:dyDescent="0.3">
      <c r="A98" s="2747" t="s">
        <v>723</v>
      </c>
      <c r="B98" s="2748"/>
      <c r="C98" s="2748"/>
      <c r="D98" s="2748"/>
      <c r="E98" s="2748"/>
      <c r="F98" s="2748"/>
      <c r="G98" s="2748"/>
      <c r="H98" s="2748"/>
      <c r="I98" s="2748"/>
      <c r="J98" s="2748"/>
      <c r="K98" s="2749"/>
      <c r="L98" s="37"/>
    </row>
    <row r="99" spans="1:19" ht="20.25" hidden="1" customHeight="1" thickBot="1" x14ac:dyDescent="0.3">
      <c r="A99" s="165"/>
      <c r="B99" s="166"/>
      <c r="C99" s="167" t="s">
        <v>706</v>
      </c>
      <c r="D99" s="168" t="s">
        <v>707</v>
      </c>
      <c r="E99" s="168" t="s">
        <v>708</v>
      </c>
      <c r="F99" s="168" t="s">
        <v>709</v>
      </c>
      <c r="G99" s="168" t="s">
        <v>710</v>
      </c>
      <c r="H99" s="158" t="s">
        <v>711</v>
      </c>
      <c r="I99" s="158" t="s">
        <v>712</v>
      </c>
      <c r="J99" s="267" t="s">
        <v>713</v>
      </c>
      <c r="K99" s="164" t="s">
        <v>105</v>
      </c>
      <c r="L99" s="39"/>
    </row>
    <row r="100" spans="1:19" ht="21.75" hidden="1" customHeight="1" x14ac:dyDescent="0.25">
      <c r="A100" s="2750" t="s">
        <v>714</v>
      </c>
      <c r="B100" s="259" t="s">
        <v>715</v>
      </c>
      <c r="C100" s="460">
        <v>3063</v>
      </c>
      <c r="D100" s="461">
        <v>1886</v>
      </c>
      <c r="E100" s="461">
        <v>758</v>
      </c>
      <c r="F100" s="461">
        <v>1602</v>
      </c>
      <c r="G100" s="461">
        <v>2921</v>
      </c>
      <c r="H100" s="1531"/>
      <c r="I100" s="461">
        <v>1739</v>
      </c>
      <c r="J100" s="466">
        <v>199</v>
      </c>
      <c r="K100" s="263">
        <f>SUM(C100:J100)</f>
        <v>12168</v>
      </c>
      <c r="L100" s="40"/>
      <c r="S100" s="40"/>
    </row>
    <row r="101" spans="1:19" ht="21.75" hidden="1" customHeight="1" x14ac:dyDescent="0.25">
      <c r="A101" s="2751"/>
      <c r="B101" s="260" t="s">
        <v>716</v>
      </c>
      <c r="C101" s="462">
        <v>84</v>
      </c>
      <c r="D101" s="463">
        <v>99</v>
      </c>
      <c r="E101" s="463">
        <v>44</v>
      </c>
      <c r="F101" s="463">
        <v>35</v>
      </c>
      <c r="G101" s="463">
        <v>117</v>
      </c>
      <c r="H101" s="1532"/>
      <c r="I101" s="463">
        <v>52</v>
      </c>
      <c r="J101" s="467">
        <v>10</v>
      </c>
      <c r="K101" s="264">
        <f>SUM(C101:J101)</f>
        <v>441</v>
      </c>
      <c r="L101" s="44"/>
      <c r="S101" s="40"/>
    </row>
    <row r="102" spans="1:19" ht="21.75" hidden="1" customHeight="1" thickBot="1" x14ac:dyDescent="0.3">
      <c r="A102" s="2752"/>
      <c r="B102" s="261" t="s">
        <v>717</v>
      </c>
      <c r="C102" s="464">
        <f>C100/C101</f>
        <v>36.464285714285715</v>
      </c>
      <c r="D102" s="465">
        <f>D100/D101</f>
        <v>19.050505050505052</v>
      </c>
      <c r="E102" s="465">
        <f>E100/E101</f>
        <v>17.227272727272727</v>
      </c>
      <c r="F102" s="465">
        <f>F100/F101</f>
        <v>45.771428571428572</v>
      </c>
      <c r="G102" s="465">
        <f>G100/G101</f>
        <v>24.965811965811966</v>
      </c>
      <c r="H102" s="272"/>
      <c r="I102" s="465">
        <f>I100/I101</f>
        <v>33.442307692307693</v>
      </c>
      <c r="J102" s="468">
        <f>J100/J101</f>
        <v>19.899999999999999</v>
      </c>
      <c r="K102" s="274">
        <f>SUM(K100/K101)</f>
        <v>27.591836734693878</v>
      </c>
      <c r="L102" s="40"/>
      <c r="S102" s="40"/>
    </row>
    <row r="103" spans="1:19" ht="3.75" hidden="1" customHeight="1" thickBot="1" x14ac:dyDescent="0.3">
      <c r="A103" s="160"/>
      <c r="B103" s="161"/>
      <c r="C103" s="270"/>
      <c r="D103" s="162"/>
      <c r="E103" s="162"/>
      <c r="F103" s="162"/>
      <c r="G103" s="162"/>
      <c r="H103" s="162"/>
      <c r="I103" s="162"/>
      <c r="J103" s="271"/>
      <c r="K103" s="602"/>
      <c r="L103" s="40"/>
      <c r="S103" s="40"/>
    </row>
    <row r="104" spans="1:19" s="41" customFormat="1" ht="21.75" hidden="1" customHeight="1" x14ac:dyDescent="0.25">
      <c r="A104" s="2753" t="s">
        <v>724</v>
      </c>
      <c r="B104" s="259" t="s">
        <v>269</v>
      </c>
      <c r="C104" s="462">
        <v>3880</v>
      </c>
      <c r="D104" s="463">
        <v>3297</v>
      </c>
      <c r="E104" s="463">
        <v>1127</v>
      </c>
      <c r="F104" s="463">
        <v>1347</v>
      </c>
      <c r="G104" s="463">
        <v>3681</v>
      </c>
      <c r="H104" s="1539"/>
      <c r="I104" s="463">
        <v>671</v>
      </c>
      <c r="J104" s="466">
        <v>19</v>
      </c>
      <c r="K104" s="264">
        <f>SUM(C104:J104)</f>
        <v>14022</v>
      </c>
      <c r="L104" s="40"/>
      <c r="S104" s="40"/>
    </row>
    <row r="105" spans="1:19" s="41" customFormat="1" ht="21.75" hidden="1" customHeight="1" x14ac:dyDescent="0.25">
      <c r="A105" s="2754"/>
      <c r="B105" s="260" t="s">
        <v>716</v>
      </c>
      <c r="C105" s="462">
        <v>124</v>
      </c>
      <c r="D105" s="463">
        <v>159</v>
      </c>
      <c r="E105" s="463">
        <v>53</v>
      </c>
      <c r="F105" s="463">
        <v>45</v>
      </c>
      <c r="G105" s="463">
        <v>135</v>
      </c>
      <c r="H105" s="213"/>
      <c r="I105" s="213"/>
      <c r="J105" s="269"/>
      <c r="K105" s="264">
        <f>SUM(C105:J105)</f>
        <v>516</v>
      </c>
      <c r="L105" s="44"/>
      <c r="S105" s="40"/>
    </row>
    <row r="106" spans="1:19" s="41" customFormat="1" ht="21.75" hidden="1" customHeight="1" thickBot="1" x14ac:dyDescent="0.3">
      <c r="A106" s="2755"/>
      <c r="B106" s="261" t="s">
        <v>717</v>
      </c>
      <c r="C106" s="464">
        <f>C104/C105</f>
        <v>31.29032258064516</v>
      </c>
      <c r="D106" s="465">
        <f>D104/D105</f>
        <v>20.735849056603772</v>
      </c>
      <c r="E106" s="465">
        <f>E104/E105</f>
        <v>21.264150943396228</v>
      </c>
      <c r="F106" s="465">
        <f>F104/F105</f>
        <v>29.933333333333334</v>
      </c>
      <c r="G106" s="465">
        <f>G104/G105</f>
        <v>27.266666666666666</v>
      </c>
      <c r="H106" s="272"/>
      <c r="I106" s="272"/>
      <c r="J106" s="273"/>
      <c r="K106" s="274">
        <f>SUM(K104/K105)</f>
        <v>27.174418604651162</v>
      </c>
      <c r="L106" s="40"/>
      <c r="S106" s="40"/>
    </row>
    <row r="107" spans="1:19" ht="3.75" hidden="1" customHeight="1" thickBot="1" x14ac:dyDescent="0.3">
      <c r="A107" s="160"/>
      <c r="B107" s="161"/>
      <c r="C107" s="270"/>
      <c r="D107" s="162"/>
      <c r="E107" s="162"/>
      <c r="F107" s="162"/>
      <c r="G107" s="162"/>
      <c r="H107" s="162"/>
      <c r="I107" s="162"/>
      <c r="J107" s="271"/>
      <c r="K107" s="602"/>
    </row>
    <row r="108" spans="1:19" ht="21.75" hidden="1" customHeight="1" x14ac:dyDescent="0.25">
      <c r="A108" s="2753" t="s">
        <v>718</v>
      </c>
      <c r="B108" s="259" t="s">
        <v>269</v>
      </c>
      <c r="C108" s="460">
        <v>839</v>
      </c>
      <c r="D108" s="461">
        <v>563</v>
      </c>
      <c r="E108" s="461">
        <v>139</v>
      </c>
      <c r="F108" s="461">
        <v>199</v>
      </c>
      <c r="G108" s="461">
        <v>893</v>
      </c>
      <c r="H108" s="1540"/>
      <c r="I108" s="461">
        <v>4</v>
      </c>
      <c r="J108" s="466">
        <v>0</v>
      </c>
      <c r="K108" s="263">
        <f>SUM(C108:J108)</f>
        <v>2637</v>
      </c>
      <c r="L108" s="40"/>
      <c r="S108" s="40"/>
    </row>
    <row r="109" spans="1:19" ht="21.75" hidden="1" customHeight="1" x14ac:dyDescent="0.25">
      <c r="A109" s="2754"/>
      <c r="B109" s="260" t="s">
        <v>716</v>
      </c>
      <c r="C109" s="462">
        <v>31</v>
      </c>
      <c r="D109" s="463">
        <v>31</v>
      </c>
      <c r="E109" s="463">
        <v>11</v>
      </c>
      <c r="F109" s="463">
        <v>13</v>
      </c>
      <c r="G109" s="463">
        <v>33</v>
      </c>
      <c r="H109" s="213"/>
      <c r="I109" s="213"/>
      <c r="J109" s="269"/>
      <c r="K109" s="264">
        <f>SUM(C109:J109)</f>
        <v>119</v>
      </c>
      <c r="L109" s="44"/>
      <c r="S109" s="40"/>
    </row>
    <row r="110" spans="1:19" ht="21.75" hidden="1" customHeight="1" thickBot="1" x14ac:dyDescent="0.3">
      <c r="A110" s="2755"/>
      <c r="B110" s="261" t="s">
        <v>717</v>
      </c>
      <c r="C110" s="464">
        <f>C108/C109</f>
        <v>27.06451612903226</v>
      </c>
      <c r="D110" s="465">
        <f>D108/D109</f>
        <v>18.161290322580644</v>
      </c>
      <c r="E110" s="465">
        <f>E108/E109</f>
        <v>12.636363636363637</v>
      </c>
      <c r="F110" s="465">
        <f>F108/F109</f>
        <v>15.307692307692308</v>
      </c>
      <c r="G110" s="465">
        <f>G108/G109</f>
        <v>27.060606060606062</v>
      </c>
      <c r="H110" s="272"/>
      <c r="I110" s="272"/>
      <c r="J110" s="272"/>
      <c r="K110" s="274">
        <f>SUM(K108/K109)</f>
        <v>22.159663865546218</v>
      </c>
      <c r="L110" s="40"/>
      <c r="S110" s="40"/>
    </row>
    <row r="111" spans="1:19" ht="19.5" hidden="1" thickBot="1" x14ac:dyDescent="0.3">
      <c r="A111" s="2747" t="s">
        <v>725</v>
      </c>
      <c r="B111" s="2748"/>
      <c r="C111" s="2748"/>
      <c r="D111" s="2748"/>
      <c r="E111" s="2748"/>
      <c r="F111" s="2748"/>
      <c r="G111" s="2748"/>
      <c r="H111" s="2748"/>
      <c r="I111" s="2748"/>
      <c r="J111" s="2748"/>
      <c r="K111" s="2749"/>
      <c r="L111" s="37"/>
    </row>
    <row r="112" spans="1:19" ht="20.25" hidden="1" customHeight="1" thickBot="1" x14ac:dyDescent="0.3">
      <c r="A112" s="165"/>
      <c r="B112" s="166"/>
      <c r="C112" s="167" t="s">
        <v>706</v>
      </c>
      <c r="D112" s="168" t="s">
        <v>707</v>
      </c>
      <c r="E112" s="168" t="s">
        <v>708</v>
      </c>
      <c r="F112" s="168" t="s">
        <v>709</v>
      </c>
      <c r="G112" s="168" t="s">
        <v>710</v>
      </c>
      <c r="H112" s="158" t="s">
        <v>711</v>
      </c>
      <c r="I112" s="158" t="s">
        <v>712</v>
      </c>
      <c r="J112" s="267" t="s">
        <v>713</v>
      </c>
      <c r="K112" s="164" t="s">
        <v>105</v>
      </c>
      <c r="L112" s="39"/>
    </row>
    <row r="113" spans="1:19" ht="21.75" hidden="1" customHeight="1" x14ac:dyDescent="0.25">
      <c r="A113" s="2750" t="s">
        <v>714</v>
      </c>
      <c r="B113" s="259" t="s">
        <v>715</v>
      </c>
      <c r="C113" s="460">
        <v>3372</v>
      </c>
      <c r="D113" s="461">
        <v>1955</v>
      </c>
      <c r="E113" s="461">
        <v>827</v>
      </c>
      <c r="F113" s="461">
        <v>1302</v>
      </c>
      <c r="G113" s="461">
        <v>2109</v>
      </c>
      <c r="H113" s="1531"/>
      <c r="I113" s="461">
        <v>1332</v>
      </c>
      <c r="J113" s="466">
        <v>76</v>
      </c>
      <c r="K113" s="263">
        <f>SUM(C113:J113)</f>
        <v>10973</v>
      </c>
      <c r="L113" s="40"/>
      <c r="S113" s="40"/>
    </row>
    <row r="114" spans="1:19" ht="21.75" hidden="1" customHeight="1" x14ac:dyDescent="0.25">
      <c r="A114" s="2751"/>
      <c r="B114" s="260" t="s">
        <v>716</v>
      </c>
      <c r="C114" s="462">
        <v>87</v>
      </c>
      <c r="D114" s="463">
        <v>99</v>
      </c>
      <c r="E114" s="463">
        <v>42</v>
      </c>
      <c r="F114" s="463">
        <v>41</v>
      </c>
      <c r="G114" s="463">
        <v>125</v>
      </c>
      <c r="H114" s="1532"/>
      <c r="I114" s="463">
        <v>55</v>
      </c>
      <c r="J114" s="467">
        <v>10</v>
      </c>
      <c r="K114" s="264">
        <f>SUM(C114:J114)</f>
        <v>459</v>
      </c>
      <c r="L114" s="44"/>
      <c r="S114" s="40"/>
    </row>
    <row r="115" spans="1:19" ht="21.75" hidden="1" customHeight="1" thickBot="1" x14ac:dyDescent="0.3">
      <c r="A115" s="2752"/>
      <c r="B115" s="261" t="s">
        <v>717</v>
      </c>
      <c r="C115" s="464">
        <f>C113/C114</f>
        <v>38.758620689655174</v>
      </c>
      <c r="D115" s="465">
        <f>D113/D114</f>
        <v>19.747474747474747</v>
      </c>
      <c r="E115" s="465">
        <f>E113/E114</f>
        <v>19.69047619047619</v>
      </c>
      <c r="F115" s="465">
        <f>F113/F114</f>
        <v>31.756097560975611</v>
      </c>
      <c r="G115" s="465">
        <f>G113/G114</f>
        <v>16.872</v>
      </c>
      <c r="H115" s="272"/>
      <c r="I115" s="465">
        <f>I113/I114</f>
        <v>24.218181818181819</v>
      </c>
      <c r="J115" s="468">
        <f>J113/J114</f>
        <v>7.6</v>
      </c>
      <c r="K115" s="274">
        <f>SUM(K113/K114)</f>
        <v>23.906318082788673</v>
      </c>
      <c r="L115" s="40"/>
      <c r="S115" s="40"/>
    </row>
    <row r="116" spans="1:19" ht="3.75" hidden="1" customHeight="1" thickBot="1" x14ac:dyDescent="0.3">
      <c r="A116" s="160"/>
      <c r="B116" s="161"/>
      <c r="C116" s="270"/>
      <c r="D116" s="162"/>
      <c r="E116" s="162"/>
      <c r="F116" s="162"/>
      <c r="G116" s="162"/>
      <c r="H116" s="162"/>
      <c r="I116" s="162"/>
      <c r="J116" s="271"/>
      <c r="K116" s="602"/>
      <c r="L116" s="40"/>
      <c r="S116" s="40"/>
    </row>
    <row r="117" spans="1:19" s="41" customFormat="1" ht="21.75" hidden="1" customHeight="1" x14ac:dyDescent="0.25">
      <c r="A117" s="2753" t="s">
        <v>718</v>
      </c>
      <c r="B117" s="259" t="s">
        <v>269</v>
      </c>
      <c r="C117" s="462">
        <v>604</v>
      </c>
      <c r="D117" s="463">
        <v>664</v>
      </c>
      <c r="E117" s="463">
        <v>240</v>
      </c>
      <c r="F117" s="463">
        <v>163</v>
      </c>
      <c r="G117" s="463">
        <v>607</v>
      </c>
      <c r="H117" s="1464" t="s">
        <v>726</v>
      </c>
      <c r="I117" s="463">
        <v>31</v>
      </c>
      <c r="J117" s="268"/>
      <c r="K117" s="264">
        <f>SUM(C117:J117)</f>
        <v>2309</v>
      </c>
      <c r="L117" s="40"/>
      <c r="S117" s="40"/>
    </row>
    <row r="118" spans="1:19" s="41" customFormat="1" ht="21.75" hidden="1" customHeight="1" x14ac:dyDescent="0.25">
      <c r="A118" s="2754"/>
      <c r="B118" s="260" t="s">
        <v>716</v>
      </c>
      <c r="C118" s="462">
        <v>40</v>
      </c>
      <c r="D118" s="463">
        <v>35</v>
      </c>
      <c r="E118" s="463">
        <v>10</v>
      </c>
      <c r="F118" s="463">
        <v>8</v>
      </c>
      <c r="G118" s="463">
        <v>38</v>
      </c>
      <c r="H118" s="213"/>
      <c r="I118" s="213"/>
      <c r="J118" s="269"/>
      <c r="K118" s="264">
        <f>SUM(C118:J118)</f>
        <v>131</v>
      </c>
      <c r="L118" s="44"/>
      <c r="S118" s="40"/>
    </row>
    <row r="119" spans="1:19" s="41" customFormat="1" ht="21.75" hidden="1" customHeight="1" thickBot="1" x14ac:dyDescent="0.3">
      <c r="A119" s="2755"/>
      <c r="B119" s="261" t="s">
        <v>717</v>
      </c>
      <c r="C119" s="464">
        <f>C117/C118</f>
        <v>15.1</v>
      </c>
      <c r="D119" s="465">
        <f>D117/D118</f>
        <v>18.971428571428572</v>
      </c>
      <c r="E119" s="465">
        <f>E117/E118</f>
        <v>24</v>
      </c>
      <c r="F119" s="465">
        <f>F117/F118</f>
        <v>20.375</v>
      </c>
      <c r="G119" s="465">
        <f>G117/G118</f>
        <v>15.973684210526315</v>
      </c>
      <c r="H119" s="272"/>
      <c r="I119" s="272"/>
      <c r="J119" s="273"/>
      <c r="K119" s="274">
        <f>SUM(K117/K118)</f>
        <v>17.625954198473284</v>
      </c>
      <c r="L119" s="40"/>
      <c r="S119" s="40"/>
    </row>
    <row r="120" spans="1:19" ht="3.75" hidden="1" customHeight="1" thickBot="1" x14ac:dyDescent="0.3">
      <c r="A120" s="160"/>
      <c r="B120" s="161"/>
      <c r="C120" s="1533"/>
      <c r="D120" s="1534"/>
      <c r="E120" s="1534"/>
      <c r="F120" s="1534"/>
      <c r="G120" s="1534"/>
      <c r="H120" s="162"/>
      <c r="I120" s="162"/>
      <c r="J120" s="271"/>
      <c r="K120" s="602"/>
    </row>
    <row r="121" spans="1:19" ht="21.75" hidden="1" customHeight="1" x14ac:dyDescent="0.25">
      <c r="A121" s="2753" t="s">
        <v>719</v>
      </c>
      <c r="B121" s="259" t="s">
        <v>269</v>
      </c>
      <c r="C121" s="460">
        <v>4082</v>
      </c>
      <c r="D121" s="461">
        <v>3331</v>
      </c>
      <c r="E121" s="461">
        <v>1253</v>
      </c>
      <c r="F121" s="461">
        <v>1424</v>
      </c>
      <c r="G121" s="461">
        <v>4243</v>
      </c>
      <c r="H121" s="1473" t="s">
        <v>726</v>
      </c>
      <c r="I121" s="461">
        <v>419</v>
      </c>
      <c r="J121" s="466">
        <v>15</v>
      </c>
      <c r="K121" s="264">
        <f>SUM(C121:J121)</f>
        <v>14767</v>
      </c>
      <c r="L121" s="40"/>
      <c r="S121" s="40"/>
    </row>
    <row r="122" spans="1:19" ht="21.75" hidden="1" customHeight="1" x14ac:dyDescent="0.25">
      <c r="A122" s="2754"/>
      <c r="B122" s="260" t="s">
        <v>716</v>
      </c>
      <c r="C122" s="462">
        <v>130</v>
      </c>
      <c r="D122" s="463">
        <v>152</v>
      </c>
      <c r="E122" s="463">
        <v>51</v>
      </c>
      <c r="F122" s="463">
        <v>50</v>
      </c>
      <c r="G122" s="463">
        <v>145</v>
      </c>
      <c r="H122" s="213"/>
      <c r="I122" s="213"/>
      <c r="J122" s="269"/>
      <c r="K122" s="264">
        <f>SUM(C122:J122)</f>
        <v>528</v>
      </c>
      <c r="L122" s="44"/>
      <c r="S122" s="40"/>
    </row>
    <row r="123" spans="1:19" ht="21.75" hidden="1" customHeight="1" thickBot="1" x14ac:dyDescent="0.3">
      <c r="A123" s="2755"/>
      <c r="B123" s="261" t="s">
        <v>717</v>
      </c>
      <c r="C123" s="464">
        <f>C121/C122</f>
        <v>31.4</v>
      </c>
      <c r="D123" s="465">
        <f>D121/D122</f>
        <v>21.914473684210527</v>
      </c>
      <c r="E123" s="465">
        <f>E121/E122</f>
        <v>24.568627450980394</v>
      </c>
      <c r="F123" s="465">
        <f>F121/F122</f>
        <v>28.48</v>
      </c>
      <c r="G123" s="465">
        <f>G121/G122</f>
        <v>29.262068965517241</v>
      </c>
      <c r="H123" s="272"/>
      <c r="I123" s="272"/>
      <c r="J123" s="272"/>
      <c r="K123" s="274">
        <f>SUM(K121/K122)</f>
        <v>27.967803030303031</v>
      </c>
      <c r="L123" s="40"/>
      <c r="S123" s="40"/>
    </row>
    <row r="124" spans="1:19" ht="48" hidden="1" customHeight="1" x14ac:dyDescent="0.25">
      <c r="A124" s="2662" t="s">
        <v>727</v>
      </c>
      <c r="B124" s="2662"/>
      <c r="C124" s="2662"/>
      <c r="D124" s="2662"/>
      <c r="E124" s="2662"/>
      <c r="F124" s="2662"/>
      <c r="G124" s="2662"/>
      <c r="H124" s="2662"/>
      <c r="I124" s="2662"/>
      <c r="J124" s="2662"/>
      <c r="K124" s="2662"/>
    </row>
    <row r="125" spans="1:19" ht="18.95" hidden="1" customHeight="1" thickBot="1" x14ac:dyDescent="0.3">
      <c r="A125" s="2760" t="s">
        <v>728</v>
      </c>
      <c r="B125" s="2761"/>
      <c r="C125" s="2761"/>
      <c r="D125" s="2761"/>
      <c r="E125" s="2761"/>
      <c r="F125" s="2761"/>
      <c r="G125" s="2761"/>
      <c r="H125" s="2761"/>
      <c r="I125" s="2761"/>
      <c r="J125" s="2761"/>
      <c r="K125" s="2762"/>
      <c r="L125" s="37"/>
    </row>
    <row r="126" spans="1:19" ht="20.25" hidden="1" customHeight="1" thickBot="1" x14ac:dyDescent="0.3">
      <c r="A126" s="165"/>
      <c r="B126" s="166"/>
      <c r="C126" s="167" t="s">
        <v>706</v>
      </c>
      <c r="D126" s="168" t="s">
        <v>707</v>
      </c>
      <c r="E126" s="168" t="s">
        <v>708</v>
      </c>
      <c r="F126" s="168" t="s">
        <v>709</v>
      </c>
      <c r="G126" s="168" t="s">
        <v>710</v>
      </c>
      <c r="H126" s="158" t="s">
        <v>711</v>
      </c>
      <c r="I126" s="158" t="s">
        <v>712</v>
      </c>
      <c r="J126" s="267" t="s">
        <v>713</v>
      </c>
      <c r="K126" s="164" t="s">
        <v>105</v>
      </c>
      <c r="L126" s="39"/>
    </row>
    <row r="127" spans="1:19" ht="21.75" hidden="1" customHeight="1" x14ac:dyDescent="0.25">
      <c r="A127" s="2750" t="s">
        <v>714</v>
      </c>
      <c r="B127" s="259" t="s">
        <v>715</v>
      </c>
      <c r="C127" s="460">
        <v>1630</v>
      </c>
      <c r="D127" s="461">
        <v>1357</v>
      </c>
      <c r="E127" s="461">
        <v>528</v>
      </c>
      <c r="F127" s="461">
        <v>709</v>
      </c>
      <c r="G127" s="461">
        <v>1343</v>
      </c>
      <c r="H127" s="212"/>
      <c r="I127" s="461">
        <v>659</v>
      </c>
      <c r="J127" s="466">
        <v>64</v>
      </c>
      <c r="K127" s="547">
        <f>SUM(C127:J127)</f>
        <v>6290</v>
      </c>
      <c r="L127" s="40"/>
      <c r="S127" s="40"/>
    </row>
    <row r="128" spans="1:19" ht="21.75" hidden="1" customHeight="1" x14ac:dyDescent="0.25">
      <c r="A128" s="2751"/>
      <c r="B128" s="260" t="s">
        <v>716</v>
      </c>
      <c r="C128" s="462">
        <v>97</v>
      </c>
      <c r="D128" s="463">
        <v>105</v>
      </c>
      <c r="E128" s="463">
        <v>43</v>
      </c>
      <c r="F128" s="463">
        <v>47</v>
      </c>
      <c r="G128" s="463">
        <v>130</v>
      </c>
      <c r="H128" s="213"/>
      <c r="I128" s="463">
        <v>59</v>
      </c>
      <c r="J128" s="467">
        <v>11</v>
      </c>
      <c r="K128" s="548">
        <f>SUM(C128:J128)</f>
        <v>492</v>
      </c>
      <c r="L128" s="44"/>
      <c r="S128" s="40"/>
    </row>
    <row r="129" spans="1:19" ht="21.75" hidden="1" customHeight="1" thickBot="1" x14ac:dyDescent="0.3">
      <c r="A129" s="2752"/>
      <c r="B129" s="261" t="s">
        <v>717</v>
      </c>
      <c r="C129" s="464">
        <f>C127/C128</f>
        <v>16.804123711340207</v>
      </c>
      <c r="D129" s="465">
        <f>D127/D128</f>
        <v>12.923809523809524</v>
      </c>
      <c r="E129" s="465">
        <f>E127/E128</f>
        <v>12.279069767441861</v>
      </c>
      <c r="F129" s="465">
        <f>F127/F128</f>
        <v>15.085106382978724</v>
      </c>
      <c r="G129" s="465">
        <f>G127/G128</f>
        <v>10.330769230769231</v>
      </c>
      <c r="H129" s="272"/>
      <c r="I129" s="465">
        <f>I127/I128</f>
        <v>11.169491525423728</v>
      </c>
      <c r="J129" s="468">
        <f>J127/J128</f>
        <v>5.8181818181818183</v>
      </c>
      <c r="K129" s="549">
        <f>SUM(K127/K128)</f>
        <v>12.784552845528456</v>
      </c>
      <c r="L129" s="40"/>
      <c r="S129" s="40"/>
    </row>
    <row r="130" spans="1:19" ht="3.75" hidden="1" customHeight="1" thickBot="1" x14ac:dyDescent="0.3">
      <c r="A130" s="160"/>
      <c r="B130" s="161"/>
      <c r="C130" s="270"/>
      <c r="D130" s="162"/>
      <c r="E130" s="162"/>
      <c r="F130" s="162"/>
      <c r="G130" s="162"/>
      <c r="H130" s="162"/>
      <c r="I130" s="162"/>
      <c r="J130" s="271"/>
      <c r="K130" s="602"/>
      <c r="L130" s="40"/>
      <c r="S130" s="40"/>
    </row>
    <row r="131" spans="1:19" s="41" customFormat="1" ht="21.75" hidden="1" customHeight="1" x14ac:dyDescent="0.25">
      <c r="A131" s="2753" t="s">
        <v>718</v>
      </c>
      <c r="B131" s="259" t="s">
        <v>269</v>
      </c>
      <c r="C131" s="462">
        <v>1157</v>
      </c>
      <c r="D131" s="463">
        <v>968</v>
      </c>
      <c r="E131" s="463">
        <v>254</v>
      </c>
      <c r="F131" s="463">
        <v>372</v>
      </c>
      <c r="G131" s="463">
        <v>1216</v>
      </c>
      <c r="H131" s="463">
        <v>5</v>
      </c>
      <c r="I131" s="463">
        <v>24</v>
      </c>
      <c r="J131" s="268"/>
      <c r="K131" s="264">
        <f>SUM(C131:J131)</f>
        <v>3996</v>
      </c>
      <c r="L131" s="40"/>
      <c r="S131" s="40"/>
    </row>
    <row r="132" spans="1:19" s="41" customFormat="1" ht="21.75" hidden="1" customHeight="1" x14ac:dyDescent="0.25">
      <c r="A132" s="2754"/>
      <c r="B132" s="260" t="s">
        <v>716</v>
      </c>
      <c r="C132" s="462">
        <v>41</v>
      </c>
      <c r="D132" s="463">
        <v>35</v>
      </c>
      <c r="E132" s="463">
        <v>10</v>
      </c>
      <c r="F132" s="463">
        <v>12</v>
      </c>
      <c r="G132" s="463">
        <v>43</v>
      </c>
      <c r="H132" s="213"/>
      <c r="I132" s="213"/>
      <c r="J132" s="269"/>
      <c r="K132" s="264">
        <f>SUM(C132:J132)</f>
        <v>141</v>
      </c>
      <c r="L132" s="44"/>
      <c r="S132" s="40"/>
    </row>
    <row r="133" spans="1:19" s="41" customFormat="1" ht="21.75" hidden="1" customHeight="1" thickBot="1" x14ac:dyDescent="0.3">
      <c r="A133" s="2755"/>
      <c r="B133" s="261" t="s">
        <v>717</v>
      </c>
      <c r="C133" s="464">
        <f>C131/C132</f>
        <v>28.219512195121951</v>
      </c>
      <c r="D133" s="465">
        <f>D131/D132</f>
        <v>27.657142857142858</v>
      </c>
      <c r="E133" s="465">
        <f>E131/E132</f>
        <v>25.4</v>
      </c>
      <c r="F133" s="465">
        <f>F131/F132</f>
        <v>31</v>
      </c>
      <c r="G133" s="465">
        <f>G131/G132</f>
        <v>28.279069767441861</v>
      </c>
      <c r="H133" s="272"/>
      <c r="I133" s="272"/>
      <c r="J133" s="273"/>
      <c r="K133" s="274">
        <f>SUM(K131/K132)</f>
        <v>28.340425531914892</v>
      </c>
      <c r="L133" s="40"/>
      <c r="S133" s="40"/>
    </row>
    <row r="134" spans="1:19" ht="3.75" hidden="1" customHeight="1" thickBot="1" x14ac:dyDescent="0.3">
      <c r="A134" s="160"/>
      <c r="B134" s="161"/>
      <c r="C134" s="270"/>
      <c r="D134" s="162"/>
      <c r="E134" s="162"/>
      <c r="F134" s="162"/>
      <c r="G134" s="162"/>
      <c r="H134" s="162"/>
      <c r="I134" s="162"/>
      <c r="J134" s="271"/>
      <c r="K134" s="602"/>
    </row>
    <row r="135" spans="1:19" ht="21.75" hidden="1" customHeight="1" x14ac:dyDescent="0.25">
      <c r="A135" s="2753" t="s">
        <v>719</v>
      </c>
      <c r="B135" s="259" t="s">
        <v>269</v>
      </c>
      <c r="C135" s="460">
        <v>4486</v>
      </c>
      <c r="D135" s="461">
        <v>3228</v>
      </c>
      <c r="E135" s="461">
        <v>1167</v>
      </c>
      <c r="F135" s="461">
        <v>1415</v>
      </c>
      <c r="G135" s="461">
        <v>4132</v>
      </c>
      <c r="H135" s="461">
        <v>1</v>
      </c>
      <c r="I135" s="461">
        <v>22</v>
      </c>
      <c r="J135" s="466">
        <v>10</v>
      </c>
      <c r="K135" s="263">
        <f>SUM(C135:J135)</f>
        <v>14461</v>
      </c>
      <c r="L135" s="40"/>
      <c r="S135" s="40"/>
    </row>
    <row r="136" spans="1:19" ht="21.75" hidden="1" customHeight="1" x14ac:dyDescent="0.25">
      <c r="A136" s="2754"/>
      <c r="B136" s="260" t="s">
        <v>716</v>
      </c>
      <c r="C136" s="462">
        <v>142</v>
      </c>
      <c r="D136" s="463">
        <v>158</v>
      </c>
      <c r="E136" s="463">
        <v>52</v>
      </c>
      <c r="F136" s="463">
        <v>58</v>
      </c>
      <c r="G136" s="463">
        <v>152</v>
      </c>
      <c r="H136" s="213"/>
      <c r="I136" s="213"/>
      <c r="J136" s="269"/>
      <c r="K136" s="264">
        <f>SUM(C136:J136)</f>
        <v>562</v>
      </c>
      <c r="L136" s="44"/>
      <c r="S136" s="40"/>
    </row>
    <row r="137" spans="1:19" ht="21.75" hidden="1" customHeight="1" thickBot="1" x14ac:dyDescent="0.3">
      <c r="A137" s="2755"/>
      <c r="B137" s="261" t="s">
        <v>717</v>
      </c>
      <c r="C137" s="464">
        <f>C135/C136</f>
        <v>31.591549295774648</v>
      </c>
      <c r="D137" s="465">
        <f>D135/D136</f>
        <v>20.430379746835442</v>
      </c>
      <c r="E137" s="465">
        <f>E135/E136</f>
        <v>22.442307692307693</v>
      </c>
      <c r="F137" s="465">
        <f>F135/F136</f>
        <v>24.396551724137932</v>
      </c>
      <c r="G137" s="465">
        <f>G135/G136</f>
        <v>27.184210526315791</v>
      </c>
      <c r="H137" s="272"/>
      <c r="I137" s="272"/>
      <c r="J137" s="272"/>
      <c r="K137" s="274">
        <f>SUM(K135/K136)</f>
        <v>25.731316725978647</v>
      </c>
      <c r="L137" s="40"/>
      <c r="S137" s="40"/>
    </row>
    <row r="138" spans="1:19" ht="48" hidden="1" customHeight="1" thickBot="1" x14ac:dyDescent="0.3">
      <c r="A138" s="2756" t="s">
        <v>729</v>
      </c>
      <c r="B138" s="2756"/>
      <c r="C138" s="2756"/>
      <c r="D138" s="2756"/>
      <c r="E138" s="2756"/>
      <c r="F138" s="2756"/>
      <c r="G138" s="2756"/>
      <c r="H138" s="2756"/>
      <c r="I138" s="2756"/>
      <c r="J138" s="2756"/>
      <c r="K138" s="2756"/>
    </row>
    <row r="139" spans="1:19" ht="19.5" hidden="1" thickBot="1" x14ac:dyDescent="0.3">
      <c r="A139" s="2747" t="s">
        <v>730</v>
      </c>
      <c r="B139" s="2748"/>
      <c r="C139" s="2748"/>
      <c r="D139" s="2748"/>
      <c r="E139" s="2748"/>
      <c r="F139" s="2748"/>
      <c r="G139" s="2748"/>
      <c r="H139" s="2748"/>
      <c r="I139" s="2748"/>
      <c r="J139" s="2748"/>
      <c r="K139" s="2749"/>
      <c r="L139" s="37"/>
    </row>
    <row r="140" spans="1:19" ht="20.25" hidden="1" customHeight="1" thickBot="1" x14ac:dyDescent="0.3">
      <c r="A140" s="165"/>
      <c r="B140" s="166"/>
      <c r="C140" s="167" t="s">
        <v>706</v>
      </c>
      <c r="D140" s="168" t="s">
        <v>707</v>
      </c>
      <c r="E140" s="168" t="s">
        <v>708</v>
      </c>
      <c r="F140" s="168" t="s">
        <v>709</v>
      </c>
      <c r="G140" s="168" t="s">
        <v>710</v>
      </c>
      <c r="H140" s="158" t="s">
        <v>711</v>
      </c>
      <c r="I140" s="158" t="s">
        <v>712</v>
      </c>
      <c r="J140" s="267" t="s">
        <v>713</v>
      </c>
      <c r="K140" s="164" t="s">
        <v>105</v>
      </c>
      <c r="L140" s="39"/>
    </row>
    <row r="141" spans="1:19" ht="21.75" hidden="1" customHeight="1" x14ac:dyDescent="0.25">
      <c r="A141" s="2750" t="s">
        <v>714</v>
      </c>
      <c r="B141" s="259" t="s">
        <v>715</v>
      </c>
      <c r="C141" s="460">
        <v>1201</v>
      </c>
      <c r="D141" s="461">
        <v>1042</v>
      </c>
      <c r="E141" s="461">
        <v>356</v>
      </c>
      <c r="F141" s="461">
        <v>529</v>
      </c>
      <c r="G141" s="461">
        <v>1030</v>
      </c>
      <c r="H141" s="212"/>
      <c r="I141" s="461">
        <v>606</v>
      </c>
      <c r="J141" s="466">
        <v>40</v>
      </c>
      <c r="K141" s="263">
        <f>SUM(C141:J141)</f>
        <v>4804</v>
      </c>
      <c r="L141" s="40"/>
      <c r="S141" s="40"/>
    </row>
    <row r="142" spans="1:19" ht="21.75" hidden="1" customHeight="1" x14ac:dyDescent="0.25">
      <c r="A142" s="2751"/>
      <c r="B142" s="260" t="s">
        <v>716</v>
      </c>
      <c r="C142" s="462">
        <v>116</v>
      </c>
      <c r="D142" s="463">
        <v>119</v>
      </c>
      <c r="E142" s="463">
        <v>41</v>
      </c>
      <c r="F142" s="463">
        <v>47</v>
      </c>
      <c r="G142" s="463">
        <v>137</v>
      </c>
      <c r="H142" s="213"/>
      <c r="I142" s="463">
        <v>57</v>
      </c>
      <c r="J142" s="467">
        <v>9</v>
      </c>
      <c r="K142" s="264">
        <f>SUM(C142:J142)</f>
        <v>526</v>
      </c>
      <c r="L142" s="44"/>
      <c r="S142" s="40"/>
    </row>
    <row r="143" spans="1:19" ht="21.75" hidden="1" customHeight="1" thickBot="1" x14ac:dyDescent="0.3">
      <c r="A143" s="2752"/>
      <c r="B143" s="261" t="s">
        <v>717</v>
      </c>
      <c r="C143" s="464">
        <f>C141/C142</f>
        <v>10.353448275862069</v>
      </c>
      <c r="D143" s="465">
        <f>D141/D142</f>
        <v>8.7563025210084042</v>
      </c>
      <c r="E143" s="465">
        <f>E141/E142</f>
        <v>8.6829268292682933</v>
      </c>
      <c r="F143" s="465">
        <f>F141/F142</f>
        <v>11.25531914893617</v>
      </c>
      <c r="G143" s="465">
        <f>G141/G142</f>
        <v>7.5182481751824817</v>
      </c>
      <c r="H143" s="272"/>
      <c r="I143" s="465">
        <f>I141/I142</f>
        <v>10.631578947368421</v>
      </c>
      <c r="J143" s="468">
        <f>J141/J142</f>
        <v>4.4444444444444446</v>
      </c>
      <c r="K143" s="274">
        <f>SUM(K141/K142)</f>
        <v>9.1330798479087445</v>
      </c>
      <c r="L143" s="40"/>
      <c r="S143" s="40"/>
    </row>
    <row r="144" spans="1:19" ht="3.75" hidden="1" customHeight="1" thickBot="1" x14ac:dyDescent="0.3">
      <c r="A144" s="160"/>
      <c r="B144" s="161"/>
      <c r="C144" s="270"/>
      <c r="D144" s="162"/>
      <c r="E144" s="162"/>
      <c r="F144" s="162"/>
      <c r="G144" s="162"/>
      <c r="H144" s="162"/>
      <c r="I144" s="162"/>
      <c r="J144" s="271"/>
      <c r="K144" s="602"/>
      <c r="L144" s="40"/>
      <c r="S144" s="40"/>
    </row>
    <row r="145" spans="1:19" s="41" customFormat="1" ht="21.75" hidden="1" customHeight="1" x14ac:dyDescent="0.25">
      <c r="A145" s="2753" t="s">
        <v>718</v>
      </c>
      <c r="B145" s="259" t="s">
        <v>269</v>
      </c>
      <c r="C145" s="460">
        <v>1281</v>
      </c>
      <c r="D145" s="461">
        <v>953</v>
      </c>
      <c r="E145" s="461">
        <v>337</v>
      </c>
      <c r="F145" s="461">
        <v>373</v>
      </c>
      <c r="G145" s="461">
        <v>1188</v>
      </c>
      <c r="H145" s="461">
        <v>12</v>
      </c>
      <c r="I145" s="461">
        <v>33</v>
      </c>
      <c r="J145" s="268"/>
      <c r="K145" s="264">
        <f>SUM(C145:J145)</f>
        <v>4177</v>
      </c>
      <c r="L145" s="40"/>
      <c r="S145" s="40"/>
    </row>
    <row r="146" spans="1:19" s="41" customFormat="1" ht="21.75" hidden="1" customHeight="1" x14ac:dyDescent="0.25">
      <c r="A146" s="2754"/>
      <c r="B146" s="260" t="s">
        <v>716</v>
      </c>
      <c r="C146" s="462">
        <v>43</v>
      </c>
      <c r="D146" s="463">
        <v>31</v>
      </c>
      <c r="E146" s="463">
        <v>10</v>
      </c>
      <c r="F146" s="463">
        <v>21</v>
      </c>
      <c r="G146" s="463">
        <v>47</v>
      </c>
      <c r="H146" s="213"/>
      <c r="I146" s="213"/>
      <c r="J146" s="269"/>
      <c r="K146" s="264">
        <f>SUM(C146:J146)</f>
        <v>152</v>
      </c>
      <c r="L146" s="44"/>
      <c r="S146" s="40"/>
    </row>
    <row r="147" spans="1:19" s="41" customFormat="1" ht="21.75" hidden="1" customHeight="1" thickBot="1" x14ac:dyDescent="0.3">
      <c r="A147" s="2755"/>
      <c r="B147" s="261" t="s">
        <v>717</v>
      </c>
      <c r="C147" s="464">
        <f>C145/C146</f>
        <v>29.790697674418606</v>
      </c>
      <c r="D147" s="465">
        <f>D145/D146</f>
        <v>30.741935483870968</v>
      </c>
      <c r="E147" s="465">
        <f>E145/E146</f>
        <v>33.700000000000003</v>
      </c>
      <c r="F147" s="465">
        <f>F145/F146</f>
        <v>17.761904761904763</v>
      </c>
      <c r="G147" s="465">
        <f>G145/G146</f>
        <v>25.276595744680851</v>
      </c>
      <c r="H147" s="272"/>
      <c r="I147" s="272"/>
      <c r="J147" s="273"/>
      <c r="K147" s="274">
        <f>SUM(K145/K146)</f>
        <v>27.480263157894736</v>
      </c>
      <c r="L147" s="40"/>
      <c r="S147" s="40"/>
    </row>
    <row r="148" spans="1:19" ht="3.75" hidden="1" customHeight="1" thickBot="1" x14ac:dyDescent="0.3">
      <c r="A148" s="160"/>
      <c r="B148" s="161"/>
      <c r="C148" s="270"/>
      <c r="D148" s="162"/>
      <c r="E148" s="162"/>
      <c r="F148" s="162"/>
      <c r="G148" s="162"/>
      <c r="H148" s="162"/>
      <c r="I148" s="162"/>
      <c r="J148" s="271"/>
      <c r="K148" s="602"/>
    </row>
    <row r="149" spans="1:19" ht="21.75" hidden="1" customHeight="1" x14ac:dyDescent="0.25">
      <c r="A149" s="2753" t="s">
        <v>719</v>
      </c>
      <c r="B149" s="259" t="s">
        <v>269</v>
      </c>
      <c r="C149" s="460">
        <v>4420</v>
      </c>
      <c r="D149" s="461">
        <v>2999</v>
      </c>
      <c r="E149" s="461">
        <v>1195</v>
      </c>
      <c r="F149" s="461">
        <v>1385</v>
      </c>
      <c r="G149" s="461">
        <v>4105</v>
      </c>
      <c r="H149" s="461">
        <v>2</v>
      </c>
      <c r="I149" s="461">
        <v>45</v>
      </c>
      <c r="J149" s="466">
        <v>1</v>
      </c>
      <c r="K149" s="263">
        <f>SUM(C149:J149)</f>
        <v>14152</v>
      </c>
      <c r="L149" s="40"/>
      <c r="S149" s="40"/>
    </row>
    <row r="150" spans="1:19" ht="21.75" hidden="1" customHeight="1" x14ac:dyDescent="0.25">
      <c r="A150" s="2754"/>
      <c r="B150" s="260" t="s">
        <v>716</v>
      </c>
      <c r="C150" s="462">
        <v>161</v>
      </c>
      <c r="D150" s="463">
        <v>152</v>
      </c>
      <c r="E150" s="463">
        <v>51</v>
      </c>
      <c r="F150" s="463">
        <v>58</v>
      </c>
      <c r="G150" s="463">
        <v>156</v>
      </c>
      <c r="H150" s="213"/>
      <c r="I150" s="213"/>
      <c r="J150" s="269"/>
      <c r="K150" s="264">
        <f>SUM(C150:J150)</f>
        <v>578</v>
      </c>
      <c r="L150" s="44"/>
      <c r="S150" s="40"/>
    </row>
    <row r="151" spans="1:19" ht="21.75" hidden="1" customHeight="1" thickBot="1" x14ac:dyDescent="0.3">
      <c r="A151" s="2755"/>
      <c r="B151" s="261" t="s">
        <v>717</v>
      </c>
      <c r="C151" s="464">
        <f>C149/C150</f>
        <v>27.453416149068325</v>
      </c>
      <c r="D151" s="465">
        <f>D149/D150</f>
        <v>19.730263157894736</v>
      </c>
      <c r="E151" s="465">
        <f>E149/E150</f>
        <v>23.431372549019606</v>
      </c>
      <c r="F151" s="465">
        <f>F149/F150</f>
        <v>23.879310344827587</v>
      </c>
      <c r="G151" s="465">
        <f>G149/G150</f>
        <v>26.314102564102566</v>
      </c>
      <c r="H151" s="272"/>
      <c r="I151" s="272"/>
      <c r="J151" s="272"/>
      <c r="K151" s="274">
        <f>SUM(K149/K150)</f>
        <v>24.484429065743946</v>
      </c>
      <c r="L151" s="40"/>
      <c r="S151" s="40"/>
    </row>
    <row r="152" spans="1:19" ht="52.5" hidden="1" customHeight="1" thickBot="1" x14ac:dyDescent="0.3">
      <c r="A152" s="2756" t="s">
        <v>720</v>
      </c>
      <c r="B152" s="2756"/>
      <c r="C152" s="2756"/>
      <c r="D152" s="2756"/>
      <c r="E152" s="2756"/>
      <c r="F152" s="2756"/>
      <c r="G152" s="2756"/>
      <c r="H152" s="2756"/>
      <c r="I152" s="2756"/>
      <c r="J152" s="2756"/>
      <c r="K152" s="2756"/>
    </row>
    <row r="153" spans="1:19" ht="19.5" hidden="1" thickBot="1" x14ac:dyDescent="0.3">
      <c r="A153" s="2747" t="s">
        <v>731</v>
      </c>
      <c r="B153" s="2748"/>
      <c r="C153" s="2748"/>
      <c r="D153" s="2748"/>
      <c r="E153" s="2748"/>
      <c r="F153" s="2748"/>
      <c r="G153" s="2748"/>
      <c r="H153" s="2748"/>
      <c r="I153" s="2748"/>
      <c r="J153" s="2748"/>
      <c r="K153" s="2749"/>
      <c r="L153" s="37"/>
    </row>
    <row r="154" spans="1:19" ht="30.75" hidden="1" thickBot="1" x14ac:dyDescent="0.3">
      <c r="A154" s="165"/>
      <c r="B154" s="166"/>
      <c r="C154" s="1206" t="s">
        <v>706</v>
      </c>
      <c r="D154" s="1205" t="s">
        <v>707</v>
      </c>
      <c r="E154" s="1205" t="s">
        <v>708</v>
      </c>
      <c r="F154" s="1205" t="s">
        <v>709</v>
      </c>
      <c r="G154" s="1205" t="s">
        <v>710</v>
      </c>
      <c r="H154" s="158" t="s">
        <v>711</v>
      </c>
      <c r="I154" s="158" t="s">
        <v>712</v>
      </c>
      <c r="J154" s="267" t="s">
        <v>713</v>
      </c>
      <c r="K154" s="1207" t="s">
        <v>105</v>
      </c>
      <c r="L154" s="39"/>
    </row>
    <row r="155" spans="1:19" ht="22.5" hidden="1" customHeight="1" x14ac:dyDescent="0.25">
      <c r="A155" s="2750" t="s">
        <v>714</v>
      </c>
      <c r="B155" s="259" t="s">
        <v>715</v>
      </c>
      <c r="C155" s="851">
        <v>2086</v>
      </c>
      <c r="D155" s="852">
        <v>1492</v>
      </c>
      <c r="E155" s="852">
        <v>510</v>
      </c>
      <c r="F155" s="852">
        <v>616</v>
      </c>
      <c r="G155" s="852">
        <v>1737</v>
      </c>
      <c r="H155" s="212"/>
      <c r="I155" s="852">
        <v>822</v>
      </c>
      <c r="J155" s="855">
        <v>63</v>
      </c>
      <c r="K155" s="263">
        <f>SUM(C155:J155)</f>
        <v>7326</v>
      </c>
      <c r="L155" s="40"/>
      <c r="S155" s="40"/>
    </row>
    <row r="156" spans="1:19" ht="22.5" hidden="1" customHeight="1" x14ac:dyDescent="0.25">
      <c r="A156" s="2751"/>
      <c r="B156" s="260" t="s">
        <v>716</v>
      </c>
      <c r="C156" s="853">
        <v>109</v>
      </c>
      <c r="D156" s="854">
        <v>118</v>
      </c>
      <c r="E156" s="854">
        <v>44</v>
      </c>
      <c r="F156" s="854">
        <v>45</v>
      </c>
      <c r="G156" s="854">
        <v>137</v>
      </c>
      <c r="H156" s="213"/>
      <c r="I156" s="854">
        <v>53</v>
      </c>
      <c r="J156" s="856">
        <v>9</v>
      </c>
      <c r="K156" s="264">
        <f>SUM(C156:J156)</f>
        <v>515</v>
      </c>
      <c r="L156" s="44"/>
      <c r="S156" s="40"/>
    </row>
    <row r="157" spans="1:19" ht="22.5" hidden="1" customHeight="1" thickBot="1" x14ac:dyDescent="0.3">
      <c r="A157" s="2752"/>
      <c r="B157" s="261" t="s">
        <v>717</v>
      </c>
      <c r="C157" s="1200">
        <f>C155/C156</f>
        <v>19.137614678899084</v>
      </c>
      <c r="D157" s="1201">
        <f>D155/D156</f>
        <v>12.64406779661017</v>
      </c>
      <c r="E157" s="1201">
        <f>E155/E156</f>
        <v>11.590909090909092</v>
      </c>
      <c r="F157" s="1201">
        <f>F155/F156</f>
        <v>13.688888888888888</v>
      </c>
      <c r="G157" s="1201">
        <f>G155/G156</f>
        <v>12.678832116788321</v>
      </c>
      <c r="H157" s="272"/>
      <c r="I157" s="1201">
        <f>I155/I156</f>
        <v>15.509433962264151</v>
      </c>
      <c r="J157" s="1202">
        <f>J155/J156</f>
        <v>7</v>
      </c>
      <c r="K157" s="274">
        <f>SUM(K155/K156)</f>
        <v>14.225242718446601</v>
      </c>
      <c r="L157" s="40"/>
      <c r="S157" s="40"/>
    </row>
    <row r="158" spans="1:19" ht="3.75" hidden="1" customHeight="1" thickBot="1" x14ac:dyDescent="0.3">
      <c r="A158" s="160"/>
      <c r="B158" s="161"/>
      <c r="C158" s="270"/>
      <c r="D158" s="162"/>
      <c r="E158" s="162"/>
      <c r="F158" s="162"/>
      <c r="G158" s="162"/>
      <c r="H158" s="162"/>
      <c r="I158" s="162"/>
      <c r="J158" s="271"/>
      <c r="K158" s="602"/>
      <c r="L158" s="40"/>
      <c r="S158" s="40"/>
    </row>
    <row r="159" spans="1:19" s="41" customFormat="1" ht="22.5" hidden="1" customHeight="1" x14ac:dyDescent="0.25">
      <c r="A159" s="2753" t="s">
        <v>718</v>
      </c>
      <c r="B159" s="259" t="s">
        <v>269</v>
      </c>
      <c r="C159" s="853">
        <v>1428</v>
      </c>
      <c r="D159" s="854">
        <v>912</v>
      </c>
      <c r="E159" s="854">
        <v>290</v>
      </c>
      <c r="F159" s="854">
        <v>360</v>
      </c>
      <c r="G159" s="854">
        <v>1366</v>
      </c>
      <c r="H159" s="1203">
        <v>0</v>
      </c>
      <c r="I159" s="1204">
        <v>32</v>
      </c>
      <c r="J159" s="1139"/>
      <c r="K159" s="264">
        <f>SUM(C159:J159)</f>
        <v>4388</v>
      </c>
      <c r="L159" s="40"/>
      <c r="S159" s="40"/>
    </row>
    <row r="160" spans="1:19" s="41" customFormat="1" ht="22.5" hidden="1" customHeight="1" x14ac:dyDescent="0.25">
      <c r="A160" s="2754"/>
      <c r="B160" s="260" t="s">
        <v>716</v>
      </c>
      <c r="C160" s="853">
        <v>45</v>
      </c>
      <c r="D160" s="854">
        <v>31</v>
      </c>
      <c r="E160" s="854">
        <v>10</v>
      </c>
      <c r="F160" s="854">
        <v>13</v>
      </c>
      <c r="G160" s="854">
        <v>45</v>
      </c>
      <c r="H160" s="213"/>
      <c r="I160" s="213"/>
      <c r="J160" s="269"/>
      <c r="K160" s="264">
        <f>SUM(C160:J160)</f>
        <v>144</v>
      </c>
      <c r="L160" s="44"/>
      <c r="S160" s="40"/>
    </row>
    <row r="161" spans="1:19" s="41" customFormat="1" ht="22.5" hidden="1" customHeight="1" thickBot="1" x14ac:dyDescent="0.3">
      <c r="A161" s="2755"/>
      <c r="B161" s="261" t="s">
        <v>717</v>
      </c>
      <c r="C161" s="1200">
        <f>C159/C160</f>
        <v>31.733333333333334</v>
      </c>
      <c r="D161" s="1201">
        <f>D159/D160</f>
        <v>29.419354838709676</v>
      </c>
      <c r="E161" s="1201">
        <f>E159/E160</f>
        <v>29</v>
      </c>
      <c r="F161" s="1201">
        <f>F159/F160</f>
        <v>27.692307692307693</v>
      </c>
      <c r="G161" s="1201">
        <f>G159/G160</f>
        <v>30.355555555555554</v>
      </c>
      <c r="H161" s="272"/>
      <c r="I161" s="272"/>
      <c r="J161" s="273"/>
      <c r="K161" s="274">
        <f>SUM(K159/K160)</f>
        <v>30.472222222222221</v>
      </c>
      <c r="L161" s="40"/>
      <c r="S161" s="40"/>
    </row>
    <row r="162" spans="1:19" ht="3.75" hidden="1" customHeight="1" thickBot="1" x14ac:dyDescent="0.3">
      <c r="A162" s="160"/>
      <c r="B162" s="161"/>
      <c r="C162" s="270"/>
      <c r="D162" s="162"/>
      <c r="E162" s="162"/>
      <c r="F162" s="162"/>
      <c r="G162" s="162"/>
      <c r="H162" s="162"/>
      <c r="I162" s="162"/>
      <c r="J162" s="271"/>
      <c r="K162" s="602"/>
    </row>
    <row r="163" spans="1:19" ht="22.5" hidden="1" customHeight="1" x14ac:dyDescent="0.25">
      <c r="A163" s="2753" t="s">
        <v>719</v>
      </c>
      <c r="B163" s="259" t="s">
        <v>269</v>
      </c>
      <c r="C163" s="851">
        <v>4447</v>
      </c>
      <c r="D163" s="852">
        <v>2805</v>
      </c>
      <c r="E163" s="852">
        <v>1233</v>
      </c>
      <c r="F163" s="852">
        <v>1339</v>
      </c>
      <c r="G163" s="852">
        <v>4253</v>
      </c>
      <c r="H163" s="852">
        <v>3</v>
      </c>
      <c r="I163" s="852">
        <v>55</v>
      </c>
      <c r="J163" s="855">
        <v>7</v>
      </c>
      <c r="K163" s="264">
        <f>SUM(C163:J163)</f>
        <v>14142</v>
      </c>
      <c r="L163" s="40"/>
      <c r="S163" s="40"/>
    </row>
    <row r="164" spans="1:19" ht="22.5" hidden="1" customHeight="1" x14ac:dyDescent="0.25">
      <c r="A164" s="2754"/>
      <c r="B164" s="260" t="s">
        <v>716</v>
      </c>
      <c r="C164" s="853">
        <v>151</v>
      </c>
      <c r="D164" s="854">
        <v>180</v>
      </c>
      <c r="E164" s="854">
        <v>53</v>
      </c>
      <c r="F164" s="854">
        <v>56</v>
      </c>
      <c r="G164" s="854">
        <v>151</v>
      </c>
      <c r="H164" s="213"/>
      <c r="I164" s="213"/>
      <c r="J164" s="269"/>
      <c r="K164" s="264">
        <f>SUM(C164:J164)</f>
        <v>591</v>
      </c>
      <c r="L164" s="44"/>
      <c r="S164" s="40"/>
    </row>
    <row r="165" spans="1:19" ht="22.5" hidden="1" customHeight="1" thickBot="1" x14ac:dyDescent="0.3">
      <c r="A165" s="2755"/>
      <c r="B165" s="261" t="s">
        <v>717</v>
      </c>
      <c r="C165" s="1200">
        <f>C163/C164</f>
        <v>29.450331125827816</v>
      </c>
      <c r="D165" s="1201">
        <f>D163/D164</f>
        <v>15.583333333333334</v>
      </c>
      <c r="E165" s="1201">
        <f>E163/E164</f>
        <v>23.264150943396228</v>
      </c>
      <c r="F165" s="1201">
        <f>F163/F164</f>
        <v>23.910714285714285</v>
      </c>
      <c r="G165" s="1201">
        <f>G163/G164</f>
        <v>28.165562913907284</v>
      </c>
      <c r="H165" s="272"/>
      <c r="I165" s="272"/>
      <c r="J165" s="273"/>
      <c r="K165" s="274">
        <f>SUM(K163/K164)</f>
        <v>23.928934010152282</v>
      </c>
      <c r="L165" s="40"/>
      <c r="S165" s="40"/>
    </row>
    <row r="166" spans="1:19" ht="49.5" hidden="1" customHeight="1" x14ac:dyDescent="0.25">
      <c r="A166" s="2662" t="s">
        <v>732</v>
      </c>
      <c r="B166" s="2662"/>
      <c r="C166" s="2662"/>
      <c r="D166" s="2662"/>
      <c r="E166" s="2662"/>
      <c r="F166" s="2662"/>
      <c r="G166" s="2662"/>
      <c r="H166" s="2662"/>
      <c r="I166" s="2662"/>
      <c r="J166" s="2662"/>
      <c r="K166" s="2662"/>
    </row>
    <row r="167" spans="1:19" ht="18" hidden="1" customHeight="1" thickBot="1" x14ac:dyDescent="0.3">
      <c r="A167" s="2760" t="s">
        <v>733</v>
      </c>
      <c r="B167" s="2761"/>
      <c r="C167" s="2761"/>
      <c r="D167" s="2761"/>
      <c r="E167" s="2761"/>
      <c r="F167" s="2761"/>
      <c r="G167" s="2761"/>
      <c r="H167" s="2761"/>
      <c r="I167" s="2761"/>
      <c r="J167" s="2761"/>
      <c r="K167" s="2762"/>
      <c r="L167" s="37"/>
    </row>
    <row r="168" spans="1:19" ht="30.75" hidden="1" thickBot="1" x14ac:dyDescent="0.3">
      <c r="A168" s="165"/>
      <c r="B168" s="166"/>
      <c r="C168" s="1206" t="s">
        <v>706</v>
      </c>
      <c r="D168" s="1205" t="s">
        <v>707</v>
      </c>
      <c r="E168" s="1205" t="s">
        <v>708</v>
      </c>
      <c r="F168" s="1205" t="s">
        <v>709</v>
      </c>
      <c r="G168" s="1205" t="s">
        <v>710</v>
      </c>
      <c r="H168" s="158" t="s">
        <v>711</v>
      </c>
      <c r="I168" s="158" t="s">
        <v>712</v>
      </c>
      <c r="J168" s="267" t="s">
        <v>713</v>
      </c>
      <c r="K168" s="1207" t="s">
        <v>105</v>
      </c>
      <c r="L168" s="39"/>
    </row>
    <row r="169" spans="1:19" ht="26.25" hidden="1" customHeight="1" x14ac:dyDescent="0.25">
      <c r="A169" s="2750" t="s">
        <v>714</v>
      </c>
      <c r="B169" s="259" t="s">
        <v>715</v>
      </c>
      <c r="C169" s="851">
        <v>1971</v>
      </c>
      <c r="D169" s="852">
        <v>1363</v>
      </c>
      <c r="E169" s="852">
        <v>564</v>
      </c>
      <c r="F169" s="852">
        <v>506</v>
      </c>
      <c r="G169" s="852">
        <v>1392</v>
      </c>
      <c r="H169" s="212"/>
      <c r="I169" s="852">
        <v>536</v>
      </c>
      <c r="J169" s="855">
        <v>82</v>
      </c>
      <c r="K169" s="263">
        <f>SUM(C169:J169)</f>
        <v>6414</v>
      </c>
      <c r="L169" s="40"/>
      <c r="S169" s="40"/>
    </row>
    <row r="170" spans="1:19" ht="26.25" hidden="1" customHeight="1" x14ac:dyDescent="0.25">
      <c r="A170" s="2751"/>
      <c r="B170" s="260" t="s">
        <v>716</v>
      </c>
      <c r="C170" s="853">
        <v>111</v>
      </c>
      <c r="D170" s="854">
        <v>120</v>
      </c>
      <c r="E170" s="854">
        <v>42</v>
      </c>
      <c r="F170" s="854">
        <v>42</v>
      </c>
      <c r="G170" s="854">
        <v>126</v>
      </c>
      <c r="H170" s="213"/>
      <c r="I170" s="854">
        <v>62</v>
      </c>
      <c r="J170" s="856">
        <v>5</v>
      </c>
      <c r="K170" s="264">
        <f>SUM(C170:J170)</f>
        <v>508</v>
      </c>
      <c r="L170" s="44"/>
      <c r="S170" s="40"/>
    </row>
    <row r="171" spans="1:19" ht="26.25" hidden="1" customHeight="1" thickBot="1" x14ac:dyDescent="0.3">
      <c r="A171" s="2752"/>
      <c r="B171" s="261" t="s">
        <v>717</v>
      </c>
      <c r="C171" s="996">
        <f>C169/C170</f>
        <v>17.756756756756758</v>
      </c>
      <c r="D171" s="997">
        <f>D169/D170</f>
        <v>11.358333333333333</v>
      </c>
      <c r="E171" s="997">
        <f>E169/E170</f>
        <v>13.428571428571429</v>
      </c>
      <c r="F171" s="997">
        <f>F169/F170</f>
        <v>12.047619047619047</v>
      </c>
      <c r="G171" s="997">
        <f>G169/G170</f>
        <v>11.047619047619047</v>
      </c>
      <c r="H171" s="272"/>
      <c r="I171" s="997">
        <f>I169/I170</f>
        <v>8.6451612903225801</v>
      </c>
      <c r="J171" s="998">
        <f>J169/J170</f>
        <v>16.399999999999999</v>
      </c>
      <c r="K171" s="274">
        <f>SUM(K169/K170)</f>
        <v>12.625984251968504</v>
      </c>
      <c r="L171" s="40"/>
      <c r="S171" s="40"/>
    </row>
    <row r="172" spans="1:19" ht="3.75" hidden="1" customHeight="1" thickBot="1" x14ac:dyDescent="0.3">
      <c r="A172" s="160"/>
      <c r="B172" s="161"/>
      <c r="C172" s="1000"/>
      <c r="D172" s="163"/>
      <c r="E172" s="163"/>
      <c r="F172" s="163"/>
      <c r="G172" s="163"/>
      <c r="H172" s="162"/>
      <c r="I172" s="162"/>
      <c r="J172" s="271"/>
      <c r="K172" s="602"/>
      <c r="L172" s="40"/>
      <c r="S172" s="40"/>
    </row>
    <row r="173" spans="1:19" s="41" customFormat="1" ht="21.75" hidden="1" customHeight="1" x14ac:dyDescent="0.25">
      <c r="A173" s="2753" t="s">
        <v>718</v>
      </c>
      <c r="B173" s="259" t="s">
        <v>269</v>
      </c>
      <c r="C173" s="853">
        <v>1371</v>
      </c>
      <c r="D173" s="854">
        <v>730</v>
      </c>
      <c r="E173" s="854">
        <v>313</v>
      </c>
      <c r="F173" s="854">
        <v>326</v>
      </c>
      <c r="G173" s="854">
        <v>1458</v>
      </c>
      <c r="H173" s="854">
        <v>2</v>
      </c>
      <c r="I173" s="854">
        <v>25</v>
      </c>
      <c r="J173" s="268"/>
      <c r="K173" s="264">
        <f>SUM(C173:J173)</f>
        <v>4225</v>
      </c>
      <c r="L173" s="40"/>
      <c r="S173" s="40"/>
    </row>
    <row r="174" spans="1:19" s="41" customFormat="1" ht="21.75" hidden="1" customHeight="1" x14ac:dyDescent="0.25">
      <c r="A174" s="2754"/>
      <c r="B174" s="260" t="s">
        <v>716</v>
      </c>
      <c r="C174" s="853">
        <v>41</v>
      </c>
      <c r="D174" s="854">
        <v>33</v>
      </c>
      <c r="E174" s="854">
        <v>10</v>
      </c>
      <c r="F174" s="854">
        <v>11</v>
      </c>
      <c r="G174" s="854">
        <v>37</v>
      </c>
      <c r="H174" s="213"/>
      <c r="I174" s="213"/>
      <c r="J174" s="269"/>
      <c r="K174" s="264">
        <f>SUM(C174:J174)</f>
        <v>132</v>
      </c>
      <c r="L174" s="44"/>
      <c r="S174" s="40"/>
    </row>
    <row r="175" spans="1:19" s="41" customFormat="1" ht="21.75" hidden="1" customHeight="1" thickBot="1" x14ac:dyDescent="0.3">
      <c r="A175" s="2755"/>
      <c r="B175" s="261" t="s">
        <v>717</v>
      </c>
      <c r="C175" s="996">
        <f>C173/C174</f>
        <v>33.439024390243901</v>
      </c>
      <c r="D175" s="997">
        <f>D173/D174</f>
        <v>22.121212121212121</v>
      </c>
      <c r="E175" s="997">
        <f>E173/E174</f>
        <v>31.3</v>
      </c>
      <c r="F175" s="997">
        <f>F173/F174</f>
        <v>29.636363636363637</v>
      </c>
      <c r="G175" s="997">
        <f>G173/G174</f>
        <v>39.405405405405403</v>
      </c>
      <c r="H175" s="272"/>
      <c r="I175" s="272"/>
      <c r="J175" s="273"/>
      <c r="K175" s="274">
        <f>SUM(K173/K174)</f>
        <v>32.007575757575758</v>
      </c>
      <c r="L175" s="40"/>
      <c r="S175" s="40"/>
    </row>
    <row r="176" spans="1:19" ht="21.75" hidden="1" customHeight="1" thickBot="1" x14ac:dyDescent="0.3">
      <c r="A176" s="160"/>
      <c r="B176" s="161"/>
      <c r="C176" s="270"/>
      <c r="D176" s="162"/>
      <c r="E176" s="162"/>
      <c r="F176" s="162"/>
      <c r="G176" s="162"/>
      <c r="H176" s="162"/>
      <c r="I176" s="162"/>
      <c r="J176" s="271"/>
      <c r="K176" s="602"/>
    </row>
    <row r="177" spans="1:19" ht="21.75" hidden="1" customHeight="1" x14ac:dyDescent="0.25">
      <c r="A177" s="2753" t="s">
        <v>719</v>
      </c>
      <c r="B177" s="259" t="s">
        <v>269</v>
      </c>
      <c r="C177" s="851">
        <v>4544</v>
      </c>
      <c r="D177" s="852">
        <v>2848</v>
      </c>
      <c r="E177" s="852">
        <v>1247</v>
      </c>
      <c r="F177" s="852">
        <v>1313</v>
      </c>
      <c r="G177" s="852">
        <v>4223</v>
      </c>
      <c r="H177" s="852">
        <v>0</v>
      </c>
      <c r="I177" s="852">
        <v>29</v>
      </c>
      <c r="J177" s="855">
        <v>1</v>
      </c>
      <c r="K177" s="263">
        <f>SUM(C177:J177)</f>
        <v>14205</v>
      </c>
      <c r="L177" s="40"/>
      <c r="S177" s="40"/>
    </row>
    <row r="178" spans="1:19" ht="21.75" hidden="1" customHeight="1" x14ac:dyDescent="0.25">
      <c r="A178" s="2754"/>
      <c r="B178" s="260" t="s">
        <v>716</v>
      </c>
      <c r="C178" s="853">
        <v>189</v>
      </c>
      <c r="D178" s="854">
        <v>178</v>
      </c>
      <c r="E178" s="854">
        <v>50</v>
      </c>
      <c r="F178" s="854">
        <v>51</v>
      </c>
      <c r="G178" s="854">
        <v>186</v>
      </c>
      <c r="H178" s="213"/>
      <c r="I178" s="213"/>
      <c r="J178" s="269"/>
      <c r="K178" s="264">
        <f>SUM(C178:J178)</f>
        <v>654</v>
      </c>
      <c r="L178" s="44"/>
      <c r="S178" s="40"/>
    </row>
    <row r="179" spans="1:19" ht="21.75" hidden="1" customHeight="1" thickBot="1" x14ac:dyDescent="0.3">
      <c r="A179" s="2755"/>
      <c r="B179" s="261" t="s">
        <v>717</v>
      </c>
      <c r="C179" s="996">
        <f>C177/C178</f>
        <v>24.042328042328041</v>
      </c>
      <c r="D179" s="997">
        <f>D177/D178</f>
        <v>16</v>
      </c>
      <c r="E179" s="997">
        <f>E177/E178</f>
        <v>24.94</v>
      </c>
      <c r="F179" s="997">
        <f>F177/F178</f>
        <v>25.745098039215687</v>
      </c>
      <c r="G179" s="997">
        <f>G177/G178</f>
        <v>22.704301075268816</v>
      </c>
      <c r="H179" s="272"/>
      <c r="I179" s="272"/>
      <c r="J179" s="867"/>
      <c r="K179" s="868">
        <f>SUM(K177/K178)</f>
        <v>21.720183486238533</v>
      </c>
      <c r="L179" s="40"/>
      <c r="S179" s="40"/>
    </row>
    <row r="180" spans="1:19" ht="63" hidden="1" customHeight="1" x14ac:dyDescent="0.25">
      <c r="A180" s="2662" t="s">
        <v>734</v>
      </c>
      <c r="B180" s="2662"/>
      <c r="C180" s="2662"/>
      <c r="D180" s="2662"/>
      <c r="E180" s="2662"/>
      <c r="F180" s="2662"/>
      <c r="G180" s="2662"/>
      <c r="H180" s="2662"/>
      <c r="I180" s="2662"/>
      <c r="J180" s="2662"/>
      <c r="K180" s="2662"/>
    </row>
    <row r="181" spans="1:19" ht="19.5" hidden="1" thickBot="1" x14ac:dyDescent="0.3">
      <c r="A181" s="2760" t="s">
        <v>735</v>
      </c>
      <c r="B181" s="2761"/>
      <c r="C181" s="2761"/>
      <c r="D181" s="2761"/>
      <c r="E181" s="2761"/>
      <c r="F181" s="2761"/>
      <c r="G181" s="2761"/>
      <c r="H181" s="2761"/>
      <c r="I181" s="2761"/>
      <c r="J181" s="2761"/>
      <c r="K181" s="2762"/>
      <c r="L181" s="37"/>
    </row>
    <row r="182" spans="1:19" ht="20.25" hidden="1" customHeight="1" thickBot="1" x14ac:dyDescent="0.3">
      <c r="A182" s="165"/>
      <c r="B182" s="166"/>
      <c r="C182" s="167" t="s">
        <v>736</v>
      </c>
      <c r="D182" s="168" t="s">
        <v>454</v>
      </c>
      <c r="E182" s="168" t="s">
        <v>737</v>
      </c>
      <c r="F182" s="168" t="s">
        <v>738</v>
      </c>
      <c r="G182" s="168" t="s">
        <v>739</v>
      </c>
      <c r="H182" s="158" t="s">
        <v>711</v>
      </c>
      <c r="I182" s="158" t="s">
        <v>712</v>
      </c>
      <c r="J182" s="267" t="s">
        <v>713</v>
      </c>
      <c r="K182" s="164" t="s">
        <v>105</v>
      </c>
      <c r="L182" s="39"/>
    </row>
    <row r="183" spans="1:19" ht="21.75" hidden="1" customHeight="1" x14ac:dyDescent="0.25">
      <c r="A183" s="2750" t="s">
        <v>714</v>
      </c>
      <c r="B183" s="259" t="s">
        <v>715</v>
      </c>
      <c r="C183" s="851">
        <v>2046</v>
      </c>
      <c r="D183" s="852">
        <v>1051</v>
      </c>
      <c r="E183" s="852">
        <v>539</v>
      </c>
      <c r="F183" s="852">
        <v>187</v>
      </c>
      <c r="G183" s="852">
        <v>1777</v>
      </c>
      <c r="H183" s="212"/>
      <c r="I183" s="852">
        <v>772</v>
      </c>
      <c r="J183" s="855">
        <v>87</v>
      </c>
      <c r="K183" s="263">
        <f>SUM(C183:J183)</f>
        <v>6459</v>
      </c>
      <c r="L183" s="40"/>
      <c r="S183" s="40"/>
    </row>
    <row r="184" spans="1:19" ht="21.75" hidden="1" customHeight="1" x14ac:dyDescent="0.25">
      <c r="A184" s="2751"/>
      <c r="B184" s="260" t="s">
        <v>716</v>
      </c>
      <c r="C184" s="853">
        <v>139</v>
      </c>
      <c r="D184" s="854">
        <v>101</v>
      </c>
      <c r="E184" s="854">
        <v>43</v>
      </c>
      <c r="F184" s="854">
        <v>19</v>
      </c>
      <c r="G184" s="854">
        <v>124</v>
      </c>
      <c r="H184" s="213"/>
      <c r="I184" s="854">
        <v>77</v>
      </c>
      <c r="J184" s="856">
        <v>6</v>
      </c>
      <c r="K184" s="264">
        <f>SUM(C184:J184)</f>
        <v>509</v>
      </c>
      <c r="L184" s="44"/>
      <c r="S184" s="40"/>
    </row>
    <row r="185" spans="1:19" ht="21.75" hidden="1" customHeight="1" thickBot="1" x14ac:dyDescent="0.3">
      <c r="A185" s="2752"/>
      <c r="B185" s="261" t="s">
        <v>717</v>
      </c>
      <c r="C185" s="464">
        <f>C183/C184</f>
        <v>14.719424460431656</v>
      </c>
      <c r="D185" s="465">
        <f>D183/D184</f>
        <v>10.405940594059405</v>
      </c>
      <c r="E185" s="465">
        <f>E183/E184</f>
        <v>12.534883720930232</v>
      </c>
      <c r="F185" s="465">
        <f>F183/F184</f>
        <v>9.8421052631578956</v>
      </c>
      <c r="G185" s="465">
        <f>G183/G184</f>
        <v>14.330645161290322</v>
      </c>
      <c r="H185" s="272"/>
      <c r="I185" s="465">
        <f>I183/I184</f>
        <v>10.025974025974026</v>
      </c>
      <c r="J185" s="468">
        <f>J183/J184</f>
        <v>14.5</v>
      </c>
      <c r="K185" s="274">
        <f>K183/K184</f>
        <v>12.689587426326129</v>
      </c>
      <c r="L185" s="40"/>
      <c r="S185" s="40"/>
    </row>
    <row r="186" spans="1:19" ht="3.75" hidden="1" customHeight="1" thickBot="1" x14ac:dyDescent="0.3">
      <c r="A186" s="160"/>
      <c r="B186" s="161"/>
      <c r="C186" s="270"/>
      <c r="D186" s="162"/>
      <c r="E186" s="162"/>
      <c r="F186" s="162"/>
      <c r="G186" s="162"/>
      <c r="H186" s="162"/>
      <c r="I186" s="162"/>
      <c r="J186" s="271"/>
      <c r="K186" s="602"/>
      <c r="L186" s="40"/>
      <c r="S186" s="40"/>
    </row>
    <row r="187" spans="1:19" s="41" customFormat="1" ht="21.75" hidden="1" customHeight="1" x14ac:dyDescent="0.25">
      <c r="A187" s="2753" t="s">
        <v>718</v>
      </c>
      <c r="B187" s="259" t="s">
        <v>269</v>
      </c>
      <c r="C187" s="462">
        <v>1556</v>
      </c>
      <c r="D187" s="463">
        <v>643</v>
      </c>
      <c r="E187" s="463">
        <v>297</v>
      </c>
      <c r="F187" s="463">
        <v>66</v>
      </c>
      <c r="G187" s="463">
        <v>1497</v>
      </c>
      <c r="H187" s="463">
        <v>0</v>
      </c>
      <c r="I187" s="463">
        <v>20</v>
      </c>
      <c r="J187" s="269"/>
      <c r="K187" s="264">
        <f>SUM(C187:J187)</f>
        <v>4079</v>
      </c>
      <c r="L187" s="40"/>
      <c r="S187" s="40"/>
    </row>
    <row r="188" spans="1:19" s="41" customFormat="1" ht="21.75" hidden="1" customHeight="1" x14ac:dyDescent="0.25">
      <c r="A188" s="2754"/>
      <c r="B188" s="260" t="s">
        <v>716</v>
      </c>
      <c r="C188" s="853">
        <v>42</v>
      </c>
      <c r="D188" s="854">
        <v>25</v>
      </c>
      <c r="E188" s="854">
        <v>9</v>
      </c>
      <c r="F188" s="854">
        <v>3</v>
      </c>
      <c r="G188" s="854">
        <v>41</v>
      </c>
      <c r="H188" s="213"/>
      <c r="I188" s="213"/>
      <c r="J188" s="269"/>
      <c r="K188" s="264">
        <f>SUM(C188:G188)</f>
        <v>120</v>
      </c>
      <c r="L188" s="44"/>
      <c r="S188" s="40"/>
    </row>
    <row r="189" spans="1:19" s="41" customFormat="1" ht="21.75" hidden="1" customHeight="1" thickBot="1" x14ac:dyDescent="0.3">
      <c r="A189" s="2755"/>
      <c r="B189" s="261" t="s">
        <v>717</v>
      </c>
      <c r="C189" s="464">
        <f>C187/C188</f>
        <v>37.047619047619051</v>
      </c>
      <c r="D189" s="465">
        <f>D187/D188</f>
        <v>25.72</v>
      </c>
      <c r="E189" s="465">
        <f>E187/E188</f>
        <v>33</v>
      </c>
      <c r="F189" s="465">
        <f>F187/F188</f>
        <v>22</v>
      </c>
      <c r="G189" s="465">
        <f>G187/G188</f>
        <v>36.512195121951223</v>
      </c>
      <c r="H189" s="272"/>
      <c r="I189" s="272"/>
      <c r="J189" s="273"/>
      <c r="K189" s="274">
        <f>K187/K188</f>
        <v>33.991666666666667</v>
      </c>
      <c r="L189" s="40"/>
      <c r="S189" s="40"/>
    </row>
    <row r="190" spans="1:19" ht="3.75" hidden="1" customHeight="1" thickBot="1" x14ac:dyDescent="0.3">
      <c r="A190" s="160"/>
      <c r="B190" s="161"/>
      <c r="C190" s="270"/>
      <c r="D190" s="162"/>
      <c r="E190" s="162"/>
      <c r="F190" s="162"/>
      <c r="G190" s="162"/>
      <c r="H190" s="162"/>
      <c r="I190" s="162"/>
      <c r="J190" s="271"/>
      <c r="K190" s="602"/>
    </row>
    <row r="191" spans="1:19" ht="21.75" hidden="1" customHeight="1" x14ac:dyDescent="0.25">
      <c r="A191" s="2753" t="s">
        <v>719</v>
      </c>
      <c r="B191" s="259" t="s">
        <v>269</v>
      </c>
      <c r="C191" s="460">
        <v>5299</v>
      </c>
      <c r="D191" s="461">
        <v>2156</v>
      </c>
      <c r="E191" s="461">
        <v>1342</v>
      </c>
      <c r="F191" s="461">
        <v>379</v>
      </c>
      <c r="G191" s="461">
        <v>4529</v>
      </c>
      <c r="H191" s="461">
        <v>39</v>
      </c>
      <c r="I191" s="461">
        <v>2</v>
      </c>
      <c r="J191" s="466">
        <v>36</v>
      </c>
      <c r="K191" s="263">
        <f>SUM(C191:J191)</f>
        <v>13782</v>
      </c>
      <c r="L191" s="40"/>
      <c r="S191" s="40"/>
    </row>
    <row r="192" spans="1:19" ht="21.75" hidden="1" customHeight="1" x14ac:dyDescent="0.25">
      <c r="A192" s="2754"/>
      <c r="B192" s="260" t="s">
        <v>716</v>
      </c>
      <c r="C192" s="853">
        <v>235</v>
      </c>
      <c r="D192" s="854">
        <v>136</v>
      </c>
      <c r="E192" s="854">
        <v>71</v>
      </c>
      <c r="F192" s="854">
        <v>27</v>
      </c>
      <c r="G192" s="854">
        <v>207</v>
      </c>
      <c r="H192" s="213"/>
      <c r="I192" s="213"/>
      <c r="J192" s="269"/>
      <c r="K192" s="264">
        <f>SUM(C192:J192)</f>
        <v>676</v>
      </c>
      <c r="L192" s="44"/>
      <c r="S192" s="40"/>
    </row>
    <row r="193" spans="1:19" ht="21.75" hidden="1" customHeight="1" thickBot="1" x14ac:dyDescent="0.3">
      <c r="A193" s="2755"/>
      <c r="B193" s="261" t="s">
        <v>717</v>
      </c>
      <c r="C193" s="464">
        <f>C191/C192</f>
        <v>22.548936170212766</v>
      </c>
      <c r="D193" s="465">
        <f>D191/D192</f>
        <v>15.852941176470589</v>
      </c>
      <c r="E193" s="465">
        <f>E191/E192</f>
        <v>18.901408450704224</v>
      </c>
      <c r="F193" s="465">
        <f>F191/F192</f>
        <v>14.037037037037036</v>
      </c>
      <c r="G193" s="465">
        <f>G191/G192</f>
        <v>21.879227053140095</v>
      </c>
      <c r="H193" s="272"/>
      <c r="I193" s="272"/>
      <c r="J193" s="867"/>
      <c r="K193" s="868">
        <f>K191/K192</f>
        <v>20.38757396449704</v>
      </c>
      <c r="L193" s="40"/>
      <c r="S193" s="40"/>
    </row>
    <row r="194" spans="1:19" ht="48" hidden="1" customHeight="1" thickBot="1" x14ac:dyDescent="0.3">
      <c r="A194" s="2756" t="s">
        <v>740</v>
      </c>
      <c r="B194" s="2756"/>
      <c r="C194" s="2756"/>
      <c r="D194" s="2756"/>
      <c r="E194" s="2756"/>
      <c r="F194" s="2756"/>
      <c r="G194" s="2756"/>
      <c r="H194" s="2756"/>
      <c r="I194" s="2756"/>
      <c r="J194" s="2756"/>
      <c r="K194" s="2756"/>
    </row>
    <row r="195" spans="1:19" ht="19.5" hidden="1" thickBot="1" x14ac:dyDescent="0.3">
      <c r="A195" s="2747" t="s">
        <v>741</v>
      </c>
      <c r="B195" s="2748"/>
      <c r="C195" s="2748"/>
      <c r="D195" s="2748"/>
      <c r="E195" s="2748"/>
      <c r="F195" s="2748"/>
      <c r="G195" s="2748"/>
      <c r="H195" s="2748"/>
      <c r="I195" s="2748"/>
      <c r="J195" s="2748"/>
      <c r="K195" s="2749"/>
      <c r="L195" s="37"/>
    </row>
    <row r="196" spans="1:19" ht="20.25" hidden="1" customHeight="1" thickBot="1" x14ac:dyDescent="0.3">
      <c r="A196" s="165"/>
      <c r="B196" s="166"/>
      <c r="C196" s="298" t="s">
        <v>736</v>
      </c>
      <c r="D196" s="297" t="s">
        <v>454</v>
      </c>
      <c r="E196" s="297" t="s">
        <v>737</v>
      </c>
      <c r="F196" s="297" t="s">
        <v>738</v>
      </c>
      <c r="G196" s="297" t="s">
        <v>739</v>
      </c>
      <c r="H196" s="831" t="s">
        <v>711</v>
      </c>
      <c r="I196" s="831" t="s">
        <v>712</v>
      </c>
      <c r="J196" s="832" t="s">
        <v>713</v>
      </c>
      <c r="K196" s="164" t="s">
        <v>105</v>
      </c>
      <c r="L196" s="39"/>
    </row>
    <row r="197" spans="1:19" ht="21.75" hidden="1" customHeight="1" x14ac:dyDescent="0.25">
      <c r="A197" s="2750" t="s">
        <v>714</v>
      </c>
      <c r="B197" s="259" t="s">
        <v>715</v>
      </c>
      <c r="C197" s="460">
        <v>1728</v>
      </c>
      <c r="D197" s="461">
        <v>942</v>
      </c>
      <c r="E197" s="461">
        <v>599</v>
      </c>
      <c r="F197" s="461">
        <v>324</v>
      </c>
      <c r="G197" s="461">
        <v>1610</v>
      </c>
      <c r="H197" s="830"/>
      <c r="I197" s="461">
        <v>581</v>
      </c>
      <c r="J197" s="466">
        <v>87</v>
      </c>
      <c r="K197" s="264">
        <f>SUM(C197:J197)</f>
        <v>5871</v>
      </c>
      <c r="L197" s="40"/>
      <c r="S197" s="40"/>
    </row>
    <row r="198" spans="1:19" ht="21.75" hidden="1" customHeight="1" x14ac:dyDescent="0.25">
      <c r="A198" s="2751"/>
      <c r="B198" s="260" t="s">
        <v>716</v>
      </c>
      <c r="C198" s="462">
        <v>131</v>
      </c>
      <c r="D198" s="463">
        <v>93</v>
      </c>
      <c r="E198" s="463">
        <v>49</v>
      </c>
      <c r="F198" s="463">
        <v>13</v>
      </c>
      <c r="G198" s="463">
        <v>119</v>
      </c>
      <c r="H198" s="213"/>
      <c r="I198" s="463">
        <v>67</v>
      </c>
      <c r="J198" s="467">
        <v>10</v>
      </c>
      <c r="K198" s="264">
        <f>SUM(C198:J198)</f>
        <v>482</v>
      </c>
      <c r="L198" s="44"/>
      <c r="S198" s="40"/>
    </row>
    <row r="199" spans="1:19" ht="21.75" hidden="1" customHeight="1" thickBot="1" x14ac:dyDescent="0.3">
      <c r="A199" s="2752"/>
      <c r="B199" s="261" t="s">
        <v>717</v>
      </c>
      <c r="C199" s="464">
        <f>C197/C198</f>
        <v>13.190839694656489</v>
      </c>
      <c r="D199" s="465">
        <f>D197/D198</f>
        <v>10.129032258064516</v>
      </c>
      <c r="E199" s="465">
        <f>E197/E198</f>
        <v>12.224489795918368</v>
      </c>
      <c r="F199" s="465">
        <f>F197/F198</f>
        <v>24.923076923076923</v>
      </c>
      <c r="G199" s="465">
        <f>G197/G198</f>
        <v>13.529411764705882</v>
      </c>
      <c r="H199" s="272"/>
      <c r="I199" s="465">
        <f>I197/I198</f>
        <v>8.6716417910447756</v>
      </c>
      <c r="J199" s="468">
        <f>J197/J198</f>
        <v>8.6999999999999993</v>
      </c>
      <c r="K199" s="274">
        <f>K197/K198</f>
        <v>12.180497925311203</v>
      </c>
      <c r="L199" s="40"/>
      <c r="S199" s="40"/>
    </row>
    <row r="200" spans="1:19" ht="3.75" hidden="1" customHeight="1" thickBot="1" x14ac:dyDescent="0.3">
      <c r="A200" s="779"/>
      <c r="B200" s="780"/>
      <c r="C200" s="781"/>
      <c r="D200" s="782"/>
      <c r="E200" s="782"/>
      <c r="F200" s="782"/>
      <c r="G200" s="782"/>
      <c r="H200" s="782"/>
      <c r="I200" s="782"/>
      <c r="J200" s="783"/>
      <c r="K200" s="784"/>
      <c r="L200" s="40"/>
      <c r="S200" s="40"/>
    </row>
    <row r="201" spans="1:19" s="41" customFormat="1" ht="21.75" hidden="1" customHeight="1" x14ac:dyDescent="0.25">
      <c r="A201" s="2754" t="s">
        <v>718</v>
      </c>
      <c r="B201" s="777" t="s">
        <v>269</v>
      </c>
      <c r="C201" s="462">
        <v>1264</v>
      </c>
      <c r="D201" s="463">
        <v>561</v>
      </c>
      <c r="E201" s="463">
        <v>316</v>
      </c>
      <c r="F201" s="463">
        <v>108</v>
      </c>
      <c r="G201" s="463">
        <v>1224</v>
      </c>
      <c r="H201" s="463">
        <v>1</v>
      </c>
      <c r="I201" s="463">
        <v>27</v>
      </c>
      <c r="J201" s="268"/>
      <c r="K201" s="778">
        <f>SUM(C201:J201)</f>
        <v>3501</v>
      </c>
      <c r="L201" s="40"/>
      <c r="S201" s="40"/>
    </row>
    <row r="202" spans="1:19" s="41" customFormat="1" ht="21.75" hidden="1" customHeight="1" x14ac:dyDescent="0.25">
      <c r="A202" s="2754"/>
      <c r="B202" s="260" t="s">
        <v>716</v>
      </c>
      <c r="C202" s="462">
        <v>47</v>
      </c>
      <c r="D202" s="463">
        <v>29</v>
      </c>
      <c r="E202" s="463">
        <v>15</v>
      </c>
      <c r="F202" s="463">
        <v>8</v>
      </c>
      <c r="G202" s="463">
        <v>51</v>
      </c>
      <c r="H202" s="213"/>
      <c r="I202" s="213"/>
      <c r="J202" s="269"/>
      <c r="K202" s="264">
        <f>SUM(C202:J202)</f>
        <v>150</v>
      </c>
      <c r="L202" s="44"/>
      <c r="S202" s="40"/>
    </row>
    <row r="203" spans="1:19" s="41" customFormat="1" ht="21.75" hidden="1" customHeight="1" thickBot="1" x14ac:dyDescent="0.3">
      <c r="A203" s="2755"/>
      <c r="B203" s="261" t="s">
        <v>717</v>
      </c>
      <c r="C203" s="464">
        <f>C201/C202</f>
        <v>26.893617021276597</v>
      </c>
      <c r="D203" s="465">
        <f>D201/D202</f>
        <v>19.344827586206897</v>
      </c>
      <c r="E203" s="465">
        <f>E201/E202</f>
        <v>21.066666666666666</v>
      </c>
      <c r="F203" s="465">
        <f>F201/F202</f>
        <v>13.5</v>
      </c>
      <c r="G203" s="465">
        <f>G201/G202</f>
        <v>24</v>
      </c>
      <c r="H203" s="272"/>
      <c r="I203" s="272"/>
      <c r="J203" s="273"/>
      <c r="K203" s="274">
        <f>K201/K202</f>
        <v>23.34</v>
      </c>
      <c r="L203" s="40"/>
      <c r="S203" s="40"/>
    </row>
    <row r="204" spans="1:19" ht="3.75" hidden="1" customHeight="1" thickBot="1" x14ac:dyDescent="0.3">
      <c r="A204" s="160"/>
      <c r="B204" s="161"/>
      <c r="C204" s="270"/>
      <c r="D204" s="162"/>
      <c r="E204" s="162"/>
      <c r="F204" s="162"/>
      <c r="G204" s="162"/>
      <c r="H204" s="162"/>
      <c r="I204" s="162"/>
      <c r="J204" s="271"/>
      <c r="K204" s="602"/>
    </row>
    <row r="205" spans="1:19" ht="21.75" hidden="1" customHeight="1" x14ac:dyDescent="0.25">
      <c r="A205" s="2753" t="s">
        <v>719</v>
      </c>
      <c r="B205" s="259" t="s">
        <v>269</v>
      </c>
      <c r="C205" s="460">
        <v>5786</v>
      </c>
      <c r="D205" s="461">
        <v>2317</v>
      </c>
      <c r="E205" s="461">
        <v>1215</v>
      </c>
      <c r="F205" s="461">
        <v>392</v>
      </c>
      <c r="G205" s="461">
        <v>4663</v>
      </c>
      <c r="H205" s="461">
        <v>86</v>
      </c>
      <c r="I205" s="461">
        <v>3</v>
      </c>
      <c r="J205" s="466">
        <v>29</v>
      </c>
      <c r="K205" s="263">
        <f>SUM(C205:J205)</f>
        <v>14491</v>
      </c>
      <c r="L205" s="40"/>
      <c r="S205" s="40"/>
    </row>
    <row r="206" spans="1:19" ht="21.75" hidden="1" customHeight="1" x14ac:dyDescent="0.25">
      <c r="A206" s="2754"/>
      <c r="B206" s="260" t="s">
        <v>716</v>
      </c>
      <c r="C206" s="462">
        <v>168</v>
      </c>
      <c r="D206" s="463">
        <v>169</v>
      </c>
      <c r="E206" s="463">
        <v>49</v>
      </c>
      <c r="F206" s="463">
        <v>24</v>
      </c>
      <c r="G206" s="463">
        <v>160</v>
      </c>
      <c r="H206" s="213"/>
      <c r="I206" s="213"/>
      <c r="J206" s="269"/>
      <c r="K206" s="264">
        <f>SUM(C206:J206)</f>
        <v>570</v>
      </c>
      <c r="L206" s="44"/>
      <c r="S206" s="40"/>
    </row>
    <row r="207" spans="1:19" ht="21.75" hidden="1" customHeight="1" thickBot="1" x14ac:dyDescent="0.3">
      <c r="A207" s="2755"/>
      <c r="B207" s="261" t="s">
        <v>717</v>
      </c>
      <c r="C207" s="464">
        <f>C205/C206</f>
        <v>34.44047619047619</v>
      </c>
      <c r="D207" s="465">
        <f>D205/D206</f>
        <v>13.710059171597633</v>
      </c>
      <c r="E207" s="465">
        <f>E205/E206</f>
        <v>24.795918367346939</v>
      </c>
      <c r="F207" s="465">
        <f>F205/F206</f>
        <v>16.333333333333332</v>
      </c>
      <c r="G207" s="465">
        <f>G205/G206</f>
        <v>29.143750000000001</v>
      </c>
      <c r="H207" s="272"/>
      <c r="I207" s="272"/>
      <c r="J207" s="867"/>
      <c r="K207" s="868">
        <f>K205/K206</f>
        <v>25.42280701754386</v>
      </c>
      <c r="L207" s="40"/>
      <c r="S207" s="40"/>
    </row>
    <row r="208" spans="1:19" ht="27.75" hidden="1" customHeight="1" thickBot="1" x14ac:dyDescent="0.3">
      <c r="A208" s="2756" t="s">
        <v>740</v>
      </c>
      <c r="B208" s="2756"/>
      <c r="C208" s="2756"/>
      <c r="D208" s="2756"/>
      <c r="E208" s="2756"/>
      <c r="F208" s="2756"/>
      <c r="G208" s="2756"/>
      <c r="H208" s="2756"/>
      <c r="I208" s="2756"/>
      <c r="J208" s="2756"/>
      <c r="K208" s="2756"/>
    </row>
    <row r="209" spans="1:13" ht="16.5" hidden="1" thickBot="1" x14ac:dyDescent="0.3">
      <c r="A209" s="2747" t="s">
        <v>742</v>
      </c>
      <c r="B209" s="2748"/>
      <c r="C209" s="2748"/>
      <c r="D209" s="2748"/>
      <c r="E209" s="2748"/>
      <c r="F209" s="2748"/>
      <c r="G209" s="2748"/>
      <c r="H209" s="2748"/>
      <c r="I209" s="2748"/>
      <c r="J209" s="2748"/>
      <c r="K209" s="2749"/>
    </row>
    <row r="210" spans="1:13" ht="21.75" hidden="1" customHeight="1" thickBot="1" x14ac:dyDescent="0.3">
      <c r="A210" s="165"/>
      <c r="B210" s="258"/>
      <c r="C210" s="265" t="s">
        <v>736</v>
      </c>
      <c r="D210" s="266" t="s">
        <v>454</v>
      </c>
      <c r="E210" s="266" t="s">
        <v>737</v>
      </c>
      <c r="F210" s="266" t="s">
        <v>738</v>
      </c>
      <c r="G210" s="266" t="s">
        <v>739</v>
      </c>
      <c r="H210" s="158" t="s">
        <v>743</v>
      </c>
      <c r="I210" s="158" t="s">
        <v>712</v>
      </c>
      <c r="J210" s="267" t="s">
        <v>713</v>
      </c>
      <c r="K210" s="262" t="s">
        <v>105</v>
      </c>
    </row>
    <row r="211" spans="1:13" ht="22.5" hidden="1" customHeight="1" x14ac:dyDescent="0.25">
      <c r="A211" s="2750" t="s">
        <v>714</v>
      </c>
      <c r="B211" s="259" t="s">
        <v>744</v>
      </c>
      <c r="C211" s="460">
        <v>1542</v>
      </c>
      <c r="D211" s="461">
        <v>541</v>
      </c>
      <c r="E211" s="461">
        <v>304</v>
      </c>
      <c r="F211" s="461">
        <v>111</v>
      </c>
      <c r="G211" s="461">
        <v>1021</v>
      </c>
      <c r="H211" s="212"/>
      <c r="I211" s="212"/>
      <c r="J211" s="268"/>
      <c r="K211" s="547">
        <f>SUM(C211:H211)</f>
        <v>3519</v>
      </c>
    </row>
    <row r="212" spans="1:13" ht="22.5" hidden="1" customHeight="1" x14ac:dyDescent="0.25">
      <c r="A212" s="2751"/>
      <c r="B212" s="260" t="s">
        <v>716</v>
      </c>
      <c r="C212" s="462">
        <v>108</v>
      </c>
      <c r="D212" s="463">
        <v>38</v>
      </c>
      <c r="E212" s="463">
        <v>21</v>
      </c>
      <c r="F212" s="463">
        <v>7</v>
      </c>
      <c r="G212" s="463">
        <v>71</v>
      </c>
      <c r="H212" s="213"/>
      <c r="I212" s="213"/>
      <c r="J212" s="269"/>
      <c r="K212" s="548">
        <f>SUM(C212:H212)</f>
        <v>245</v>
      </c>
    </row>
    <row r="213" spans="1:13" ht="22.5" hidden="1" customHeight="1" thickBot="1" x14ac:dyDescent="0.3">
      <c r="A213" s="2752"/>
      <c r="B213" s="261" t="s">
        <v>717</v>
      </c>
      <c r="C213" s="464">
        <f>C211/C212</f>
        <v>14.277777777777779</v>
      </c>
      <c r="D213" s="465">
        <f>D211/D212</f>
        <v>14.236842105263158</v>
      </c>
      <c r="E213" s="465">
        <f>E211/E212</f>
        <v>14.476190476190476</v>
      </c>
      <c r="F213" s="465">
        <f>F211/F212</f>
        <v>15.857142857142858</v>
      </c>
      <c r="G213" s="465">
        <f>G211/G212</f>
        <v>14.380281690140846</v>
      </c>
      <c r="H213" s="272"/>
      <c r="I213" s="272"/>
      <c r="J213" s="273"/>
      <c r="K213" s="549">
        <f>K211/K212</f>
        <v>14.363265306122448</v>
      </c>
    </row>
    <row r="214" spans="1:13" ht="3.75" hidden="1" customHeight="1" thickBot="1" x14ac:dyDescent="0.3">
      <c r="A214" s="160"/>
      <c r="B214" s="161"/>
      <c r="C214" s="270"/>
      <c r="D214" s="162"/>
      <c r="E214" s="162"/>
      <c r="F214" s="162"/>
      <c r="G214" s="162"/>
      <c r="H214" s="162"/>
      <c r="I214" s="162"/>
      <c r="J214" s="271"/>
      <c r="K214" s="163"/>
    </row>
    <row r="215" spans="1:13" ht="22.5" hidden="1" customHeight="1" x14ac:dyDescent="0.25">
      <c r="A215" s="2753" t="s">
        <v>718</v>
      </c>
      <c r="B215" s="259" t="s">
        <v>745</v>
      </c>
      <c r="C215" s="460">
        <v>1595</v>
      </c>
      <c r="D215" s="461">
        <v>1091</v>
      </c>
      <c r="E215" s="461">
        <v>469</v>
      </c>
      <c r="F215" s="461">
        <v>254</v>
      </c>
      <c r="G215" s="461">
        <v>1646</v>
      </c>
      <c r="H215" s="212"/>
      <c r="I215" s="212"/>
      <c r="J215" s="268"/>
      <c r="K215" s="547">
        <f>SUM(C215:J215)</f>
        <v>5055</v>
      </c>
    </row>
    <row r="216" spans="1:13" ht="22.5" hidden="1" customHeight="1" x14ac:dyDescent="0.25">
      <c r="A216" s="2754"/>
      <c r="B216" s="260" t="s">
        <v>716</v>
      </c>
      <c r="C216" s="462">
        <v>50</v>
      </c>
      <c r="D216" s="463">
        <v>34</v>
      </c>
      <c r="E216" s="463">
        <v>15</v>
      </c>
      <c r="F216" s="463">
        <v>8</v>
      </c>
      <c r="G216" s="463">
        <v>52</v>
      </c>
      <c r="H216" s="213"/>
      <c r="I216" s="213"/>
      <c r="J216" s="269"/>
      <c r="K216" s="548">
        <f>SUM(C216:J216)</f>
        <v>159</v>
      </c>
    </row>
    <row r="217" spans="1:13" ht="22.5" hidden="1" customHeight="1" thickBot="1" x14ac:dyDescent="0.3">
      <c r="A217" s="2755"/>
      <c r="B217" s="261" t="s">
        <v>717</v>
      </c>
      <c r="C217" s="464">
        <f>C215/C216</f>
        <v>31.9</v>
      </c>
      <c r="D217" s="465">
        <f>D215/D216</f>
        <v>32.088235294117645</v>
      </c>
      <c r="E217" s="465">
        <f>E215/E216</f>
        <v>31.266666666666666</v>
      </c>
      <c r="F217" s="465">
        <f>F215/F216</f>
        <v>31.75</v>
      </c>
      <c r="G217" s="465">
        <f>G215/G216</f>
        <v>31.653846153846153</v>
      </c>
      <c r="H217" s="272"/>
      <c r="I217" s="272"/>
      <c r="J217" s="273"/>
      <c r="K217" s="549">
        <f>K215/K216</f>
        <v>31.79245283018868</v>
      </c>
    </row>
    <row r="218" spans="1:13" ht="3.75" hidden="1" customHeight="1" thickBot="1" x14ac:dyDescent="0.3">
      <c r="A218" s="160"/>
      <c r="B218" s="161"/>
      <c r="C218" s="270"/>
      <c r="D218" s="162"/>
      <c r="E218" s="162"/>
      <c r="F218" s="162"/>
      <c r="G218" s="162"/>
      <c r="H218" s="162"/>
      <c r="I218" s="162"/>
      <c r="J218" s="271"/>
      <c r="K218" s="163"/>
    </row>
    <row r="219" spans="1:13" ht="22.5" hidden="1" customHeight="1" x14ac:dyDescent="0.25">
      <c r="A219" s="2753" t="s">
        <v>719</v>
      </c>
      <c r="B219" s="259" t="s">
        <v>269</v>
      </c>
      <c r="C219" s="460">
        <v>5995</v>
      </c>
      <c r="D219" s="461">
        <v>2558</v>
      </c>
      <c r="E219" s="461">
        <v>1228</v>
      </c>
      <c r="F219" s="461">
        <v>419</v>
      </c>
      <c r="G219" s="461">
        <v>4981</v>
      </c>
      <c r="H219" s="461">
        <v>19</v>
      </c>
      <c r="I219" s="461">
        <v>8</v>
      </c>
      <c r="J219" s="466">
        <v>15</v>
      </c>
      <c r="K219" s="547">
        <f>SUM(C219:J219)</f>
        <v>15223</v>
      </c>
      <c r="M219" s="275"/>
    </row>
    <row r="220" spans="1:13" ht="22.5" hidden="1" customHeight="1" x14ac:dyDescent="0.25">
      <c r="A220" s="2754"/>
      <c r="B220" s="260" t="s">
        <v>716</v>
      </c>
      <c r="C220" s="462">
        <v>247</v>
      </c>
      <c r="D220" s="463">
        <v>105</v>
      </c>
      <c r="E220" s="463">
        <v>50</v>
      </c>
      <c r="F220" s="463">
        <v>17</v>
      </c>
      <c r="G220" s="463">
        <v>205</v>
      </c>
      <c r="H220" s="463">
        <v>1</v>
      </c>
      <c r="I220" s="213"/>
      <c r="J220" s="467">
        <v>1</v>
      </c>
      <c r="K220" s="548">
        <f>SUM(C220:J220)</f>
        <v>626</v>
      </c>
    </row>
    <row r="221" spans="1:13" ht="22.5" hidden="1" customHeight="1" thickBot="1" x14ac:dyDescent="0.3">
      <c r="A221" s="2755"/>
      <c r="B221" s="261" t="s">
        <v>717</v>
      </c>
      <c r="C221" s="464">
        <f t="shared" ref="C221:H221" si="1">C219/C220</f>
        <v>24.271255060728745</v>
      </c>
      <c r="D221" s="465">
        <f t="shared" si="1"/>
        <v>24.361904761904761</v>
      </c>
      <c r="E221" s="465">
        <f t="shared" si="1"/>
        <v>24.56</v>
      </c>
      <c r="F221" s="465">
        <f t="shared" si="1"/>
        <v>24.647058823529413</v>
      </c>
      <c r="G221" s="465">
        <f t="shared" si="1"/>
        <v>24.297560975609755</v>
      </c>
      <c r="H221" s="465">
        <f t="shared" si="1"/>
        <v>19</v>
      </c>
      <c r="I221" s="272"/>
      <c r="J221" s="468">
        <f>J219/J220</f>
        <v>15</v>
      </c>
      <c r="K221" s="549">
        <f>K219/K220</f>
        <v>24.317891373801917</v>
      </c>
    </row>
    <row r="222" spans="1:13" ht="18.75" hidden="1" customHeight="1" x14ac:dyDescent="0.25">
      <c r="A222" s="2662" t="s">
        <v>746</v>
      </c>
      <c r="B222" s="2758"/>
      <c r="C222" s="2758"/>
      <c r="D222" s="2758"/>
      <c r="E222" s="2758"/>
      <c r="F222" s="2758"/>
      <c r="G222" s="2758"/>
      <c r="H222" s="2758"/>
      <c r="I222" s="2758"/>
      <c r="J222" s="2758"/>
      <c r="K222" s="2759"/>
    </row>
    <row r="223" spans="1:13" hidden="1" x14ac:dyDescent="0.25">
      <c r="G223" s="1474"/>
      <c r="H223" s="1475"/>
      <c r="I223" s="1474"/>
    </row>
  </sheetData>
  <sheetProtection algorithmName="SHA-512" hashValue="M7MxwYRy4xa0lCLeN4FCA5Xk96WQHFaNrvcIYS3oA0/aZJPC/MOrfXCCNGubaQrupb9Mdwv86F4J78BsI/oMsA==" saltValue="T4VchN3tQXbYGq8v9NQy2Q==" spinCount="100000" sheet="1" objects="1" scenarios="1"/>
  <mergeCells count="79">
    <mergeCell ref="A29:K29"/>
    <mergeCell ref="A31:A33"/>
    <mergeCell ref="A35:A37"/>
    <mergeCell ref="A39:A41"/>
    <mergeCell ref="A42:K42"/>
    <mergeCell ref="A44:A46"/>
    <mergeCell ref="A48:A50"/>
    <mergeCell ref="A52:A54"/>
    <mergeCell ref="A55:K55"/>
    <mergeCell ref="A56:K56"/>
    <mergeCell ref="A58:A60"/>
    <mergeCell ref="A62:A64"/>
    <mergeCell ref="A66:A68"/>
    <mergeCell ref="A69:K69"/>
    <mergeCell ref="A98:K98"/>
    <mergeCell ref="A70:K70"/>
    <mergeCell ref="A72:A74"/>
    <mergeCell ref="A76:A78"/>
    <mergeCell ref="A80:A82"/>
    <mergeCell ref="A83:K83"/>
    <mergeCell ref="A100:A102"/>
    <mergeCell ref="A104:A106"/>
    <mergeCell ref="A108:A110"/>
    <mergeCell ref="A111:K111"/>
    <mergeCell ref="A113:A115"/>
    <mergeCell ref="A117:A119"/>
    <mergeCell ref="A121:A123"/>
    <mergeCell ref="A124:K124"/>
    <mergeCell ref="A139:K139"/>
    <mergeCell ref="A127:A129"/>
    <mergeCell ref="A131:A133"/>
    <mergeCell ref="A135:A137"/>
    <mergeCell ref="A138:K138"/>
    <mergeCell ref="A141:A143"/>
    <mergeCell ref="A145:A147"/>
    <mergeCell ref="A149:A151"/>
    <mergeCell ref="A152:K152"/>
    <mergeCell ref="A153:K153"/>
    <mergeCell ref="A1:K1"/>
    <mergeCell ref="A195:K195"/>
    <mergeCell ref="A197:A199"/>
    <mergeCell ref="A201:A203"/>
    <mergeCell ref="A205:A207"/>
    <mergeCell ref="A181:K181"/>
    <mergeCell ref="A183:A185"/>
    <mergeCell ref="A187:A189"/>
    <mergeCell ref="A191:A193"/>
    <mergeCell ref="A194:K194"/>
    <mergeCell ref="A84:K84"/>
    <mergeCell ref="A86:A88"/>
    <mergeCell ref="A90:A92"/>
    <mergeCell ref="A94:A96"/>
    <mergeCell ref="A97:K97"/>
    <mergeCell ref="A125:K125"/>
    <mergeCell ref="M90:S92"/>
    <mergeCell ref="A222:K222"/>
    <mergeCell ref="A209:K209"/>
    <mergeCell ref="A211:A213"/>
    <mergeCell ref="A215:A217"/>
    <mergeCell ref="A219:A221"/>
    <mergeCell ref="A169:A171"/>
    <mergeCell ref="A173:A175"/>
    <mergeCell ref="A177:A179"/>
    <mergeCell ref="A180:K180"/>
    <mergeCell ref="A208:K208"/>
    <mergeCell ref="A155:A157"/>
    <mergeCell ref="A159:A161"/>
    <mergeCell ref="A163:A165"/>
    <mergeCell ref="A166:K166"/>
    <mergeCell ref="A167:K167"/>
    <mergeCell ref="A16:K16"/>
    <mergeCell ref="A18:A20"/>
    <mergeCell ref="A22:A24"/>
    <mergeCell ref="A26:A28"/>
    <mergeCell ref="A2:K2"/>
    <mergeCell ref="A4:A6"/>
    <mergeCell ref="A8:A10"/>
    <mergeCell ref="A12:A14"/>
    <mergeCell ref="A15:K15"/>
  </mergeCells>
  <printOptions horizontalCentered="1"/>
  <pageMargins left="0.75" right="0.75" top="1" bottom="1" header="0.5" footer="0.5"/>
  <pageSetup scale="95" firstPageNumber="26" fitToHeight="2" orientation="landscape" useFirstPageNumber="1" r:id="rId1"/>
  <headerFooter>
    <oddHeader>&amp;L&amp;9
Semi-Annual Child Welfare Report&amp;C&amp;"-,Bold"&amp;14ARIZONA DEPARTMENT of CHILD SAFETY&amp;R&amp;9
July 1, 2021 through December 31, 2021</oddHeader>
    <oddFooter>&amp;CPage &amp;P</oddFooter>
  </headerFooter>
  <ignoredErrors>
    <ignoredError sqref="C129:G129 I129:K129 C133:G133 K133 C137:G137 K137 C106:G106 C110:G110"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142"/>
  <sheetViews>
    <sheetView showGridLines="0" zoomScaleNormal="100" zoomScaleSheetLayoutView="130" workbookViewId="0">
      <selection activeCell="A25" sqref="A25:B25"/>
    </sheetView>
  </sheetViews>
  <sheetFormatPr defaultColWidth="8.85546875" defaultRowHeight="15" x14ac:dyDescent="0.25"/>
  <cols>
    <col min="1" max="1" width="44.140625" style="1262" customWidth="1"/>
    <col min="2" max="2" width="74.42578125" style="1262" customWidth="1"/>
    <col min="3" max="16384" width="8.85546875" style="1262"/>
  </cols>
  <sheetData>
    <row r="1" spans="1:30" ht="30.75" customHeight="1" x14ac:dyDescent="0.25">
      <c r="A1" s="2245" t="s">
        <v>4</v>
      </c>
      <c r="B1" s="224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row>
    <row r="2" spans="1:30" ht="6.75" customHeight="1" x14ac:dyDescent="0.25">
      <c r="A2" s="1136"/>
      <c r="C2" s="1956"/>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row>
    <row r="3" spans="1:30" ht="69" customHeight="1" x14ac:dyDescent="0.25">
      <c r="A3" s="2246" t="s">
        <v>1052</v>
      </c>
      <c r="B3" s="2246"/>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row>
    <row r="4" spans="1:30" ht="68.25" customHeight="1" x14ac:dyDescent="0.25">
      <c r="A4" s="2246" t="s">
        <v>1053</v>
      </c>
      <c r="B4" s="2246"/>
      <c r="C4" s="1956"/>
      <c r="D4" s="1956"/>
      <c r="E4" s="1956"/>
      <c r="F4" s="1956"/>
      <c r="G4" s="1956"/>
      <c r="H4" s="1956"/>
      <c r="I4" s="1956"/>
      <c r="J4" s="1956"/>
      <c r="K4" s="1956"/>
      <c r="L4" s="1956"/>
      <c r="M4" s="1956"/>
      <c r="N4" s="1956"/>
      <c r="O4" s="1956"/>
      <c r="P4" s="1956"/>
      <c r="Q4" s="1956"/>
      <c r="R4" s="1956"/>
      <c r="S4" s="1956"/>
      <c r="T4" s="1956"/>
      <c r="U4" s="1956"/>
      <c r="V4" s="1956"/>
      <c r="W4" s="1956"/>
      <c r="X4" s="1956"/>
      <c r="Y4" s="1956"/>
      <c r="Z4" s="1956"/>
      <c r="AA4" s="1956"/>
      <c r="AB4" s="1956"/>
      <c r="AC4" s="1956"/>
      <c r="AD4" s="1956"/>
    </row>
    <row r="5" spans="1:30" s="32" customFormat="1" ht="6.75" customHeight="1" x14ac:dyDescent="0.25">
      <c r="A5" s="1913"/>
      <c r="B5" s="1913"/>
      <c r="C5" s="1957"/>
      <c r="D5" s="1957"/>
      <c r="E5" s="1957"/>
      <c r="F5" s="1957"/>
      <c r="G5" s="1957"/>
      <c r="H5" s="1957"/>
      <c r="I5" s="1957"/>
      <c r="J5" s="1957"/>
      <c r="K5" s="1957"/>
      <c r="L5" s="1957"/>
      <c r="M5" s="1957"/>
      <c r="N5" s="1957"/>
      <c r="O5" s="1957"/>
      <c r="P5" s="1957"/>
      <c r="Q5" s="1957"/>
      <c r="R5" s="1957"/>
      <c r="S5" s="1957"/>
      <c r="T5" s="1957"/>
      <c r="U5" s="1957"/>
      <c r="V5" s="1957"/>
      <c r="W5" s="1957"/>
      <c r="X5" s="1957"/>
      <c r="Y5" s="1957"/>
      <c r="Z5" s="1957"/>
      <c r="AA5" s="1957"/>
      <c r="AB5" s="1957"/>
      <c r="AC5" s="1957"/>
      <c r="AD5" s="1957"/>
    </row>
    <row r="6" spans="1:30" ht="21" customHeight="1" x14ac:dyDescent="0.25">
      <c r="A6" s="2247" t="s">
        <v>1077</v>
      </c>
      <c r="B6" s="2247"/>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row>
    <row r="7" spans="1:30" ht="156" customHeight="1" x14ac:dyDescent="0.25">
      <c r="A7" s="2248" t="s">
        <v>1113</v>
      </c>
      <c r="B7" s="2248"/>
      <c r="C7" s="1956"/>
      <c r="D7" s="1956"/>
      <c r="E7" s="1956"/>
      <c r="F7" s="1956"/>
      <c r="G7" s="1956"/>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row>
    <row r="8" spans="1:30" ht="137.25" customHeight="1" x14ac:dyDescent="0.25">
      <c r="A8" s="2248" t="s">
        <v>1114</v>
      </c>
      <c r="B8" s="2248"/>
      <c r="C8" s="1956"/>
      <c r="D8" s="1956"/>
      <c r="E8" s="1956"/>
      <c r="F8" s="1956"/>
      <c r="G8" s="1956"/>
      <c r="H8" s="1956"/>
      <c r="I8" s="1956"/>
      <c r="J8" s="1956"/>
      <c r="K8" s="1956"/>
      <c r="L8" s="1956"/>
      <c r="M8" s="1956"/>
      <c r="N8" s="1956"/>
      <c r="O8" s="1956"/>
      <c r="P8" s="1956"/>
      <c r="Q8" s="1956"/>
      <c r="R8" s="1956"/>
      <c r="S8" s="1956"/>
      <c r="T8" s="1956"/>
      <c r="U8" s="1956"/>
      <c r="V8" s="1956"/>
      <c r="W8" s="1956"/>
      <c r="X8" s="1956"/>
      <c r="Y8" s="1956"/>
      <c r="Z8" s="1956"/>
      <c r="AA8" s="1956"/>
      <c r="AB8" s="1956"/>
      <c r="AC8" s="1956"/>
      <c r="AD8" s="1956"/>
    </row>
    <row r="9" spans="1:30" ht="199.5" customHeight="1" x14ac:dyDescent="0.25">
      <c r="A9" s="2248" t="s">
        <v>1115</v>
      </c>
      <c r="B9" s="2248"/>
      <c r="C9" s="1956"/>
      <c r="D9" s="1956"/>
      <c r="E9" s="1956"/>
      <c r="F9" s="1956"/>
      <c r="G9" s="1956"/>
      <c r="H9" s="1956"/>
      <c r="I9" s="1956"/>
      <c r="J9" s="1956"/>
      <c r="K9" s="1956"/>
      <c r="L9" s="1956"/>
      <c r="M9" s="1956"/>
      <c r="N9" s="1956"/>
      <c r="O9" s="1956"/>
      <c r="P9" s="1956"/>
      <c r="Q9" s="1956"/>
      <c r="R9" s="1956"/>
      <c r="S9" s="1956"/>
      <c r="T9" s="1956"/>
      <c r="U9" s="1956"/>
      <c r="V9" s="1956"/>
      <c r="W9" s="1956"/>
      <c r="X9" s="1956"/>
      <c r="Y9" s="1956"/>
      <c r="Z9" s="1956"/>
      <c r="AA9" s="1956"/>
      <c r="AB9" s="1956"/>
      <c r="AC9" s="1956"/>
      <c r="AD9" s="1956"/>
    </row>
    <row r="10" spans="1:30" ht="54.75" customHeight="1" x14ac:dyDescent="0.25">
      <c r="A10" s="2248" t="s">
        <v>1078</v>
      </c>
      <c r="B10" s="2248"/>
      <c r="C10" s="1956"/>
      <c r="D10" s="1956"/>
      <c r="E10" s="1956"/>
      <c r="F10" s="1956"/>
      <c r="G10" s="1956"/>
      <c r="H10" s="1956"/>
      <c r="I10" s="1956"/>
      <c r="J10" s="1956"/>
      <c r="K10" s="1956"/>
      <c r="L10" s="1956"/>
      <c r="M10" s="1956"/>
      <c r="N10" s="1956"/>
      <c r="O10" s="1956"/>
      <c r="P10" s="1956"/>
      <c r="Q10" s="1956"/>
      <c r="R10" s="1956"/>
      <c r="S10" s="1956"/>
      <c r="T10" s="1956"/>
      <c r="U10" s="1956"/>
      <c r="V10" s="1956"/>
      <c r="W10" s="1956"/>
      <c r="X10" s="1956"/>
      <c r="Y10" s="1956"/>
      <c r="Z10" s="1956"/>
      <c r="AA10" s="1956"/>
      <c r="AB10" s="1956"/>
      <c r="AC10" s="1956"/>
      <c r="AD10" s="1956"/>
    </row>
    <row r="11" spans="1:30" ht="76.5" customHeight="1" x14ac:dyDescent="0.25">
      <c r="A11" s="2248" t="s">
        <v>1116</v>
      </c>
      <c r="B11" s="2248"/>
      <c r="C11" s="1956"/>
      <c r="D11" s="1956"/>
      <c r="E11" s="1956"/>
      <c r="F11" s="1956"/>
      <c r="G11" s="1956"/>
      <c r="H11" s="1956"/>
      <c r="I11" s="1956"/>
      <c r="J11" s="1956"/>
      <c r="K11" s="1956"/>
      <c r="L11" s="1956"/>
      <c r="M11" s="1956"/>
      <c r="N11" s="1956"/>
      <c r="O11" s="1956"/>
      <c r="P11" s="1956"/>
      <c r="Q11" s="1956"/>
      <c r="R11" s="1956"/>
      <c r="S11" s="1956"/>
      <c r="T11" s="1956"/>
      <c r="U11" s="1956"/>
      <c r="V11" s="1956"/>
      <c r="W11" s="1956"/>
      <c r="X11" s="1956"/>
      <c r="Y11" s="1956"/>
      <c r="Z11" s="1956"/>
      <c r="AA11" s="1956"/>
      <c r="AB11" s="1956"/>
      <c r="AC11" s="1956"/>
      <c r="AD11" s="1956"/>
    </row>
    <row r="12" spans="1:30" ht="93" customHeight="1" x14ac:dyDescent="0.25">
      <c r="A12" s="2248" t="s">
        <v>1117</v>
      </c>
      <c r="B12" s="2248"/>
      <c r="C12" s="1956"/>
      <c r="D12" s="1956"/>
      <c r="E12" s="1956"/>
      <c r="F12" s="1956"/>
      <c r="G12" s="1956"/>
      <c r="H12" s="1956"/>
      <c r="I12" s="1956"/>
      <c r="J12" s="1956"/>
      <c r="K12" s="1956"/>
      <c r="L12" s="1956"/>
      <c r="M12" s="1956"/>
      <c r="N12" s="1956"/>
      <c r="O12" s="1956"/>
      <c r="P12" s="1956"/>
      <c r="Q12" s="1956"/>
      <c r="R12" s="1956"/>
      <c r="S12" s="1956"/>
      <c r="T12" s="1956"/>
      <c r="U12" s="1956"/>
      <c r="V12" s="1956"/>
      <c r="W12" s="1956"/>
      <c r="X12" s="1956"/>
      <c r="Y12" s="1956"/>
      <c r="Z12" s="1956"/>
      <c r="AA12" s="1956"/>
      <c r="AB12" s="1956"/>
      <c r="AC12" s="1956"/>
      <c r="AD12" s="1956"/>
    </row>
    <row r="13" spans="1:30" ht="92.25" customHeight="1" x14ac:dyDescent="0.25">
      <c r="A13" s="2248" t="s">
        <v>1079</v>
      </c>
      <c r="B13" s="2248"/>
      <c r="C13" s="1956"/>
      <c r="D13" s="1956"/>
      <c r="E13" s="1956"/>
      <c r="F13" s="1956"/>
      <c r="G13" s="1956"/>
      <c r="H13" s="1956"/>
      <c r="I13" s="1956"/>
      <c r="J13" s="1956"/>
      <c r="K13" s="1956"/>
      <c r="L13" s="1956"/>
      <c r="M13" s="1956"/>
      <c r="N13" s="1956"/>
      <c r="O13" s="1956"/>
      <c r="P13" s="1956"/>
      <c r="Q13" s="1956"/>
      <c r="R13" s="1956"/>
      <c r="S13" s="1956"/>
      <c r="T13" s="1956"/>
      <c r="U13" s="1956"/>
      <c r="V13" s="1956"/>
      <c r="W13" s="1956"/>
      <c r="X13" s="1956"/>
      <c r="Y13" s="1956"/>
      <c r="Z13" s="1956"/>
      <c r="AA13" s="1956"/>
      <c r="AB13" s="1956"/>
      <c r="AC13" s="1956"/>
      <c r="AD13" s="1956"/>
    </row>
    <row r="14" spans="1:30" ht="58.5" customHeight="1" x14ac:dyDescent="0.25">
      <c r="A14" s="2248" t="s">
        <v>1080</v>
      </c>
      <c r="B14" s="2248"/>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c r="Y14" s="1956"/>
      <c r="Z14" s="1956"/>
      <c r="AA14" s="1956"/>
      <c r="AB14" s="1956"/>
      <c r="AC14" s="1956"/>
      <c r="AD14" s="1956"/>
    </row>
    <row r="15" spans="1:30" ht="72.75" customHeight="1" x14ac:dyDescent="0.25">
      <c r="A15" s="2248" t="s">
        <v>1046</v>
      </c>
      <c r="B15" s="2248"/>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c r="Y15" s="1956"/>
      <c r="Z15" s="1956"/>
      <c r="AA15" s="1956"/>
      <c r="AB15" s="1956"/>
      <c r="AC15" s="1956"/>
      <c r="AD15" s="1956"/>
    </row>
    <row r="16" spans="1:30" ht="91.5" customHeight="1" x14ac:dyDescent="0.25">
      <c r="A16" s="2248" t="s">
        <v>1081</v>
      </c>
      <c r="B16" s="2248"/>
      <c r="C16" s="1956"/>
      <c r="D16" s="1956"/>
      <c r="E16" s="1956"/>
      <c r="F16" s="1956"/>
      <c r="G16" s="1956"/>
      <c r="H16" s="1956"/>
      <c r="I16" s="1956"/>
      <c r="J16" s="1956"/>
      <c r="K16" s="1956"/>
      <c r="L16" s="1956"/>
      <c r="M16" s="1956"/>
      <c r="N16" s="1956"/>
      <c r="O16" s="1956"/>
      <c r="P16" s="1956"/>
      <c r="Q16" s="1956"/>
      <c r="R16" s="1956"/>
      <c r="S16" s="1956"/>
      <c r="T16" s="1956"/>
      <c r="U16" s="1956"/>
      <c r="V16" s="1956"/>
      <c r="W16" s="1956"/>
      <c r="X16" s="1956"/>
      <c r="Y16" s="1956"/>
      <c r="Z16" s="1956"/>
      <c r="AA16" s="1956"/>
      <c r="AB16" s="1956"/>
      <c r="AC16" s="1956"/>
      <c r="AD16" s="1956"/>
    </row>
    <row r="17" spans="1:30" ht="27" customHeight="1" x14ac:dyDescent="0.25">
      <c r="A17" s="2247" t="s">
        <v>1118</v>
      </c>
      <c r="B17" s="2247"/>
      <c r="C17" s="1956"/>
      <c r="D17" s="1956"/>
      <c r="E17" s="1956"/>
      <c r="F17" s="1956"/>
      <c r="G17" s="1956"/>
      <c r="H17" s="1956"/>
      <c r="I17" s="1956"/>
      <c r="J17" s="1956"/>
      <c r="K17" s="1956"/>
      <c r="L17" s="1956"/>
      <c r="M17" s="1956"/>
      <c r="N17" s="1956"/>
      <c r="O17" s="1956"/>
      <c r="P17" s="1956"/>
      <c r="Q17" s="1956"/>
      <c r="R17" s="1956"/>
      <c r="S17" s="1956"/>
      <c r="T17" s="1956"/>
      <c r="U17" s="1956"/>
      <c r="V17" s="1956"/>
      <c r="W17" s="1956"/>
      <c r="X17" s="1956"/>
      <c r="Y17" s="1956"/>
      <c r="Z17" s="1956"/>
      <c r="AA17" s="1956"/>
      <c r="AB17" s="1956"/>
      <c r="AC17" s="1956"/>
      <c r="AD17" s="1956"/>
    </row>
    <row r="18" spans="1:30" s="2095" customFormat="1" ht="62.25" customHeight="1" x14ac:dyDescent="0.25">
      <c r="A18" s="2248" t="s">
        <v>1119</v>
      </c>
      <c r="B18" s="2248"/>
      <c r="C18" s="2094"/>
      <c r="D18" s="2094"/>
      <c r="E18" s="2094"/>
      <c r="F18" s="2094"/>
      <c r="G18" s="2094"/>
      <c r="H18" s="2094"/>
      <c r="I18" s="2094"/>
      <c r="J18" s="2094"/>
      <c r="K18" s="2094"/>
      <c r="L18" s="2094"/>
      <c r="M18" s="2094"/>
      <c r="N18" s="2094"/>
      <c r="O18" s="2094"/>
      <c r="P18" s="2094"/>
      <c r="Q18" s="2094"/>
      <c r="R18" s="2094"/>
      <c r="S18" s="2094"/>
      <c r="T18" s="2094"/>
      <c r="U18" s="2094"/>
      <c r="V18" s="2094"/>
      <c r="W18" s="2094"/>
      <c r="X18" s="2094"/>
      <c r="Y18" s="2094"/>
      <c r="Z18" s="2094"/>
      <c r="AA18" s="2094"/>
      <c r="AB18" s="2094"/>
      <c r="AC18" s="2094"/>
      <c r="AD18" s="2094"/>
    </row>
    <row r="19" spans="1:30" s="2095" customFormat="1" ht="119.25" customHeight="1" x14ac:dyDescent="0.25">
      <c r="A19" s="2248" t="s">
        <v>1120</v>
      </c>
      <c r="B19" s="2248"/>
      <c r="C19" s="2094"/>
      <c r="D19" s="2094"/>
      <c r="E19" s="2094"/>
      <c r="F19" s="2094"/>
      <c r="G19" s="2094"/>
      <c r="H19" s="2094"/>
      <c r="I19" s="2094"/>
      <c r="J19" s="2094"/>
      <c r="K19" s="2094"/>
      <c r="L19" s="2094"/>
      <c r="M19" s="2094"/>
      <c r="N19" s="2094"/>
      <c r="O19" s="2094"/>
      <c r="P19" s="2094"/>
      <c r="Q19" s="2094"/>
      <c r="R19" s="2094"/>
      <c r="S19" s="2094"/>
      <c r="T19" s="2094"/>
      <c r="U19" s="2094"/>
      <c r="V19" s="2094"/>
      <c r="W19" s="2094"/>
      <c r="X19" s="2094"/>
      <c r="Y19" s="2094"/>
      <c r="Z19" s="2094"/>
      <c r="AA19" s="2094"/>
      <c r="AB19" s="2094"/>
      <c r="AC19" s="2094"/>
      <c r="AD19" s="2094"/>
    </row>
    <row r="20" spans="1:30" s="2095" customFormat="1" ht="103.5" customHeight="1" x14ac:dyDescent="0.25">
      <c r="A20" s="2248" t="s">
        <v>1121</v>
      </c>
      <c r="B20" s="2248"/>
      <c r="C20" s="2094"/>
      <c r="D20" s="2094"/>
      <c r="E20" s="2094"/>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row>
    <row r="21" spans="1:30" s="2095" customFormat="1" ht="273" customHeight="1" x14ac:dyDescent="0.25">
      <c r="A21" s="2248" t="s">
        <v>1122</v>
      </c>
      <c r="B21" s="2248"/>
      <c r="C21" s="2094"/>
      <c r="D21" s="2094"/>
      <c r="E21" s="2094"/>
      <c r="F21" s="2094"/>
      <c r="G21" s="2094"/>
      <c r="H21" s="2094"/>
      <c r="I21" s="2094"/>
      <c r="J21" s="2094"/>
      <c r="K21" s="2094"/>
      <c r="L21" s="2094"/>
      <c r="M21" s="2094"/>
      <c r="N21" s="2094"/>
      <c r="O21" s="2094"/>
      <c r="P21" s="2094"/>
      <c r="Q21" s="2094"/>
      <c r="R21" s="2094"/>
      <c r="S21" s="2094"/>
      <c r="T21" s="2094"/>
      <c r="U21" s="2094"/>
      <c r="V21" s="2094"/>
      <c r="W21" s="2094"/>
      <c r="X21" s="2094"/>
      <c r="Y21" s="2094"/>
      <c r="Z21" s="2094"/>
      <c r="AA21" s="2094"/>
      <c r="AB21" s="2094"/>
      <c r="AC21" s="2094"/>
      <c r="AD21" s="2094"/>
    </row>
    <row r="22" spans="1:30" ht="26.25" customHeight="1" x14ac:dyDescent="0.25">
      <c r="A22" s="2247" t="s">
        <v>1082</v>
      </c>
      <c r="B22" s="2247"/>
      <c r="C22" s="1956"/>
      <c r="D22" s="1956"/>
      <c r="E22" s="1956"/>
      <c r="F22" s="1956"/>
      <c r="G22" s="1956"/>
      <c r="H22" s="1956"/>
      <c r="I22" s="1956"/>
      <c r="J22" s="1956"/>
      <c r="K22" s="1956"/>
      <c r="L22" s="1956"/>
      <c r="M22" s="1956"/>
      <c r="N22" s="1956"/>
      <c r="O22" s="1956"/>
      <c r="P22" s="1956"/>
      <c r="Q22" s="1956"/>
      <c r="R22" s="1956"/>
      <c r="S22" s="1956"/>
      <c r="T22" s="1956"/>
      <c r="U22" s="1956"/>
      <c r="V22" s="1956"/>
      <c r="W22" s="1956"/>
      <c r="X22" s="1956"/>
      <c r="Y22" s="1956"/>
      <c r="Z22" s="1956"/>
      <c r="AA22" s="1956"/>
      <c r="AB22" s="1956"/>
      <c r="AC22" s="1956"/>
      <c r="AD22" s="1956"/>
    </row>
    <row r="23" spans="1:30" ht="138" customHeight="1" x14ac:dyDescent="0.25">
      <c r="A23" s="2248" t="s">
        <v>1128</v>
      </c>
      <c r="B23" s="2247"/>
      <c r="C23" s="1956"/>
      <c r="D23" s="1956"/>
      <c r="E23" s="1956"/>
      <c r="F23" s="1956"/>
      <c r="G23" s="1956"/>
      <c r="H23" s="1956"/>
      <c r="I23" s="1956"/>
      <c r="J23" s="1956"/>
      <c r="K23" s="1956"/>
      <c r="L23" s="1956"/>
      <c r="M23" s="1956"/>
      <c r="N23" s="1956"/>
      <c r="O23" s="1956"/>
      <c r="P23" s="1956"/>
      <c r="Q23" s="1956"/>
      <c r="R23" s="1956"/>
      <c r="S23" s="1956"/>
      <c r="T23" s="1956"/>
      <c r="U23" s="1956"/>
      <c r="V23" s="1956"/>
      <c r="W23" s="1956"/>
      <c r="X23" s="1956"/>
      <c r="Y23" s="1956"/>
      <c r="Z23" s="1956"/>
      <c r="AA23" s="1956"/>
      <c r="AB23" s="1956"/>
      <c r="AC23" s="1956"/>
      <c r="AD23" s="1956"/>
    </row>
    <row r="24" spans="1:30" ht="102.75" customHeight="1" x14ac:dyDescent="0.25">
      <c r="A24" s="2248" t="s">
        <v>1129</v>
      </c>
      <c r="B24" s="2248"/>
      <c r="C24" s="1956"/>
      <c r="D24" s="1956"/>
      <c r="E24" s="1956"/>
      <c r="F24" s="1956"/>
      <c r="G24" s="1956"/>
      <c r="H24" s="1956"/>
      <c r="I24" s="1956"/>
      <c r="J24" s="1956"/>
      <c r="K24" s="1956"/>
      <c r="L24" s="1956"/>
      <c r="M24" s="1956"/>
      <c r="N24" s="1956"/>
      <c r="O24" s="1956"/>
      <c r="P24" s="1956"/>
      <c r="Q24" s="1956"/>
      <c r="R24" s="1956"/>
      <c r="S24" s="1956"/>
      <c r="T24" s="1956"/>
      <c r="U24" s="1956"/>
      <c r="V24" s="1956"/>
      <c r="W24" s="1956"/>
      <c r="X24" s="1956"/>
      <c r="Y24" s="1956"/>
      <c r="Z24" s="1956"/>
      <c r="AA24" s="1956"/>
      <c r="AB24" s="1956"/>
      <c r="AC24" s="1956"/>
      <c r="AD24" s="1956"/>
    </row>
    <row r="25" spans="1:30" ht="90" customHeight="1" x14ac:dyDescent="0.25">
      <c r="A25" s="2248" t="s">
        <v>1130</v>
      </c>
      <c r="B25" s="2248"/>
      <c r="C25" s="1956"/>
      <c r="D25" s="1956"/>
      <c r="E25" s="1956"/>
      <c r="F25" s="1956"/>
      <c r="G25" s="2096"/>
      <c r="H25" s="1956"/>
      <c r="I25" s="1956"/>
      <c r="J25" s="1956"/>
      <c r="K25" s="1956"/>
      <c r="L25" s="1956"/>
      <c r="M25" s="1956"/>
      <c r="N25" s="1956"/>
      <c r="O25" s="1956"/>
      <c r="P25" s="1956"/>
      <c r="Q25" s="1956"/>
      <c r="R25" s="1956"/>
      <c r="S25" s="1956"/>
      <c r="T25" s="1956"/>
      <c r="U25" s="1956"/>
      <c r="V25" s="1956"/>
      <c r="W25" s="1956"/>
      <c r="X25" s="1956"/>
      <c r="Y25" s="1956"/>
      <c r="Z25" s="1956"/>
      <c r="AA25" s="1956"/>
      <c r="AB25" s="1956"/>
      <c r="AC25" s="1956"/>
      <c r="AD25" s="1956"/>
    </row>
    <row r="26" spans="1:30" ht="53.25" customHeight="1" x14ac:dyDescent="0.25">
      <c r="A26" s="2248" t="s">
        <v>1131</v>
      </c>
      <c r="B26" s="2248"/>
      <c r="C26" s="1956"/>
      <c r="D26" s="1956"/>
      <c r="E26" s="1956"/>
      <c r="F26" s="1956"/>
      <c r="G26" s="1956"/>
      <c r="H26" s="1956"/>
      <c r="I26" s="1956"/>
      <c r="J26" s="1956"/>
      <c r="K26" s="1956"/>
      <c r="L26" s="1956"/>
      <c r="M26" s="1956"/>
      <c r="N26" s="1956"/>
      <c r="O26" s="1956"/>
      <c r="P26" s="1956"/>
      <c r="Q26" s="1956"/>
      <c r="R26" s="1956"/>
      <c r="S26" s="1956"/>
      <c r="T26" s="1956"/>
      <c r="U26" s="1956"/>
      <c r="V26" s="1956"/>
      <c r="W26" s="1956"/>
      <c r="X26" s="1956"/>
      <c r="Y26" s="1956"/>
      <c r="Z26" s="1956"/>
      <c r="AA26" s="1956"/>
      <c r="AB26" s="1956"/>
      <c r="AC26" s="1956"/>
      <c r="AD26" s="1956"/>
    </row>
    <row r="27" spans="1:30" ht="54" customHeight="1" x14ac:dyDescent="0.25">
      <c r="A27" s="2248"/>
      <c r="B27" s="2248"/>
      <c r="C27" s="1956"/>
      <c r="D27" s="1956"/>
      <c r="E27" s="1956"/>
      <c r="F27" s="1956"/>
      <c r="G27" s="1956"/>
      <c r="H27" s="1956"/>
      <c r="I27" s="1956"/>
      <c r="J27" s="1956"/>
      <c r="K27" s="1956"/>
      <c r="L27" s="1956"/>
      <c r="M27" s="1956"/>
      <c r="N27" s="1956"/>
      <c r="O27" s="1956"/>
      <c r="P27" s="1956"/>
      <c r="Q27" s="1956"/>
      <c r="R27" s="1956"/>
      <c r="S27" s="1956"/>
      <c r="T27" s="1956"/>
      <c r="U27" s="1956"/>
      <c r="V27" s="1956"/>
      <c r="W27" s="1956"/>
      <c r="X27" s="1956"/>
      <c r="Y27" s="1956"/>
      <c r="Z27" s="1956"/>
      <c r="AA27" s="1956"/>
      <c r="AB27" s="1956"/>
      <c r="AC27" s="1956"/>
      <c r="AD27" s="1956"/>
    </row>
    <row r="28" spans="1:30" ht="46.5" customHeight="1" x14ac:dyDescent="0.25">
      <c r="A28" s="2248"/>
      <c r="B28" s="2248"/>
      <c r="C28" s="1956"/>
      <c r="D28" s="1956"/>
      <c r="E28" s="1956"/>
      <c r="F28" s="1956"/>
      <c r="G28" s="1956"/>
      <c r="H28" s="1956"/>
      <c r="I28" s="1956"/>
      <c r="J28" s="1956"/>
      <c r="K28" s="1956"/>
      <c r="L28" s="1956"/>
      <c r="M28" s="1956"/>
      <c r="N28" s="1956"/>
      <c r="O28" s="1956"/>
      <c r="P28" s="1956"/>
      <c r="Q28" s="1956"/>
      <c r="R28" s="1956"/>
      <c r="S28" s="1956"/>
      <c r="T28" s="1956"/>
      <c r="U28" s="1956"/>
      <c r="V28" s="1956"/>
      <c r="W28" s="1956"/>
      <c r="X28" s="1956"/>
      <c r="Y28" s="1956"/>
      <c r="Z28" s="1956"/>
      <c r="AA28" s="1956"/>
      <c r="AB28" s="1956"/>
      <c r="AC28" s="1956"/>
      <c r="AD28" s="1956"/>
    </row>
    <row r="29" spans="1:30" ht="6.75" customHeight="1" x14ac:dyDescent="0.25">
      <c r="A29" s="2249" t="s">
        <v>1047</v>
      </c>
      <c r="B29" s="2249"/>
      <c r="C29" s="1956"/>
      <c r="D29" s="1956"/>
      <c r="E29" s="1956"/>
      <c r="F29" s="1956"/>
      <c r="G29" s="1956"/>
      <c r="H29" s="1956"/>
      <c r="I29" s="1956"/>
      <c r="J29" s="1956"/>
      <c r="K29" s="1956"/>
      <c r="L29" s="1956"/>
      <c r="M29" s="1956"/>
      <c r="N29" s="1956"/>
      <c r="O29" s="1956"/>
      <c r="P29" s="1956"/>
      <c r="Q29" s="1956"/>
      <c r="R29" s="1956"/>
      <c r="S29" s="1956"/>
      <c r="T29" s="1956"/>
      <c r="U29" s="1956"/>
      <c r="V29" s="1956"/>
      <c r="W29" s="1956"/>
      <c r="X29" s="1956"/>
      <c r="Y29" s="1956"/>
      <c r="Z29" s="1956"/>
      <c r="AA29" s="1956"/>
      <c r="AB29" s="1956"/>
      <c r="AC29" s="1956"/>
      <c r="AD29" s="1956"/>
    </row>
    <row r="30" spans="1:30" x14ac:dyDescent="0.25">
      <c r="A30" s="1958"/>
      <c r="B30" s="1958"/>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row>
    <row r="31" spans="1:30" x14ac:dyDescent="0.25">
      <c r="A31" s="1958"/>
      <c r="B31" s="1958"/>
      <c r="C31" s="1956"/>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row>
    <row r="32" spans="1:30" x14ac:dyDescent="0.25">
      <c r="A32" s="1958"/>
      <c r="B32" s="1958"/>
      <c r="C32" s="1956"/>
      <c r="D32" s="1956"/>
      <c r="E32" s="1956"/>
      <c r="F32" s="1956"/>
      <c r="G32" s="1956"/>
      <c r="H32" s="1956"/>
      <c r="I32" s="1956"/>
      <c r="J32" s="1956"/>
      <c r="K32" s="1956"/>
      <c r="L32" s="1956"/>
      <c r="M32" s="1956"/>
      <c r="N32" s="1956"/>
      <c r="O32" s="1956"/>
      <c r="P32" s="1956"/>
      <c r="Q32" s="1956"/>
      <c r="R32" s="1956"/>
      <c r="S32" s="1956"/>
      <c r="T32" s="1956"/>
      <c r="U32" s="1956"/>
      <c r="V32" s="1956"/>
      <c r="W32" s="1956"/>
      <c r="X32" s="1956"/>
      <c r="Y32" s="1956"/>
      <c r="Z32" s="1956"/>
      <c r="AA32" s="1956"/>
      <c r="AB32" s="1956"/>
      <c r="AC32" s="1956"/>
      <c r="AD32" s="1956"/>
    </row>
    <row r="33" spans="1:30" x14ac:dyDescent="0.25">
      <c r="A33" s="1958"/>
      <c r="B33" s="1958"/>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6"/>
      <c r="AB33" s="1956"/>
      <c r="AC33" s="1956"/>
      <c r="AD33" s="1956"/>
    </row>
    <row r="34" spans="1:30" x14ac:dyDescent="0.25">
      <c r="A34" s="1956"/>
      <c r="B34" s="1956"/>
      <c r="C34" s="1956"/>
      <c r="D34" s="1956"/>
      <c r="E34" s="1956"/>
      <c r="F34" s="1956"/>
      <c r="G34" s="1956"/>
      <c r="H34" s="1956"/>
      <c r="I34" s="1956"/>
      <c r="J34" s="1956"/>
      <c r="K34" s="1956"/>
      <c r="L34" s="1956"/>
      <c r="M34" s="1956"/>
      <c r="N34" s="1956"/>
      <c r="O34" s="1956"/>
      <c r="P34" s="1956"/>
      <c r="Q34" s="1956"/>
      <c r="R34" s="1956"/>
      <c r="S34" s="1956"/>
      <c r="T34" s="1956"/>
      <c r="U34" s="1956"/>
      <c r="V34" s="1956"/>
      <c r="W34" s="1956"/>
      <c r="X34" s="1956"/>
      <c r="Y34" s="1956"/>
      <c r="Z34" s="1956"/>
      <c r="AA34" s="1956"/>
      <c r="AB34" s="1956"/>
      <c r="AC34" s="1956"/>
      <c r="AD34" s="1956"/>
    </row>
    <row r="35" spans="1:30" x14ac:dyDescent="0.25">
      <c r="A35" s="1956"/>
      <c r="B35" s="1956"/>
      <c r="C35" s="1956"/>
      <c r="D35" s="1956"/>
      <c r="E35" s="1956"/>
      <c r="F35" s="1956"/>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row>
    <row r="36" spans="1:30" x14ac:dyDescent="0.25">
      <c r="A36" s="1956"/>
      <c r="B36" s="1956"/>
      <c r="C36" s="1956"/>
      <c r="D36" s="1956"/>
      <c r="E36" s="1956"/>
      <c r="F36" s="1956"/>
      <c r="G36" s="1956"/>
      <c r="H36" s="1956"/>
      <c r="I36" s="1956"/>
      <c r="J36" s="1956"/>
      <c r="K36" s="1956"/>
      <c r="L36" s="1956"/>
      <c r="M36" s="1956"/>
      <c r="N36" s="1956"/>
      <c r="O36" s="1956"/>
      <c r="P36" s="1956"/>
      <c r="Q36" s="1956"/>
      <c r="R36" s="1956"/>
      <c r="S36" s="1956"/>
      <c r="T36" s="1956"/>
      <c r="U36" s="1956"/>
      <c r="V36" s="1956"/>
      <c r="W36" s="1956"/>
      <c r="X36" s="1956"/>
      <c r="Y36" s="1956"/>
      <c r="Z36" s="1956"/>
      <c r="AA36" s="1956"/>
      <c r="AB36" s="1956"/>
      <c r="AC36" s="1956"/>
      <c r="AD36" s="1956"/>
    </row>
    <row r="37" spans="1:30" x14ac:dyDescent="0.25">
      <c r="A37" s="1956"/>
      <c r="B37" s="1956"/>
      <c r="C37" s="1956"/>
      <c r="D37" s="1956"/>
      <c r="E37" s="1956"/>
      <c r="F37" s="1956"/>
      <c r="G37" s="1956"/>
      <c r="H37" s="1956"/>
      <c r="I37" s="1956"/>
      <c r="J37" s="1956"/>
      <c r="K37" s="1956"/>
      <c r="L37" s="1956"/>
      <c r="M37" s="1956"/>
      <c r="N37" s="1956"/>
      <c r="O37" s="1956"/>
      <c r="P37" s="1956"/>
      <c r="Q37" s="1956"/>
      <c r="R37" s="1956"/>
      <c r="S37" s="1956"/>
      <c r="T37" s="1956"/>
      <c r="U37" s="1956"/>
      <c r="V37" s="1956"/>
      <c r="W37" s="1956"/>
      <c r="X37" s="1956"/>
      <c r="Y37" s="1956"/>
      <c r="Z37" s="1956"/>
      <c r="AA37" s="1956"/>
      <c r="AB37" s="1956"/>
      <c r="AC37" s="1956"/>
      <c r="AD37" s="1956"/>
    </row>
    <row r="38" spans="1:30" x14ac:dyDescent="0.25">
      <c r="A38" s="1956"/>
      <c r="B38" s="1956"/>
      <c r="C38" s="1956"/>
      <c r="D38" s="1956"/>
      <c r="E38" s="1956"/>
      <c r="F38" s="1956"/>
      <c r="G38" s="1956"/>
      <c r="H38" s="1956"/>
      <c r="I38" s="1956"/>
      <c r="J38" s="1956"/>
      <c r="K38" s="1956"/>
      <c r="L38" s="1956"/>
      <c r="M38" s="1956"/>
      <c r="N38" s="1956"/>
      <c r="O38" s="1956"/>
      <c r="P38" s="1956"/>
      <c r="Q38" s="1956"/>
      <c r="R38" s="1956"/>
      <c r="S38" s="1956"/>
      <c r="T38" s="1956"/>
      <c r="U38" s="1956"/>
      <c r="V38" s="1956"/>
      <c r="W38" s="1956"/>
      <c r="X38" s="1956"/>
      <c r="Y38" s="1956"/>
      <c r="Z38" s="1956"/>
      <c r="AA38" s="1956"/>
      <c r="AB38" s="1956"/>
      <c r="AC38" s="1956"/>
      <c r="AD38" s="1956"/>
    </row>
    <row r="39" spans="1:30" x14ac:dyDescent="0.25">
      <c r="A39" s="1956"/>
      <c r="B39" s="1956"/>
      <c r="C39" s="1956"/>
      <c r="D39" s="1956"/>
      <c r="E39" s="1956"/>
      <c r="F39" s="1956"/>
      <c r="G39" s="1956"/>
      <c r="H39" s="1956"/>
      <c r="I39" s="1956"/>
      <c r="J39" s="1956"/>
      <c r="K39" s="1956"/>
      <c r="L39" s="1956"/>
      <c r="M39" s="1956"/>
      <c r="N39" s="1956"/>
      <c r="O39" s="1956"/>
      <c r="P39" s="1956"/>
      <c r="Q39" s="1956"/>
      <c r="R39" s="1956"/>
      <c r="S39" s="1956"/>
      <c r="T39" s="1956"/>
      <c r="U39" s="1956"/>
      <c r="V39" s="1956"/>
      <c r="W39" s="1956"/>
      <c r="X39" s="1956"/>
      <c r="Y39" s="1956"/>
      <c r="Z39" s="1956"/>
      <c r="AA39" s="1956"/>
      <c r="AB39" s="1956"/>
      <c r="AC39" s="1956"/>
      <c r="AD39" s="1956"/>
    </row>
    <row r="40" spans="1:30" x14ac:dyDescent="0.25">
      <c r="A40" s="1956"/>
      <c r="B40" s="1956"/>
      <c r="C40" s="1956"/>
      <c r="D40" s="1956"/>
      <c r="E40" s="1956"/>
      <c r="F40" s="1956"/>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row>
    <row r="41" spans="1:30" x14ac:dyDescent="0.25">
      <c r="A41" s="1956"/>
      <c r="B41" s="1956"/>
      <c r="C41" s="1956"/>
      <c r="D41" s="1956"/>
      <c r="E41" s="1956"/>
      <c r="F41" s="1956"/>
      <c r="G41" s="1956"/>
      <c r="H41" s="1956"/>
      <c r="I41" s="1956"/>
      <c r="J41" s="1956"/>
      <c r="K41" s="1956"/>
      <c r="L41" s="1956"/>
      <c r="M41" s="1956"/>
      <c r="N41" s="1956"/>
      <c r="O41" s="1956"/>
      <c r="P41" s="1956"/>
      <c r="Q41" s="1956"/>
      <c r="R41" s="1956"/>
      <c r="S41" s="1956"/>
      <c r="T41" s="1956"/>
      <c r="U41" s="1956"/>
      <c r="V41" s="1956"/>
      <c r="W41" s="1956"/>
      <c r="X41" s="1956"/>
      <c r="Y41" s="1956"/>
      <c r="Z41" s="1956"/>
      <c r="AA41" s="1956"/>
      <c r="AB41" s="1956"/>
      <c r="AC41" s="1956"/>
      <c r="AD41" s="1956"/>
    </row>
    <row r="42" spans="1:30" x14ac:dyDescent="0.25">
      <c r="A42" s="1956"/>
      <c r="B42" s="1956"/>
      <c r="C42" s="1956"/>
      <c r="D42" s="1956"/>
      <c r="E42" s="1956"/>
      <c r="F42" s="1956"/>
      <c r="G42" s="1956"/>
      <c r="H42" s="1956"/>
      <c r="I42" s="1956"/>
      <c r="J42" s="1956"/>
      <c r="K42" s="1956"/>
      <c r="L42" s="1956"/>
      <c r="M42" s="1956"/>
      <c r="N42" s="1956"/>
      <c r="O42" s="1956"/>
      <c r="P42" s="1956"/>
      <c r="Q42" s="1956"/>
      <c r="R42" s="1956"/>
      <c r="S42" s="1956"/>
      <c r="T42" s="1956"/>
      <c r="U42" s="1956"/>
      <c r="V42" s="1956"/>
      <c r="W42" s="1956"/>
      <c r="X42" s="1956"/>
      <c r="Y42" s="1956"/>
      <c r="Z42" s="1956"/>
      <c r="AA42" s="1956"/>
      <c r="AB42" s="1956"/>
      <c r="AC42" s="1956"/>
      <c r="AD42" s="1956"/>
    </row>
    <row r="43" spans="1:30" x14ac:dyDescent="0.25">
      <c r="A43" s="1956"/>
      <c r="B43" s="1956"/>
      <c r="C43" s="1956"/>
      <c r="D43" s="1956"/>
      <c r="E43" s="1956"/>
      <c r="F43" s="1956"/>
      <c r="G43" s="1956"/>
      <c r="H43" s="1956"/>
      <c r="I43" s="1956"/>
      <c r="J43" s="1956"/>
      <c r="K43" s="1956"/>
      <c r="L43" s="1956"/>
      <c r="M43" s="1956"/>
      <c r="N43" s="1956"/>
      <c r="O43" s="1956"/>
      <c r="P43" s="1956"/>
      <c r="Q43" s="1956"/>
      <c r="R43" s="1956"/>
      <c r="S43" s="1956"/>
      <c r="T43" s="1956"/>
      <c r="U43" s="1956"/>
      <c r="V43" s="1956"/>
      <c r="W43" s="1956"/>
      <c r="X43" s="1956"/>
      <c r="Y43" s="1956"/>
      <c r="Z43" s="1956"/>
      <c r="AA43" s="1956"/>
      <c r="AB43" s="1956"/>
      <c r="AC43" s="1956"/>
      <c r="AD43" s="1956"/>
    </row>
    <row r="44" spans="1:30" x14ac:dyDescent="0.25">
      <c r="A44" s="1956"/>
      <c r="B44" s="1956"/>
      <c r="C44" s="1956"/>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c r="AB44" s="1956"/>
      <c r="AC44" s="1956"/>
      <c r="AD44" s="1956"/>
    </row>
    <row r="45" spans="1:30" x14ac:dyDescent="0.25">
      <c r="A45" s="1956"/>
      <c r="B45" s="1956"/>
      <c r="C45" s="1956"/>
      <c r="D45" s="1956"/>
      <c r="E45" s="1956"/>
      <c r="F45" s="1956"/>
      <c r="G45" s="1956"/>
      <c r="H45" s="1956"/>
      <c r="I45" s="1956"/>
      <c r="J45" s="1956"/>
      <c r="K45" s="1956"/>
      <c r="L45" s="1956"/>
      <c r="M45" s="1956"/>
      <c r="N45" s="1956"/>
      <c r="O45" s="1956"/>
      <c r="P45" s="1956"/>
      <c r="Q45" s="1956"/>
      <c r="R45" s="1956"/>
      <c r="S45" s="1956"/>
      <c r="T45" s="1956"/>
      <c r="U45" s="1956"/>
      <c r="V45" s="1956"/>
      <c r="W45" s="1956"/>
      <c r="X45" s="1956"/>
      <c r="Y45" s="1956"/>
      <c r="Z45" s="1956"/>
      <c r="AA45" s="1956"/>
      <c r="AB45" s="1956"/>
      <c r="AC45" s="1956"/>
      <c r="AD45" s="1956"/>
    </row>
    <row r="46" spans="1:30" x14ac:dyDescent="0.25">
      <c r="A46" s="1956"/>
      <c r="B46" s="1956"/>
      <c r="C46" s="1956"/>
      <c r="D46" s="1956"/>
      <c r="E46" s="1956"/>
      <c r="F46" s="1956"/>
      <c r="G46" s="1956"/>
      <c r="H46" s="1956"/>
      <c r="I46" s="1956"/>
      <c r="J46" s="1956"/>
      <c r="K46" s="1956"/>
      <c r="L46" s="1956"/>
      <c r="M46" s="1956"/>
      <c r="N46" s="1956"/>
      <c r="O46" s="1956"/>
      <c r="P46" s="1956"/>
      <c r="Q46" s="1956"/>
      <c r="R46" s="1956"/>
      <c r="S46" s="1956"/>
      <c r="T46" s="1956"/>
      <c r="U46" s="1956"/>
      <c r="V46" s="1956"/>
      <c r="W46" s="1956"/>
      <c r="X46" s="1956"/>
      <c r="Y46" s="1956"/>
      <c r="Z46" s="1956"/>
      <c r="AA46" s="1956"/>
      <c r="AB46" s="1956"/>
      <c r="AC46" s="1956"/>
      <c r="AD46" s="1956"/>
    </row>
    <row r="47" spans="1:30" x14ac:dyDescent="0.25">
      <c r="A47" s="1956"/>
      <c r="B47" s="1956"/>
      <c r="C47" s="1956"/>
      <c r="D47" s="1956"/>
      <c r="E47" s="1956"/>
      <c r="F47" s="1956"/>
      <c r="G47" s="1956"/>
      <c r="H47" s="1956"/>
      <c r="I47" s="1956"/>
      <c r="J47" s="1956"/>
      <c r="K47" s="1956"/>
      <c r="L47" s="1956"/>
      <c r="M47" s="1956"/>
      <c r="N47" s="1956"/>
      <c r="O47" s="1956"/>
      <c r="P47" s="1956"/>
      <c r="Q47" s="1956"/>
      <c r="R47" s="1956"/>
      <c r="S47" s="1956"/>
      <c r="T47" s="1956"/>
      <c r="U47" s="1956"/>
      <c r="V47" s="1956"/>
      <c r="W47" s="1956"/>
      <c r="X47" s="1956"/>
      <c r="Y47" s="1956"/>
      <c r="Z47" s="1956"/>
      <c r="AA47" s="1956"/>
      <c r="AB47" s="1956"/>
      <c r="AC47" s="1956"/>
      <c r="AD47" s="1956"/>
    </row>
    <row r="48" spans="1:30" x14ac:dyDescent="0.25">
      <c r="A48" s="1956"/>
      <c r="B48" s="1956"/>
      <c r="C48" s="1956"/>
      <c r="D48" s="1956"/>
      <c r="E48" s="1956"/>
      <c r="F48" s="1956"/>
      <c r="G48" s="1956"/>
      <c r="H48" s="1956"/>
      <c r="I48" s="1956"/>
      <c r="J48" s="1956"/>
      <c r="K48" s="1956"/>
      <c r="L48" s="1956"/>
      <c r="M48" s="1956"/>
      <c r="N48" s="1956"/>
      <c r="O48" s="1956"/>
      <c r="P48" s="1956"/>
      <c r="Q48" s="1956"/>
      <c r="R48" s="1956"/>
      <c r="S48" s="1956"/>
      <c r="T48" s="1956"/>
      <c r="U48" s="1956"/>
      <c r="V48" s="1956"/>
      <c r="W48" s="1956"/>
      <c r="X48" s="1956"/>
      <c r="Y48" s="1956"/>
      <c r="Z48" s="1956"/>
      <c r="AA48" s="1956"/>
      <c r="AB48" s="1956"/>
      <c r="AC48" s="1956"/>
      <c r="AD48" s="1956"/>
    </row>
    <row r="49" spans="1:30" x14ac:dyDescent="0.25">
      <c r="A49" s="1956"/>
      <c r="B49" s="1956"/>
      <c r="C49" s="1956"/>
      <c r="D49" s="1956"/>
      <c r="E49" s="1956"/>
      <c r="F49" s="1956"/>
      <c r="G49" s="1956"/>
      <c r="H49" s="1956"/>
      <c r="I49" s="1956"/>
      <c r="J49" s="1956"/>
      <c r="K49" s="1956"/>
      <c r="L49" s="1956"/>
      <c r="M49" s="1956"/>
      <c r="N49" s="1956"/>
      <c r="O49" s="1956"/>
      <c r="P49" s="1956"/>
      <c r="Q49" s="1956"/>
      <c r="R49" s="1956"/>
      <c r="S49" s="1956"/>
      <c r="T49" s="1956"/>
      <c r="U49" s="1956"/>
      <c r="V49" s="1956"/>
      <c r="W49" s="1956"/>
      <c r="X49" s="1956"/>
      <c r="Y49" s="1956"/>
      <c r="Z49" s="1956"/>
      <c r="AA49" s="1956"/>
      <c r="AB49" s="1956"/>
      <c r="AC49" s="1956"/>
      <c r="AD49" s="1956"/>
    </row>
    <row r="50" spans="1:30" x14ac:dyDescent="0.25">
      <c r="A50" s="1956"/>
      <c r="B50" s="1956"/>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row>
    <row r="51" spans="1:30" x14ac:dyDescent="0.25">
      <c r="A51" s="1956"/>
      <c r="B51" s="1956"/>
      <c r="C51" s="1956"/>
      <c r="D51" s="1956"/>
      <c r="E51" s="1956"/>
      <c r="F51" s="1956"/>
      <c r="G51" s="1956"/>
      <c r="H51" s="1956"/>
      <c r="I51" s="1956"/>
      <c r="J51" s="1956"/>
      <c r="K51" s="1956"/>
      <c r="L51" s="1956"/>
      <c r="M51" s="1956"/>
      <c r="N51" s="1956"/>
      <c r="O51" s="1956"/>
      <c r="P51" s="1956"/>
      <c r="Q51" s="1956"/>
      <c r="R51" s="1956"/>
      <c r="S51" s="1956"/>
      <c r="T51" s="1956"/>
      <c r="U51" s="1956"/>
      <c r="V51" s="1956"/>
      <c r="W51" s="1956"/>
      <c r="X51" s="1956"/>
      <c r="Y51" s="1956"/>
      <c r="Z51" s="1956"/>
      <c r="AA51" s="1956"/>
      <c r="AB51" s="1956"/>
      <c r="AC51" s="1956"/>
      <c r="AD51" s="1956"/>
    </row>
    <row r="52" spans="1:30" x14ac:dyDescent="0.25">
      <c r="A52" s="1956"/>
      <c r="B52" s="1956"/>
      <c r="C52" s="1956"/>
      <c r="D52" s="1956"/>
      <c r="E52" s="1956"/>
      <c r="F52" s="1956"/>
      <c r="G52" s="1956"/>
      <c r="H52" s="1956"/>
      <c r="I52" s="1956"/>
      <c r="J52" s="1956"/>
      <c r="K52" s="1956"/>
      <c r="L52" s="1956"/>
      <c r="M52" s="1956"/>
      <c r="N52" s="1956"/>
      <c r="O52" s="1956"/>
      <c r="P52" s="1956"/>
      <c r="Q52" s="1956"/>
      <c r="R52" s="1956"/>
      <c r="S52" s="1956"/>
      <c r="T52" s="1956"/>
      <c r="U52" s="1956"/>
      <c r="V52" s="1956"/>
      <c r="W52" s="1956"/>
      <c r="X52" s="1956"/>
      <c r="Y52" s="1956"/>
      <c r="Z52" s="1956"/>
      <c r="AA52" s="1956"/>
      <c r="AB52" s="1956"/>
      <c r="AC52" s="1956"/>
      <c r="AD52" s="1956"/>
    </row>
    <row r="53" spans="1:30" x14ac:dyDescent="0.25">
      <c r="A53" s="1956"/>
      <c r="B53" s="1956"/>
      <c r="C53" s="1956"/>
      <c r="D53" s="1956"/>
      <c r="E53" s="1956"/>
      <c r="F53" s="1956"/>
      <c r="G53" s="1956"/>
      <c r="H53" s="1956"/>
      <c r="I53" s="1956"/>
      <c r="J53" s="1956"/>
      <c r="K53" s="1956"/>
      <c r="L53" s="1956"/>
      <c r="M53" s="1956"/>
      <c r="N53" s="1956"/>
      <c r="O53" s="1956"/>
      <c r="P53" s="1956"/>
      <c r="Q53" s="1956"/>
      <c r="R53" s="1956"/>
      <c r="S53" s="1956"/>
      <c r="T53" s="1956"/>
      <c r="U53" s="1956"/>
      <c r="V53" s="1956"/>
      <c r="W53" s="1956"/>
      <c r="X53" s="1956"/>
      <c r="Y53" s="1956"/>
      <c r="Z53" s="1956"/>
      <c r="AA53" s="1956"/>
      <c r="AB53" s="1956"/>
      <c r="AC53" s="1956"/>
      <c r="AD53" s="1956"/>
    </row>
    <row r="54" spans="1:30" x14ac:dyDescent="0.25">
      <c r="A54" s="1956"/>
      <c r="B54" s="1956"/>
      <c r="C54" s="1956"/>
      <c r="D54" s="1956"/>
      <c r="E54" s="1956"/>
      <c r="F54" s="1956"/>
      <c r="G54" s="1956"/>
      <c r="H54" s="1956"/>
      <c r="I54" s="1956"/>
      <c r="J54" s="1956"/>
      <c r="K54" s="1956"/>
      <c r="L54" s="1956"/>
      <c r="M54" s="1956"/>
      <c r="N54" s="1956"/>
      <c r="O54" s="1956"/>
      <c r="P54" s="1956"/>
      <c r="Q54" s="1956"/>
      <c r="R54" s="1956"/>
      <c r="S54" s="1956"/>
      <c r="T54" s="1956"/>
      <c r="U54" s="1956"/>
      <c r="V54" s="1956"/>
      <c r="W54" s="1956"/>
      <c r="X54" s="1956"/>
      <c r="Y54" s="1956"/>
      <c r="Z54" s="1956"/>
      <c r="AA54" s="1956"/>
      <c r="AB54" s="1956"/>
      <c r="AC54" s="1956"/>
      <c r="AD54" s="1956"/>
    </row>
    <row r="55" spans="1:30" x14ac:dyDescent="0.25">
      <c r="A55" s="1956"/>
      <c r="B55" s="1956"/>
      <c r="C55" s="1956"/>
      <c r="D55" s="1956"/>
      <c r="E55" s="1956"/>
      <c r="F55" s="1956"/>
      <c r="G55" s="1956"/>
      <c r="H55" s="1956"/>
      <c r="I55" s="1956"/>
      <c r="J55" s="1956"/>
      <c r="K55" s="1956"/>
      <c r="L55" s="1956"/>
      <c r="M55" s="1956"/>
      <c r="N55" s="1956"/>
      <c r="O55" s="1956"/>
      <c r="P55" s="1956"/>
      <c r="Q55" s="1956"/>
      <c r="R55" s="1956"/>
      <c r="S55" s="1956"/>
      <c r="T55" s="1956"/>
      <c r="U55" s="1956"/>
      <c r="V55" s="1956"/>
      <c r="W55" s="1956"/>
      <c r="X55" s="1956"/>
      <c r="Y55" s="1956"/>
      <c r="Z55" s="1956"/>
      <c r="AA55" s="1956"/>
      <c r="AB55" s="1956"/>
      <c r="AC55" s="1956"/>
      <c r="AD55" s="1956"/>
    </row>
    <row r="56" spans="1:30" x14ac:dyDescent="0.25">
      <c r="A56" s="1956"/>
      <c r="B56" s="1956"/>
      <c r="C56" s="1956"/>
      <c r="D56" s="1956"/>
      <c r="E56" s="1956"/>
      <c r="F56" s="1956"/>
      <c r="G56" s="1956"/>
      <c r="H56" s="1956"/>
      <c r="I56" s="1956"/>
      <c r="J56" s="1956"/>
      <c r="K56" s="1956"/>
      <c r="L56" s="1956"/>
      <c r="M56" s="1956"/>
      <c r="N56" s="1956"/>
      <c r="O56" s="1956"/>
      <c r="P56" s="1956"/>
      <c r="Q56" s="1956"/>
      <c r="R56" s="1956"/>
      <c r="S56" s="1956"/>
      <c r="T56" s="1956"/>
      <c r="U56" s="1956"/>
      <c r="V56" s="1956"/>
      <c r="W56" s="1956"/>
      <c r="X56" s="1956"/>
      <c r="Y56" s="1956"/>
      <c r="Z56" s="1956"/>
      <c r="AA56" s="1956"/>
      <c r="AB56" s="1956"/>
      <c r="AC56" s="1956"/>
      <c r="AD56" s="1956"/>
    </row>
    <row r="57" spans="1:30" x14ac:dyDescent="0.25">
      <c r="A57" s="1956"/>
      <c r="B57" s="1956"/>
      <c r="C57" s="1956"/>
      <c r="D57" s="1956"/>
      <c r="E57" s="1956"/>
      <c r="F57" s="1956"/>
      <c r="G57" s="1956"/>
      <c r="H57" s="1956"/>
      <c r="I57" s="1956"/>
      <c r="J57" s="1956"/>
      <c r="K57" s="1956"/>
      <c r="L57" s="1956"/>
      <c r="M57" s="1956"/>
      <c r="N57" s="1956"/>
      <c r="O57" s="1956"/>
      <c r="P57" s="1956"/>
      <c r="Q57" s="1956"/>
      <c r="R57" s="1956"/>
      <c r="S57" s="1956"/>
      <c r="T57" s="1956"/>
      <c r="U57" s="1956"/>
      <c r="V57" s="1956"/>
      <c r="W57" s="1956"/>
      <c r="X57" s="1956"/>
      <c r="Y57" s="1956"/>
      <c r="Z57" s="1956"/>
      <c r="AA57" s="1956"/>
      <c r="AB57" s="1956"/>
      <c r="AC57" s="1956"/>
      <c r="AD57" s="1956"/>
    </row>
    <row r="58" spans="1:30" x14ac:dyDescent="0.25">
      <c r="A58" s="1956"/>
      <c r="B58" s="1956"/>
      <c r="C58" s="1956"/>
      <c r="D58" s="1956"/>
      <c r="E58" s="1956"/>
      <c r="F58" s="1956"/>
      <c r="G58" s="1956"/>
      <c r="H58" s="1956"/>
      <c r="I58" s="1956"/>
      <c r="J58" s="1956"/>
      <c r="K58" s="1956"/>
      <c r="L58" s="1956"/>
      <c r="M58" s="1956"/>
      <c r="N58" s="1956"/>
      <c r="O58" s="1956"/>
      <c r="P58" s="1956"/>
      <c r="Q58" s="1956"/>
      <c r="R58" s="1956"/>
      <c r="S58" s="1956"/>
      <c r="T58" s="1956"/>
      <c r="U58" s="1956"/>
      <c r="V58" s="1956"/>
      <c r="W58" s="1956"/>
      <c r="X58" s="1956"/>
      <c r="Y58" s="1956"/>
      <c r="Z58" s="1956"/>
      <c r="AA58" s="1956"/>
      <c r="AB58" s="1956"/>
      <c r="AC58" s="1956"/>
      <c r="AD58" s="1956"/>
    </row>
    <row r="59" spans="1:30" x14ac:dyDescent="0.25">
      <c r="A59" s="1956"/>
      <c r="B59" s="1956"/>
      <c r="C59" s="1956"/>
      <c r="D59" s="1956"/>
      <c r="E59" s="1956"/>
      <c r="F59" s="1956"/>
      <c r="G59" s="1956"/>
      <c r="H59" s="1956"/>
      <c r="I59" s="1956"/>
      <c r="J59" s="1956"/>
      <c r="K59" s="1956"/>
      <c r="L59" s="1956"/>
      <c r="M59" s="1956"/>
      <c r="N59" s="1956"/>
      <c r="O59" s="1956"/>
      <c r="P59" s="1956"/>
      <c r="Q59" s="1956"/>
      <c r="R59" s="1956"/>
      <c r="S59" s="1956"/>
      <c r="T59" s="1956"/>
      <c r="U59" s="1956"/>
      <c r="V59" s="1956"/>
      <c r="W59" s="1956"/>
      <c r="X59" s="1956"/>
      <c r="Y59" s="1956"/>
      <c r="Z59" s="1956"/>
      <c r="AA59" s="1956"/>
      <c r="AB59" s="1956"/>
      <c r="AC59" s="1956"/>
      <c r="AD59" s="1956"/>
    </row>
    <row r="60" spans="1:30" x14ac:dyDescent="0.25">
      <c r="A60" s="1956"/>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row>
    <row r="61" spans="1:30" x14ac:dyDescent="0.25">
      <c r="A61" s="1956"/>
      <c r="B61" s="1956"/>
      <c r="C61" s="1956"/>
      <c r="D61" s="1956"/>
      <c r="E61" s="1956"/>
      <c r="F61" s="1956"/>
      <c r="G61" s="1956"/>
      <c r="H61" s="1956"/>
      <c r="I61" s="1956"/>
      <c r="J61" s="1956"/>
      <c r="K61" s="1956"/>
      <c r="L61" s="1956"/>
      <c r="M61" s="1956"/>
      <c r="N61" s="1956"/>
      <c r="O61" s="1956"/>
      <c r="P61" s="1956"/>
      <c r="Q61" s="1956"/>
      <c r="R61" s="1956"/>
      <c r="S61" s="1956"/>
      <c r="T61" s="1956"/>
      <c r="U61" s="1956"/>
      <c r="V61" s="1956"/>
      <c r="W61" s="1956"/>
      <c r="X61" s="1956"/>
      <c r="Y61" s="1956"/>
      <c r="Z61" s="1956"/>
      <c r="AA61" s="1956"/>
      <c r="AB61" s="1956"/>
      <c r="AC61" s="1956"/>
      <c r="AD61" s="1956"/>
    </row>
    <row r="62" spans="1:30" x14ac:dyDescent="0.25">
      <c r="A62" s="1956"/>
      <c r="B62" s="1956"/>
      <c r="C62" s="1956"/>
      <c r="D62" s="1956"/>
      <c r="E62" s="1956"/>
      <c r="F62" s="1956"/>
      <c r="G62" s="1956"/>
      <c r="H62" s="1956"/>
      <c r="I62" s="1956"/>
      <c r="J62" s="1956"/>
      <c r="K62" s="1956"/>
      <c r="L62" s="1956"/>
      <c r="M62" s="1956"/>
      <c r="N62" s="1956"/>
      <c r="O62" s="1956"/>
      <c r="P62" s="1956"/>
      <c r="Q62" s="1956"/>
      <c r="R62" s="1956"/>
      <c r="S62" s="1956"/>
      <c r="T62" s="1956"/>
      <c r="U62" s="1956"/>
      <c r="V62" s="1956"/>
      <c r="W62" s="1956"/>
      <c r="X62" s="1956"/>
      <c r="Y62" s="1956"/>
      <c r="Z62" s="1956"/>
      <c r="AA62" s="1956"/>
      <c r="AB62" s="1956"/>
      <c r="AC62" s="1956"/>
      <c r="AD62" s="1956"/>
    </row>
    <row r="63" spans="1:30" x14ac:dyDescent="0.25">
      <c r="A63" s="1956"/>
      <c r="B63" s="1956"/>
      <c r="C63" s="1956"/>
      <c r="D63" s="1956"/>
      <c r="E63" s="1956"/>
      <c r="F63" s="1956"/>
      <c r="G63" s="1956"/>
      <c r="H63" s="1956"/>
      <c r="I63" s="1956"/>
      <c r="J63" s="1956"/>
      <c r="K63" s="1956"/>
      <c r="L63" s="1956"/>
      <c r="M63" s="1956"/>
      <c r="N63" s="1956"/>
      <c r="O63" s="1956"/>
      <c r="P63" s="1956"/>
      <c r="Q63" s="1956"/>
      <c r="R63" s="1956"/>
      <c r="S63" s="1956"/>
      <c r="T63" s="1956"/>
      <c r="U63" s="1956"/>
      <c r="V63" s="1956"/>
      <c r="W63" s="1956"/>
      <c r="X63" s="1956"/>
      <c r="Y63" s="1956"/>
      <c r="Z63" s="1956"/>
      <c r="AA63" s="1956"/>
      <c r="AB63" s="1956"/>
      <c r="AC63" s="1956"/>
      <c r="AD63" s="1956"/>
    </row>
    <row r="64" spans="1:30" x14ac:dyDescent="0.25">
      <c r="A64" s="1956"/>
      <c r="B64" s="1956"/>
      <c r="C64" s="1956"/>
      <c r="D64" s="1956"/>
      <c r="E64" s="1956"/>
      <c r="F64" s="1956"/>
      <c r="G64" s="1956"/>
      <c r="H64" s="1956"/>
      <c r="I64" s="1956"/>
      <c r="J64" s="1956"/>
      <c r="K64" s="1956"/>
      <c r="L64" s="1956"/>
      <c r="M64" s="1956"/>
      <c r="N64" s="1956"/>
      <c r="O64" s="1956"/>
      <c r="P64" s="1956"/>
      <c r="Q64" s="1956"/>
      <c r="R64" s="1956"/>
      <c r="S64" s="1956"/>
      <c r="T64" s="1956"/>
      <c r="U64" s="1956"/>
      <c r="V64" s="1956"/>
      <c r="W64" s="1956"/>
      <c r="X64" s="1956"/>
      <c r="Y64" s="1956"/>
      <c r="Z64" s="1956"/>
      <c r="AA64" s="1956"/>
      <c r="AB64" s="1956"/>
      <c r="AC64" s="1956"/>
      <c r="AD64" s="1956"/>
    </row>
    <row r="65" spans="1:30" x14ac:dyDescent="0.25">
      <c r="A65" s="1956"/>
      <c r="B65" s="1956"/>
      <c r="C65" s="1956"/>
      <c r="D65" s="1956"/>
      <c r="E65" s="1956"/>
      <c r="F65" s="1956"/>
      <c r="G65" s="1956"/>
      <c r="H65" s="1956"/>
      <c r="I65" s="1956"/>
      <c r="J65" s="1956"/>
      <c r="K65" s="1956"/>
      <c r="L65" s="1956"/>
      <c r="M65" s="1956"/>
      <c r="N65" s="1956"/>
      <c r="O65" s="1956"/>
      <c r="P65" s="1956"/>
      <c r="Q65" s="1956"/>
      <c r="R65" s="1956"/>
      <c r="S65" s="1956"/>
      <c r="T65" s="1956"/>
      <c r="U65" s="1956"/>
      <c r="V65" s="1956"/>
      <c r="W65" s="1956"/>
      <c r="X65" s="1956"/>
      <c r="Y65" s="1956"/>
      <c r="Z65" s="1956"/>
      <c r="AA65" s="1956"/>
      <c r="AB65" s="1956"/>
      <c r="AC65" s="1956"/>
      <c r="AD65" s="1956"/>
    </row>
    <row r="66" spans="1:30" x14ac:dyDescent="0.25">
      <c r="A66" s="1956"/>
      <c r="B66" s="1956"/>
      <c r="C66" s="1956"/>
      <c r="D66" s="1956"/>
      <c r="E66" s="1956"/>
      <c r="F66" s="1956"/>
      <c r="G66" s="1956"/>
      <c r="H66" s="1956"/>
      <c r="I66" s="1956"/>
      <c r="J66" s="1956"/>
      <c r="K66" s="1956"/>
      <c r="L66" s="1956"/>
      <c r="M66" s="1956"/>
      <c r="N66" s="1956"/>
      <c r="O66" s="1956"/>
      <c r="P66" s="1956"/>
      <c r="Q66" s="1956"/>
      <c r="R66" s="1956"/>
      <c r="S66" s="1956"/>
      <c r="T66" s="1956"/>
      <c r="U66" s="1956"/>
      <c r="V66" s="1956"/>
      <c r="W66" s="1956"/>
      <c r="X66" s="1956"/>
      <c r="Y66" s="1956"/>
      <c r="Z66" s="1956"/>
      <c r="AA66" s="1956"/>
      <c r="AB66" s="1956"/>
      <c r="AC66" s="1956"/>
      <c r="AD66" s="1956"/>
    </row>
    <row r="67" spans="1:30" x14ac:dyDescent="0.25">
      <c r="A67" s="1956"/>
      <c r="B67" s="1956"/>
      <c r="C67" s="1956"/>
      <c r="D67" s="1956"/>
      <c r="E67" s="1956"/>
      <c r="F67" s="1956"/>
      <c r="G67" s="1956"/>
      <c r="H67" s="1956"/>
      <c r="I67" s="1956"/>
      <c r="J67" s="1956"/>
      <c r="K67" s="1956"/>
      <c r="L67" s="1956"/>
      <c r="M67" s="1956"/>
      <c r="N67" s="1956"/>
      <c r="O67" s="1956"/>
      <c r="P67" s="1956"/>
      <c r="Q67" s="1956"/>
      <c r="R67" s="1956"/>
      <c r="S67" s="1956"/>
      <c r="T67" s="1956"/>
      <c r="U67" s="1956"/>
      <c r="V67" s="1956"/>
      <c r="W67" s="1956"/>
      <c r="X67" s="1956"/>
      <c r="Y67" s="1956"/>
      <c r="Z67" s="1956"/>
      <c r="AA67" s="1956"/>
      <c r="AB67" s="1956"/>
      <c r="AC67" s="1956"/>
      <c r="AD67" s="1956"/>
    </row>
    <row r="68" spans="1:30" x14ac:dyDescent="0.25">
      <c r="A68" s="1956"/>
      <c r="B68" s="1956"/>
      <c r="C68" s="1956"/>
      <c r="D68" s="1956"/>
      <c r="E68" s="1956"/>
      <c r="F68" s="1956"/>
      <c r="G68" s="1956"/>
      <c r="H68" s="1956"/>
      <c r="I68" s="1956"/>
      <c r="J68" s="1956"/>
      <c r="K68" s="1956"/>
      <c r="L68" s="1956"/>
      <c r="M68" s="1956"/>
      <c r="N68" s="1956"/>
      <c r="O68" s="1956"/>
      <c r="P68" s="1956"/>
      <c r="Q68" s="1956"/>
      <c r="R68" s="1956"/>
      <c r="S68" s="1956"/>
      <c r="T68" s="1956"/>
      <c r="U68" s="1956"/>
      <c r="V68" s="1956"/>
      <c r="W68" s="1956"/>
      <c r="X68" s="1956"/>
      <c r="Y68" s="1956"/>
      <c r="Z68" s="1956"/>
      <c r="AA68" s="1956"/>
      <c r="AB68" s="1956"/>
      <c r="AC68" s="1956"/>
      <c r="AD68" s="1956"/>
    </row>
    <row r="69" spans="1:30" x14ac:dyDescent="0.25">
      <c r="A69" s="1956"/>
      <c r="B69" s="1956"/>
      <c r="C69" s="1956"/>
      <c r="D69" s="1956"/>
      <c r="E69" s="1956"/>
      <c r="F69" s="1956"/>
      <c r="G69" s="1956"/>
      <c r="H69" s="1956"/>
      <c r="I69" s="1956"/>
      <c r="J69" s="1956"/>
      <c r="K69" s="1956"/>
      <c r="L69" s="1956"/>
      <c r="M69" s="1956"/>
      <c r="N69" s="1956"/>
      <c r="O69" s="1956"/>
      <c r="P69" s="1956"/>
      <c r="Q69" s="1956"/>
      <c r="R69" s="1956"/>
      <c r="S69" s="1956"/>
      <c r="T69" s="1956"/>
      <c r="U69" s="1956"/>
      <c r="V69" s="1956"/>
      <c r="W69" s="1956"/>
      <c r="X69" s="1956"/>
      <c r="Y69" s="1956"/>
      <c r="Z69" s="1956"/>
      <c r="AA69" s="1956"/>
      <c r="AB69" s="1956"/>
      <c r="AC69" s="1956"/>
      <c r="AD69" s="1956"/>
    </row>
    <row r="70" spans="1:30" x14ac:dyDescent="0.25">
      <c r="A70" s="1956"/>
      <c r="B70" s="1956"/>
      <c r="C70" s="1956"/>
      <c r="D70" s="1956"/>
      <c r="E70" s="1956"/>
      <c r="F70" s="1956"/>
      <c r="G70" s="1956"/>
      <c r="H70" s="1956"/>
      <c r="I70" s="1956"/>
      <c r="J70" s="1956"/>
      <c r="K70" s="1956"/>
      <c r="L70" s="1956"/>
      <c r="M70" s="1956"/>
      <c r="N70" s="1956"/>
      <c r="O70" s="1956"/>
      <c r="P70" s="1956"/>
      <c r="Q70" s="1956"/>
      <c r="R70" s="1956"/>
      <c r="S70" s="1956"/>
      <c r="T70" s="1956"/>
      <c r="U70" s="1956"/>
      <c r="V70" s="1956"/>
      <c r="W70" s="1956"/>
      <c r="X70" s="1956"/>
      <c r="Y70" s="1956"/>
      <c r="Z70" s="1956"/>
      <c r="AA70" s="1956"/>
      <c r="AB70" s="1956"/>
      <c r="AC70" s="1956"/>
      <c r="AD70" s="1956"/>
    </row>
    <row r="71" spans="1:30" x14ac:dyDescent="0.25">
      <c r="A71" s="1956"/>
      <c r="B71" s="1956"/>
      <c r="C71" s="1956"/>
      <c r="D71" s="1956"/>
      <c r="E71" s="1956"/>
      <c r="F71" s="1956"/>
      <c r="G71" s="1956"/>
      <c r="H71" s="1956"/>
      <c r="I71" s="1956"/>
      <c r="J71" s="1956"/>
      <c r="K71" s="1956"/>
      <c r="L71" s="1956"/>
      <c r="M71" s="1956"/>
      <c r="N71" s="1956"/>
      <c r="O71" s="1956"/>
      <c r="P71" s="1956"/>
      <c r="Q71" s="1956"/>
      <c r="R71" s="1956"/>
      <c r="S71" s="1956"/>
      <c r="T71" s="1956"/>
      <c r="U71" s="1956"/>
      <c r="V71" s="1956"/>
      <c r="W71" s="1956"/>
      <c r="X71" s="1956"/>
      <c r="Y71" s="1956"/>
      <c r="Z71" s="1956"/>
      <c r="AA71" s="1956"/>
      <c r="AB71" s="1956"/>
      <c r="AC71" s="1956"/>
      <c r="AD71" s="1956"/>
    </row>
    <row r="72" spans="1:30" x14ac:dyDescent="0.25">
      <c r="A72" s="1956"/>
      <c r="B72" s="1956"/>
      <c r="C72" s="1956"/>
      <c r="D72" s="1956"/>
      <c r="E72" s="1956"/>
      <c r="F72" s="1956"/>
      <c r="G72" s="1956"/>
      <c r="H72" s="1956"/>
      <c r="I72" s="1956"/>
      <c r="J72" s="1956"/>
      <c r="K72" s="1956"/>
      <c r="L72" s="1956"/>
      <c r="M72" s="1956"/>
      <c r="N72" s="1956"/>
      <c r="O72" s="1956"/>
      <c r="P72" s="1956"/>
      <c r="Q72" s="1956"/>
      <c r="R72" s="1956"/>
      <c r="S72" s="1956"/>
      <c r="T72" s="1956"/>
      <c r="U72" s="1956"/>
      <c r="V72" s="1956"/>
      <c r="W72" s="1956"/>
      <c r="X72" s="1956"/>
      <c r="Y72" s="1956"/>
      <c r="Z72" s="1956"/>
      <c r="AA72" s="1956"/>
      <c r="AB72" s="1956"/>
      <c r="AC72" s="1956"/>
      <c r="AD72" s="1956"/>
    </row>
    <row r="73" spans="1:30" x14ac:dyDescent="0.25">
      <c r="A73" s="1956"/>
      <c r="B73" s="1956"/>
      <c r="C73" s="1956"/>
      <c r="D73" s="1956"/>
      <c r="E73" s="1956"/>
      <c r="F73" s="1956"/>
      <c r="G73" s="1956"/>
      <c r="H73" s="1956"/>
      <c r="I73" s="1956"/>
      <c r="J73" s="1956"/>
      <c r="K73" s="1956"/>
      <c r="L73" s="1956"/>
      <c r="M73" s="1956"/>
      <c r="N73" s="1956"/>
      <c r="O73" s="1956"/>
      <c r="P73" s="1956"/>
      <c r="Q73" s="1956"/>
      <c r="R73" s="1956"/>
      <c r="S73" s="1956"/>
      <c r="T73" s="1956"/>
      <c r="U73" s="1956"/>
      <c r="V73" s="1956"/>
      <c r="W73" s="1956"/>
      <c r="X73" s="1956"/>
      <c r="Y73" s="1956"/>
      <c r="Z73" s="1956"/>
      <c r="AA73" s="1956"/>
      <c r="AB73" s="1956"/>
      <c r="AC73" s="1956"/>
      <c r="AD73" s="1956"/>
    </row>
    <row r="74" spans="1:30" x14ac:dyDescent="0.25">
      <c r="A74" s="1956"/>
      <c r="B74" s="1956"/>
      <c r="C74" s="1956"/>
      <c r="D74" s="1956"/>
      <c r="E74" s="1956"/>
      <c r="F74" s="1956"/>
      <c r="G74" s="1956"/>
      <c r="H74" s="1956"/>
      <c r="I74" s="1956"/>
      <c r="J74" s="1956"/>
      <c r="K74" s="1956"/>
      <c r="L74" s="1956"/>
      <c r="M74" s="1956"/>
      <c r="N74" s="1956"/>
      <c r="O74" s="1956"/>
      <c r="P74" s="1956"/>
      <c r="Q74" s="1956"/>
      <c r="R74" s="1956"/>
      <c r="S74" s="1956"/>
      <c r="T74" s="1956"/>
      <c r="U74" s="1956"/>
      <c r="V74" s="1956"/>
      <c r="W74" s="1956"/>
      <c r="X74" s="1956"/>
      <c r="Y74" s="1956"/>
      <c r="Z74" s="1956"/>
      <c r="AA74" s="1956"/>
      <c r="AB74" s="1956"/>
      <c r="AC74" s="1956"/>
      <c r="AD74" s="1956"/>
    </row>
    <row r="75" spans="1:30" x14ac:dyDescent="0.25">
      <c r="A75" s="1956"/>
      <c r="B75" s="1956"/>
      <c r="C75" s="1956"/>
      <c r="D75" s="1956"/>
      <c r="E75" s="1956"/>
      <c r="F75" s="1956"/>
      <c r="G75" s="1956"/>
      <c r="H75" s="1956"/>
      <c r="I75" s="1956"/>
      <c r="J75" s="1956"/>
      <c r="K75" s="1956"/>
      <c r="L75" s="1956"/>
      <c r="M75" s="1956"/>
      <c r="N75" s="1956"/>
      <c r="O75" s="1956"/>
      <c r="P75" s="1956"/>
      <c r="Q75" s="1956"/>
      <c r="R75" s="1956"/>
      <c r="S75" s="1956"/>
      <c r="T75" s="1956"/>
      <c r="U75" s="1956"/>
      <c r="V75" s="1956"/>
      <c r="W75" s="1956"/>
      <c r="X75" s="1956"/>
      <c r="Y75" s="1956"/>
      <c r="Z75" s="1956"/>
      <c r="AA75" s="1956"/>
      <c r="AB75" s="1956"/>
      <c r="AC75" s="1956"/>
      <c r="AD75" s="1956"/>
    </row>
    <row r="76" spans="1:30" x14ac:dyDescent="0.25">
      <c r="A76" s="1956"/>
      <c r="B76" s="1956"/>
      <c r="C76" s="1956"/>
      <c r="D76" s="1956"/>
      <c r="E76" s="1956"/>
      <c r="F76" s="1956"/>
      <c r="G76" s="1956"/>
      <c r="H76" s="1956"/>
      <c r="I76" s="1956"/>
      <c r="J76" s="1956"/>
      <c r="K76" s="1956"/>
      <c r="L76" s="1956"/>
      <c r="M76" s="1956"/>
      <c r="N76" s="1956"/>
      <c r="O76" s="1956"/>
      <c r="P76" s="1956"/>
      <c r="Q76" s="1956"/>
      <c r="R76" s="1956"/>
      <c r="S76" s="1956"/>
      <c r="T76" s="1956"/>
      <c r="U76" s="1956"/>
      <c r="V76" s="1956"/>
      <c r="W76" s="1956"/>
      <c r="X76" s="1956"/>
      <c r="Y76" s="1956"/>
      <c r="Z76" s="1956"/>
      <c r="AA76" s="1956"/>
      <c r="AB76" s="1956"/>
      <c r="AC76" s="1956"/>
      <c r="AD76" s="1956"/>
    </row>
    <row r="77" spans="1:30" x14ac:dyDescent="0.25">
      <c r="A77" s="1956"/>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row>
    <row r="78" spans="1:30" x14ac:dyDescent="0.25">
      <c r="A78" s="1956"/>
      <c r="B78" s="1956"/>
      <c r="C78" s="1956"/>
      <c r="D78" s="1956"/>
      <c r="E78" s="1956"/>
      <c r="F78" s="1956"/>
      <c r="G78" s="1956"/>
      <c r="H78" s="1956"/>
      <c r="I78" s="1956"/>
      <c r="J78" s="1956"/>
      <c r="K78" s="1956"/>
      <c r="L78" s="1956"/>
      <c r="M78" s="1956"/>
      <c r="N78" s="1956"/>
      <c r="O78" s="1956"/>
      <c r="P78" s="1956"/>
      <c r="Q78" s="1956"/>
      <c r="R78" s="1956"/>
      <c r="S78" s="1956"/>
      <c r="T78" s="1956"/>
      <c r="U78" s="1956"/>
      <c r="V78" s="1956"/>
      <c r="W78" s="1956"/>
      <c r="X78" s="1956"/>
      <c r="Y78" s="1956"/>
      <c r="Z78" s="1956"/>
      <c r="AA78" s="1956"/>
      <c r="AB78" s="1956"/>
      <c r="AC78" s="1956"/>
      <c r="AD78" s="1956"/>
    </row>
    <row r="79" spans="1:30" x14ac:dyDescent="0.25">
      <c r="A79" s="1956"/>
      <c r="B79" s="1956"/>
      <c r="C79" s="1956"/>
      <c r="D79" s="1956"/>
      <c r="E79" s="1956"/>
      <c r="F79" s="1956"/>
      <c r="G79" s="1956"/>
      <c r="H79" s="1956"/>
      <c r="I79" s="1956"/>
      <c r="J79" s="1956"/>
      <c r="K79" s="1956"/>
      <c r="L79" s="1956"/>
      <c r="M79" s="1956"/>
      <c r="N79" s="1956"/>
      <c r="O79" s="1956"/>
      <c r="P79" s="1956"/>
      <c r="Q79" s="1956"/>
      <c r="R79" s="1956"/>
      <c r="S79" s="1956"/>
      <c r="T79" s="1956"/>
      <c r="U79" s="1956"/>
      <c r="V79" s="1956"/>
      <c r="W79" s="1956"/>
      <c r="X79" s="1956"/>
      <c r="Y79" s="1956"/>
      <c r="Z79" s="1956"/>
      <c r="AA79" s="1956"/>
      <c r="AB79" s="1956"/>
      <c r="AC79" s="1956"/>
      <c r="AD79" s="1956"/>
    </row>
    <row r="80" spans="1:30" x14ac:dyDescent="0.25">
      <c r="A80" s="1956"/>
      <c r="B80" s="1956"/>
      <c r="C80" s="1956"/>
      <c r="D80" s="1956"/>
      <c r="E80" s="1956"/>
      <c r="F80" s="1956"/>
      <c r="G80" s="1956"/>
      <c r="H80" s="1956"/>
      <c r="I80" s="1956"/>
      <c r="J80" s="1956"/>
      <c r="K80" s="1956"/>
      <c r="L80" s="1956"/>
      <c r="M80" s="1956"/>
      <c r="N80" s="1956"/>
      <c r="O80" s="1956"/>
      <c r="P80" s="1956"/>
      <c r="Q80" s="1956"/>
      <c r="R80" s="1956"/>
      <c r="S80" s="1956"/>
      <c r="T80" s="1956"/>
      <c r="U80" s="1956"/>
      <c r="V80" s="1956"/>
      <c r="W80" s="1956"/>
      <c r="X80" s="1956"/>
      <c r="Y80" s="1956"/>
      <c r="Z80" s="1956"/>
      <c r="AA80" s="1956"/>
      <c r="AB80" s="1956"/>
      <c r="AC80" s="1956"/>
      <c r="AD80" s="1956"/>
    </row>
    <row r="81" spans="1:30" x14ac:dyDescent="0.25">
      <c r="A81" s="1956"/>
      <c r="B81" s="1956"/>
      <c r="C81" s="1956"/>
      <c r="D81" s="1956"/>
      <c r="E81" s="1956"/>
      <c r="F81" s="1956"/>
      <c r="G81" s="1956"/>
      <c r="H81" s="1956"/>
      <c r="I81" s="1956"/>
      <c r="J81" s="1956"/>
      <c r="K81" s="1956"/>
      <c r="L81" s="1956"/>
      <c r="M81" s="1956"/>
      <c r="N81" s="1956"/>
      <c r="O81" s="1956"/>
      <c r="P81" s="1956"/>
      <c r="Q81" s="1956"/>
      <c r="R81" s="1956"/>
      <c r="S81" s="1956"/>
      <c r="T81" s="1956"/>
      <c r="U81" s="1956"/>
      <c r="V81" s="1956"/>
      <c r="W81" s="1956"/>
      <c r="X81" s="1956"/>
      <c r="Y81" s="1956"/>
      <c r="Z81" s="1956"/>
      <c r="AA81" s="1956"/>
      <c r="AB81" s="1956"/>
      <c r="AC81" s="1956"/>
      <c r="AD81" s="1956"/>
    </row>
    <row r="82" spans="1:30" x14ac:dyDescent="0.25">
      <c r="A82" s="1956"/>
      <c r="B82" s="1956"/>
      <c r="C82" s="1956"/>
      <c r="D82" s="1956"/>
      <c r="E82" s="1956"/>
      <c r="F82" s="1956"/>
      <c r="G82" s="1956"/>
      <c r="H82" s="1956"/>
      <c r="I82" s="1956"/>
      <c r="J82" s="1956"/>
      <c r="K82" s="1956"/>
      <c r="L82" s="1956"/>
      <c r="M82" s="1956"/>
      <c r="N82" s="1956"/>
      <c r="O82" s="1956"/>
      <c r="P82" s="1956"/>
      <c r="Q82" s="1956"/>
      <c r="R82" s="1956"/>
      <c r="S82" s="1956"/>
      <c r="T82" s="1956"/>
      <c r="U82" s="1956"/>
      <c r="V82" s="1956"/>
      <c r="W82" s="1956"/>
      <c r="X82" s="1956"/>
      <c r="Y82" s="1956"/>
      <c r="Z82" s="1956"/>
      <c r="AA82" s="1956"/>
      <c r="AB82" s="1956"/>
      <c r="AC82" s="1956"/>
      <c r="AD82" s="1956"/>
    </row>
    <row r="83" spans="1:30" x14ac:dyDescent="0.25">
      <c r="A83" s="1956"/>
      <c r="B83" s="1956"/>
      <c r="C83" s="1956"/>
      <c r="D83" s="1956"/>
      <c r="E83" s="1956"/>
      <c r="F83" s="1956"/>
      <c r="G83" s="1956"/>
      <c r="H83" s="1956"/>
      <c r="I83" s="1956"/>
      <c r="J83" s="1956"/>
      <c r="K83" s="1956"/>
      <c r="L83" s="1956"/>
      <c r="M83" s="1956"/>
      <c r="N83" s="1956"/>
      <c r="O83" s="1956"/>
      <c r="P83" s="1956"/>
      <c r="Q83" s="1956"/>
      <c r="R83" s="1956"/>
      <c r="S83" s="1956"/>
      <c r="T83" s="1956"/>
      <c r="U83" s="1956"/>
      <c r="V83" s="1956"/>
      <c r="W83" s="1956"/>
      <c r="X83" s="1956"/>
      <c r="Y83" s="1956"/>
      <c r="Z83" s="1956"/>
      <c r="AA83" s="1956"/>
      <c r="AB83" s="1956"/>
      <c r="AC83" s="1956"/>
      <c r="AD83" s="1956"/>
    </row>
    <row r="84" spans="1:30" x14ac:dyDescent="0.25">
      <c r="A84" s="1956"/>
      <c r="B84" s="1956"/>
      <c r="C84" s="1956"/>
      <c r="D84" s="1956"/>
      <c r="E84" s="1956"/>
      <c r="F84" s="1956"/>
      <c r="G84" s="1956"/>
      <c r="H84" s="1956"/>
      <c r="I84" s="1956"/>
      <c r="J84" s="1956"/>
      <c r="K84" s="1956"/>
      <c r="L84" s="1956"/>
      <c r="M84" s="1956"/>
      <c r="N84" s="1956"/>
      <c r="O84" s="1956"/>
      <c r="P84" s="1956"/>
      <c r="Q84" s="1956"/>
      <c r="R84" s="1956"/>
      <c r="S84" s="1956"/>
      <c r="T84" s="1956"/>
      <c r="U84" s="1956"/>
      <c r="V84" s="1956"/>
      <c r="W84" s="1956"/>
      <c r="X84" s="1956"/>
      <c r="Y84" s="1956"/>
      <c r="Z84" s="1956"/>
      <c r="AA84" s="1956"/>
      <c r="AB84" s="1956"/>
      <c r="AC84" s="1956"/>
      <c r="AD84" s="1956"/>
    </row>
    <row r="85" spans="1:30" x14ac:dyDescent="0.25">
      <c r="A85" s="1956"/>
      <c r="B85" s="1956"/>
      <c r="C85" s="1956"/>
      <c r="D85" s="1956"/>
      <c r="E85" s="1956"/>
      <c r="F85" s="1956"/>
      <c r="G85" s="1956"/>
      <c r="H85" s="1956"/>
      <c r="I85" s="1956"/>
      <c r="J85" s="1956"/>
      <c r="K85" s="1956"/>
      <c r="L85" s="1956"/>
      <c r="M85" s="1956"/>
      <c r="N85" s="1956"/>
      <c r="O85" s="1956"/>
      <c r="P85" s="1956"/>
      <c r="Q85" s="1956"/>
      <c r="R85" s="1956"/>
      <c r="S85" s="1956"/>
      <c r="T85" s="1956"/>
      <c r="U85" s="1956"/>
      <c r="V85" s="1956"/>
      <c r="W85" s="1956"/>
      <c r="X85" s="1956"/>
      <c r="Y85" s="1956"/>
      <c r="Z85" s="1956"/>
      <c r="AA85" s="1956"/>
      <c r="AB85" s="1956"/>
      <c r="AC85" s="1956"/>
      <c r="AD85" s="1956"/>
    </row>
    <row r="86" spans="1:30" x14ac:dyDescent="0.25">
      <c r="A86" s="1956"/>
      <c r="B86" s="1956"/>
      <c r="C86" s="1956"/>
      <c r="D86" s="1956"/>
      <c r="E86" s="1956"/>
      <c r="F86" s="1956"/>
      <c r="G86" s="1956"/>
      <c r="H86" s="1956"/>
      <c r="I86" s="1956"/>
      <c r="J86" s="1956"/>
      <c r="K86" s="1956"/>
      <c r="L86" s="1956"/>
      <c r="M86" s="1956"/>
      <c r="N86" s="1956"/>
      <c r="O86" s="1956"/>
      <c r="P86" s="1956"/>
      <c r="Q86" s="1956"/>
      <c r="R86" s="1956"/>
      <c r="S86" s="1956"/>
      <c r="T86" s="1956"/>
      <c r="U86" s="1956"/>
      <c r="V86" s="1956"/>
      <c r="W86" s="1956"/>
      <c r="X86" s="1956"/>
      <c r="Y86" s="1956"/>
      <c r="Z86" s="1956"/>
      <c r="AA86" s="1956"/>
      <c r="AB86" s="1956"/>
      <c r="AC86" s="1956"/>
      <c r="AD86" s="1956"/>
    </row>
    <row r="87" spans="1:30" x14ac:dyDescent="0.25">
      <c r="A87" s="1956"/>
      <c r="B87" s="1956"/>
      <c r="C87" s="1956"/>
      <c r="D87" s="1956"/>
      <c r="E87" s="1956"/>
      <c r="F87" s="1956"/>
      <c r="G87" s="1956"/>
      <c r="H87" s="1956"/>
      <c r="I87" s="1956"/>
      <c r="J87" s="1956"/>
      <c r="K87" s="1956"/>
      <c r="L87" s="1956"/>
      <c r="M87" s="1956"/>
      <c r="N87" s="1956"/>
      <c r="O87" s="1956"/>
      <c r="P87" s="1956"/>
      <c r="Q87" s="1956"/>
      <c r="R87" s="1956"/>
      <c r="S87" s="1956"/>
      <c r="T87" s="1956"/>
      <c r="U87" s="1956"/>
      <c r="V87" s="1956"/>
      <c r="W87" s="1956"/>
      <c r="X87" s="1956"/>
      <c r="Y87" s="1956"/>
      <c r="Z87" s="1956"/>
      <c r="AA87" s="1956"/>
      <c r="AB87" s="1956"/>
      <c r="AC87" s="1956"/>
      <c r="AD87" s="1956"/>
    </row>
    <row r="88" spans="1:30" x14ac:dyDescent="0.25">
      <c r="A88" s="1956"/>
      <c r="B88" s="1956"/>
      <c r="C88" s="1956"/>
      <c r="D88" s="1956"/>
      <c r="E88" s="1956"/>
      <c r="F88" s="1956"/>
      <c r="G88" s="1956"/>
      <c r="H88" s="1956"/>
      <c r="I88" s="1956"/>
      <c r="J88" s="1956"/>
      <c r="K88" s="1956"/>
      <c r="L88" s="1956"/>
      <c r="M88" s="1956"/>
      <c r="N88" s="1956"/>
      <c r="O88" s="1956"/>
      <c r="P88" s="1956"/>
      <c r="Q88" s="1956"/>
      <c r="R88" s="1956"/>
      <c r="S88" s="1956"/>
      <c r="T88" s="1956"/>
      <c r="U88" s="1956"/>
      <c r="V88" s="1956"/>
      <c r="W88" s="1956"/>
      <c r="X88" s="1956"/>
      <c r="Y88" s="1956"/>
      <c r="Z88" s="1956"/>
      <c r="AA88" s="1956"/>
      <c r="AB88" s="1956"/>
      <c r="AC88" s="1956"/>
      <c r="AD88" s="1956"/>
    </row>
    <row r="89" spans="1:30" x14ac:dyDescent="0.25">
      <c r="A89" s="1956"/>
      <c r="B89" s="1956"/>
      <c r="C89" s="1956"/>
      <c r="D89" s="1956"/>
      <c r="E89" s="1956"/>
      <c r="F89" s="1956"/>
      <c r="G89" s="1956"/>
      <c r="H89" s="1956"/>
      <c r="I89" s="1956"/>
      <c r="J89" s="1956"/>
      <c r="K89" s="1956"/>
      <c r="L89" s="1956"/>
      <c r="M89" s="1956"/>
      <c r="N89" s="1956"/>
      <c r="O89" s="1956"/>
      <c r="P89" s="1956"/>
      <c r="Q89" s="1956"/>
      <c r="R89" s="1956"/>
      <c r="S89" s="1956"/>
      <c r="T89" s="1956"/>
      <c r="U89" s="1956"/>
      <c r="V89" s="1956"/>
      <c r="W89" s="1956"/>
      <c r="X89" s="1956"/>
      <c r="Y89" s="1956"/>
      <c r="Z89" s="1956"/>
      <c r="AA89" s="1956"/>
      <c r="AB89" s="1956"/>
      <c r="AC89" s="1956"/>
      <c r="AD89" s="1956"/>
    </row>
    <row r="90" spans="1:30" x14ac:dyDescent="0.25">
      <c r="A90" s="1956"/>
      <c r="B90" s="1956"/>
      <c r="C90" s="1956"/>
      <c r="D90" s="1956"/>
      <c r="E90" s="1956"/>
      <c r="F90" s="1956"/>
      <c r="G90" s="1956"/>
      <c r="H90" s="1956"/>
      <c r="I90" s="1956"/>
      <c r="J90" s="1956"/>
      <c r="K90" s="1956"/>
      <c r="L90" s="1956"/>
      <c r="M90" s="1956"/>
      <c r="N90" s="1956"/>
      <c r="O90" s="1956"/>
      <c r="P90" s="1956"/>
      <c r="Q90" s="1956"/>
      <c r="R90" s="1956"/>
      <c r="S90" s="1956"/>
      <c r="T90" s="1956"/>
      <c r="U90" s="1956"/>
      <c r="V90" s="1956"/>
      <c r="W90" s="1956"/>
      <c r="X90" s="1956"/>
      <c r="Y90" s="1956"/>
      <c r="Z90" s="1956"/>
      <c r="AA90" s="1956"/>
      <c r="AB90" s="1956"/>
      <c r="AC90" s="1956"/>
      <c r="AD90" s="1956"/>
    </row>
    <row r="91" spans="1:30" x14ac:dyDescent="0.25">
      <c r="A91" s="1956"/>
      <c r="B91" s="1956"/>
      <c r="C91" s="1956"/>
      <c r="D91" s="1956"/>
      <c r="E91" s="1956"/>
      <c r="F91" s="1956"/>
      <c r="G91" s="1956"/>
      <c r="H91" s="1956"/>
      <c r="I91" s="1956"/>
      <c r="J91" s="1956"/>
      <c r="K91" s="1956"/>
      <c r="L91" s="1956"/>
      <c r="M91" s="1956"/>
      <c r="N91" s="1956"/>
      <c r="O91" s="1956"/>
      <c r="P91" s="1956"/>
      <c r="Q91" s="1956"/>
      <c r="R91" s="1956"/>
      <c r="S91" s="1956"/>
      <c r="T91" s="1956"/>
      <c r="U91" s="1956"/>
      <c r="V91" s="1956"/>
      <c r="W91" s="1956"/>
      <c r="X91" s="1956"/>
      <c r="Y91" s="1956"/>
      <c r="Z91" s="1956"/>
      <c r="AA91" s="1956"/>
      <c r="AB91" s="1956"/>
      <c r="AC91" s="1956"/>
      <c r="AD91" s="1956"/>
    </row>
    <row r="92" spans="1:30" x14ac:dyDescent="0.25">
      <c r="A92" s="1956"/>
      <c r="B92" s="1956"/>
      <c r="C92" s="1956"/>
      <c r="D92" s="1956"/>
      <c r="E92" s="1956"/>
      <c r="F92" s="1956"/>
      <c r="G92" s="1956"/>
      <c r="H92" s="1956"/>
      <c r="I92" s="1956"/>
      <c r="J92" s="1956"/>
      <c r="K92" s="1956"/>
      <c r="L92" s="1956"/>
      <c r="M92" s="1956"/>
      <c r="N92" s="1956"/>
      <c r="O92" s="1956"/>
      <c r="P92" s="1956"/>
      <c r="Q92" s="1956"/>
      <c r="R92" s="1956"/>
      <c r="S92" s="1956"/>
      <c r="T92" s="1956"/>
      <c r="U92" s="1956"/>
      <c r="V92" s="1956"/>
      <c r="W92" s="1956"/>
      <c r="X92" s="1956"/>
      <c r="Y92" s="1956"/>
      <c r="Z92" s="1956"/>
      <c r="AA92" s="1956"/>
      <c r="AB92" s="1956"/>
      <c r="AC92" s="1956"/>
      <c r="AD92" s="1956"/>
    </row>
    <row r="93" spans="1:30" x14ac:dyDescent="0.25">
      <c r="A93" s="1956"/>
      <c r="B93" s="1956"/>
      <c r="C93" s="1956"/>
      <c r="D93" s="1956"/>
      <c r="E93" s="1956"/>
      <c r="F93" s="1956"/>
      <c r="G93" s="1956"/>
      <c r="H93" s="1956"/>
      <c r="I93" s="1956"/>
      <c r="J93" s="1956"/>
      <c r="K93" s="1956"/>
      <c r="L93" s="1956"/>
      <c r="M93" s="1956"/>
      <c r="N93" s="1956"/>
      <c r="O93" s="1956"/>
      <c r="P93" s="1956"/>
      <c r="Q93" s="1956"/>
      <c r="R93" s="1956"/>
      <c r="S93" s="1956"/>
      <c r="T93" s="1956"/>
      <c r="U93" s="1956"/>
      <c r="V93" s="1956"/>
      <c r="W93" s="1956"/>
      <c r="X93" s="1956"/>
      <c r="Y93" s="1956"/>
      <c r="Z93" s="1956"/>
      <c r="AA93" s="1956"/>
      <c r="AB93" s="1956"/>
      <c r="AC93" s="1956"/>
      <c r="AD93" s="1956"/>
    </row>
    <row r="94" spans="1:30" x14ac:dyDescent="0.25">
      <c r="A94" s="1956"/>
      <c r="B94" s="1956"/>
      <c r="C94" s="1956"/>
      <c r="D94" s="1956"/>
      <c r="E94" s="1956"/>
      <c r="F94" s="1956"/>
      <c r="G94" s="1956"/>
      <c r="H94" s="1956"/>
      <c r="I94" s="1956"/>
      <c r="J94" s="1956"/>
      <c r="K94" s="1956"/>
      <c r="L94" s="1956"/>
      <c r="M94" s="1956"/>
      <c r="N94" s="1956"/>
      <c r="O94" s="1956"/>
      <c r="P94" s="1956"/>
      <c r="Q94" s="1956"/>
      <c r="R94" s="1956"/>
      <c r="S94" s="1956"/>
      <c r="T94" s="1956"/>
      <c r="U94" s="1956"/>
      <c r="V94" s="1956"/>
      <c r="W94" s="1956"/>
      <c r="X94" s="1956"/>
      <c r="Y94" s="1956"/>
      <c r="Z94" s="1956"/>
      <c r="AA94" s="1956"/>
      <c r="AB94" s="1956"/>
      <c r="AC94" s="1956"/>
      <c r="AD94" s="1956"/>
    </row>
    <row r="95" spans="1:30" x14ac:dyDescent="0.25">
      <c r="A95" s="1956"/>
      <c r="B95" s="1956"/>
      <c r="C95" s="1956"/>
      <c r="D95" s="1956"/>
      <c r="E95" s="1956"/>
      <c r="F95" s="1956"/>
      <c r="G95" s="1956"/>
      <c r="H95" s="1956"/>
      <c r="I95" s="1956"/>
      <c r="J95" s="1956"/>
      <c r="K95" s="1956"/>
      <c r="L95" s="1956"/>
      <c r="M95" s="1956"/>
      <c r="N95" s="1956"/>
      <c r="O95" s="1956"/>
      <c r="P95" s="1956"/>
      <c r="Q95" s="1956"/>
      <c r="R95" s="1956"/>
      <c r="S95" s="1956"/>
      <c r="T95" s="1956"/>
      <c r="U95" s="1956"/>
      <c r="V95" s="1956"/>
      <c r="W95" s="1956"/>
      <c r="X95" s="1956"/>
      <c r="Y95" s="1956"/>
      <c r="Z95" s="1956"/>
      <c r="AA95" s="1956"/>
      <c r="AB95" s="1956"/>
      <c r="AC95" s="1956"/>
      <c r="AD95" s="1956"/>
    </row>
    <row r="96" spans="1:30" x14ac:dyDescent="0.25">
      <c r="A96" s="1956"/>
      <c r="B96" s="1956"/>
      <c r="C96" s="1956"/>
      <c r="D96" s="1956"/>
      <c r="E96" s="1956"/>
      <c r="F96" s="1956"/>
      <c r="G96" s="1956"/>
      <c r="H96" s="1956"/>
      <c r="I96" s="1956"/>
      <c r="J96" s="1956"/>
      <c r="K96" s="1956"/>
      <c r="L96" s="1956"/>
      <c r="M96" s="1956"/>
      <c r="N96" s="1956"/>
      <c r="O96" s="1956"/>
      <c r="P96" s="1956"/>
      <c r="Q96" s="1956"/>
      <c r="R96" s="1956"/>
      <c r="S96" s="1956"/>
      <c r="T96" s="1956"/>
      <c r="U96" s="1956"/>
      <c r="V96" s="1956"/>
      <c r="W96" s="1956"/>
      <c r="X96" s="1956"/>
      <c r="Y96" s="1956"/>
      <c r="Z96" s="1956"/>
      <c r="AA96" s="1956"/>
      <c r="AB96" s="1956"/>
      <c r="AC96" s="1956"/>
      <c r="AD96" s="1956"/>
    </row>
    <row r="97" spans="1:30" x14ac:dyDescent="0.25">
      <c r="A97" s="1956"/>
      <c r="B97" s="1956"/>
      <c r="C97" s="1956"/>
      <c r="D97" s="1956"/>
      <c r="E97" s="1956"/>
      <c r="F97" s="1956"/>
      <c r="G97" s="1956"/>
      <c r="H97" s="1956"/>
      <c r="I97" s="1956"/>
      <c r="J97" s="1956"/>
      <c r="K97" s="1956"/>
      <c r="L97" s="1956"/>
      <c r="M97" s="1956"/>
      <c r="N97" s="1956"/>
      <c r="O97" s="1956"/>
      <c r="P97" s="1956"/>
      <c r="Q97" s="1956"/>
      <c r="R97" s="1956"/>
      <c r="S97" s="1956"/>
      <c r="T97" s="1956"/>
      <c r="U97" s="1956"/>
      <c r="V97" s="1956"/>
      <c r="W97" s="1956"/>
      <c r="X97" s="1956"/>
      <c r="Y97" s="1956"/>
      <c r="Z97" s="1956"/>
      <c r="AA97" s="1956"/>
      <c r="AB97" s="1956"/>
      <c r="AC97" s="1956"/>
      <c r="AD97" s="1956"/>
    </row>
    <row r="98" spans="1:30" x14ac:dyDescent="0.25">
      <c r="A98" s="1956"/>
      <c r="B98" s="1956"/>
      <c r="C98" s="1956"/>
      <c r="D98" s="1956"/>
      <c r="E98" s="1956"/>
      <c r="F98" s="1956"/>
      <c r="G98" s="1956"/>
      <c r="H98" s="1956"/>
      <c r="I98" s="1956"/>
      <c r="J98" s="1956"/>
      <c r="K98" s="1956"/>
      <c r="L98" s="1956"/>
      <c r="M98" s="1956"/>
      <c r="N98" s="1956"/>
      <c r="O98" s="1956"/>
      <c r="P98" s="1956"/>
      <c r="Q98" s="1956"/>
      <c r="R98" s="1956"/>
      <c r="S98" s="1956"/>
      <c r="T98" s="1956"/>
      <c r="U98" s="1956"/>
      <c r="V98" s="1956"/>
      <c r="W98" s="1956"/>
      <c r="X98" s="1956"/>
      <c r="Y98" s="1956"/>
      <c r="Z98" s="1956"/>
      <c r="AA98" s="1956"/>
      <c r="AB98" s="1956"/>
      <c r="AC98" s="1956"/>
      <c r="AD98" s="1956"/>
    </row>
    <row r="99" spans="1:30" x14ac:dyDescent="0.25">
      <c r="A99" s="1956"/>
      <c r="B99" s="1956"/>
      <c r="C99" s="1956"/>
      <c r="D99" s="1956"/>
      <c r="E99" s="1956"/>
      <c r="F99" s="1956"/>
      <c r="G99" s="1956"/>
      <c r="H99" s="1956"/>
      <c r="I99" s="1956"/>
      <c r="J99" s="1956"/>
      <c r="K99" s="1956"/>
      <c r="L99" s="1956"/>
      <c r="M99" s="1956"/>
      <c r="N99" s="1956"/>
      <c r="O99" s="1956"/>
      <c r="P99" s="1956"/>
      <c r="Q99" s="1956"/>
      <c r="R99" s="1956"/>
      <c r="S99" s="1956"/>
      <c r="T99" s="1956"/>
      <c r="U99" s="1956"/>
      <c r="V99" s="1956"/>
      <c r="W99" s="1956"/>
      <c r="X99" s="1956"/>
      <c r="Y99" s="1956"/>
      <c r="Z99" s="1956"/>
      <c r="AA99" s="1956"/>
      <c r="AB99" s="1956"/>
      <c r="AC99" s="1956"/>
      <c r="AD99" s="1956"/>
    </row>
    <row r="100" spans="1:30" x14ac:dyDescent="0.25">
      <c r="A100" s="1956"/>
      <c r="B100" s="1956"/>
      <c r="C100" s="1956"/>
      <c r="D100" s="1956"/>
      <c r="E100" s="1956"/>
      <c r="F100" s="1956"/>
      <c r="G100" s="1956"/>
      <c r="H100" s="1956"/>
      <c r="I100" s="1956"/>
      <c r="J100" s="1956"/>
      <c r="K100" s="1956"/>
      <c r="L100" s="1956"/>
      <c r="M100" s="1956"/>
      <c r="N100" s="1956"/>
      <c r="O100" s="1956"/>
      <c r="P100" s="1956"/>
      <c r="Q100" s="1956"/>
      <c r="R100" s="1956"/>
      <c r="S100" s="1956"/>
      <c r="T100" s="1956"/>
      <c r="U100" s="1956"/>
      <c r="V100" s="1956"/>
      <c r="W100" s="1956"/>
      <c r="X100" s="1956"/>
      <c r="Y100" s="1956"/>
      <c r="Z100" s="1956"/>
      <c r="AA100" s="1956"/>
      <c r="AB100" s="1956"/>
      <c r="AC100" s="1956"/>
      <c r="AD100" s="1956"/>
    </row>
    <row r="101" spans="1:30" x14ac:dyDescent="0.25">
      <c r="A101" s="1956"/>
      <c r="B101" s="1956"/>
      <c r="C101" s="1956"/>
      <c r="D101" s="1956"/>
      <c r="E101" s="1956"/>
      <c r="F101" s="1956"/>
      <c r="G101" s="1956"/>
      <c r="H101" s="1956"/>
      <c r="I101" s="1956"/>
      <c r="J101" s="1956"/>
      <c r="K101" s="1956"/>
      <c r="L101" s="1956"/>
      <c r="M101" s="1956"/>
      <c r="N101" s="1956"/>
      <c r="O101" s="1956"/>
      <c r="P101" s="1956"/>
      <c r="Q101" s="1956"/>
      <c r="R101" s="1956"/>
      <c r="S101" s="1956"/>
      <c r="T101" s="1956"/>
      <c r="U101" s="1956"/>
      <c r="V101" s="1956"/>
      <c r="W101" s="1956"/>
      <c r="X101" s="1956"/>
      <c r="Y101" s="1956"/>
      <c r="Z101" s="1956"/>
      <c r="AA101" s="1956"/>
      <c r="AB101" s="1956"/>
      <c r="AC101" s="1956"/>
      <c r="AD101" s="1956"/>
    </row>
    <row r="102" spans="1:30" x14ac:dyDescent="0.25">
      <c r="A102" s="1956"/>
      <c r="B102" s="1956"/>
      <c r="C102" s="1956"/>
      <c r="D102" s="1956"/>
      <c r="E102" s="1956"/>
      <c r="F102" s="1956"/>
      <c r="G102" s="1956"/>
      <c r="H102" s="1956"/>
      <c r="I102" s="1956"/>
      <c r="J102" s="1956"/>
      <c r="K102" s="1956"/>
      <c r="L102" s="1956"/>
      <c r="M102" s="1956"/>
      <c r="N102" s="1956"/>
      <c r="O102" s="1956"/>
      <c r="P102" s="1956"/>
      <c r="Q102" s="1956"/>
      <c r="R102" s="1956"/>
      <c r="S102" s="1956"/>
      <c r="T102" s="1956"/>
      <c r="U102" s="1956"/>
      <c r="V102" s="1956"/>
      <c r="W102" s="1956"/>
      <c r="X102" s="1956"/>
      <c r="Y102" s="1956"/>
      <c r="Z102" s="1956"/>
      <c r="AA102" s="1956"/>
      <c r="AB102" s="1956"/>
      <c r="AC102" s="1956"/>
      <c r="AD102" s="1956"/>
    </row>
    <row r="103" spans="1:30" x14ac:dyDescent="0.25">
      <c r="A103" s="1956"/>
      <c r="B103" s="1956"/>
      <c r="C103" s="1956"/>
      <c r="D103" s="1956"/>
      <c r="E103" s="1956"/>
      <c r="F103" s="1956"/>
      <c r="G103" s="1956"/>
      <c r="H103" s="1956"/>
      <c r="I103" s="1956"/>
      <c r="J103" s="1956"/>
      <c r="K103" s="1956"/>
      <c r="L103" s="1956"/>
      <c r="M103" s="1956"/>
      <c r="N103" s="1956"/>
      <c r="O103" s="1956"/>
      <c r="P103" s="1956"/>
      <c r="Q103" s="1956"/>
      <c r="R103" s="1956"/>
      <c r="S103" s="1956"/>
      <c r="T103" s="1956"/>
      <c r="U103" s="1956"/>
      <c r="V103" s="1956"/>
      <c r="W103" s="1956"/>
      <c r="X103" s="1956"/>
      <c r="Y103" s="1956"/>
      <c r="Z103" s="1956"/>
      <c r="AA103" s="1956"/>
      <c r="AB103" s="1956"/>
      <c r="AC103" s="1956"/>
      <c r="AD103" s="1956"/>
    </row>
    <row r="104" spans="1:30" x14ac:dyDescent="0.25">
      <c r="A104" s="1956"/>
      <c r="B104" s="1956"/>
      <c r="C104" s="1956"/>
      <c r="D104" s="1956"/>
      <c r="E104" s="1956"/>
      <c r="F104" s="1956"/>
      <c r="G104" s="1956"/>
      <c r="H104" s="1956"/>
      <c r="I104" s="1956"/>
      <c r="J104" s="1956"/>
      <c r="K104" s="1956"/>
      <c r="L104" s="1956"/>
      <c r="M104" s="1956"/>
      <c r="N104" s="1956"/>
      <c r="O104" s="1956"/>
      <c r="P104" s="1956"/>
      <c r="Q104" s="1956"/>
      <c r="R104" s="1956"/>
      <c r="S104" s="1956"/>
      <c r="T104" s="1956"/>
      <c r="U104" s="1956"/>
      <c r="V104" s="1956"/>
      <c r="W104" s="1956"/>
      <c r="X104" s="1956"/>
      <c r="Y104" s="1956"/>
      <c r="Z104" s="1956"/>
      <c r="AA104" s="1956"/>
      <c r="AB104" s="1956"/>
      <c r="AC104" s="1956"/>
      <c r="AD104" s="1956"/>
    </row>
    <row r="105" spans="1:30" x14ac:dyDescent="0.25">
      <c r="A105" s="1956"/>
      <c r="B105" s="1956"/>
      <c r="C105" s="1956"/>
      <c r="D105" s="1956"/>
      <c r="E105" s="1956"/>
      <c r="F105" s="1956"/>
      <c r="G105" s="1956"/>
      <c r="H105" s="1956"/>
      <c r="I105" s="1956"/>
      <c r="J105" s="1956"/>
      <c r="K105" s="1956"/>
      <c r="L105" s="1956"/>
      <c r="M105" s="1956"/>
      <c r="N105" s="1956"/>
      <c r="O105" s="1956"/>
      <c r="P105" s="1956"/>
      <c r="Q105" s="1956"/>
      <c r="R105" s="1956"/>
      <c r="S105" s="1956"/>
      <c r="T105" s="1956"/>
      <c r="U105" s="1956"/>
      <c r="V105" s="1956"/>
      <c r="W105" s="1956"/>
      <c r="X105" s="1956"/>
      <c r="Y105" s="1956"/>
      <c r="Z105" s="1956"/>
      <c r="AA105" s="1956"/>
      <c r="AB105" s="1956"/>
      <c r="AC105" s="1956"/>
      <c r="AD105" s="1956"/>
    </row>
    <row r="106" spans="1:30" x14ac:dyDescent="0.25">
      <c r="A106" s="1956"/>
      <c r="B106" s="1956"/>
      <c r="C106" s="1956"/>
      <c r="D106" s="1956"/>
      <c r="E106" s="1956"/>
      <c r="F106" s="1956"/>
      <c r="G106" s="1956"/>
      <c r="H106" s="1956"/>
      <c r="I106" s="1956"/>
      <c r="J106" s="1956"/>
      <c r="K106" s="1956"/>
      <c r="L106" s="1956"/>
      <c r="M106" s="1956"/>
      <c r="N106" s="1956"/>
      <c r="O106" s="1956"/>
      <c r="P106" s="1956"/>
      <c r="Q106" s="1956"/>
      <c r="R106" s="1956"/>
      <c r="S106" s="1956"/>
      <c r="T106" s="1956"/>
      <c r="U106" s="1956"/>
      <c r="V106" s="1956"/>
      <c r="W106" s="1956"/>
      <c r="X106" s="1956"/>
      <c r="Y106" s="1956"/>
      <c r="Z106" s="1956"/>
      <c r="AA106" s="1956"/>
      <c r="AB106" s="1956"/>
      <c r="AC106" s="1956"/>
      <c r="AD106" s="1956"/>
    </row>
    <row r="107" spans="1:30" x14ac:dyDescent="0.25">
      <c r="A107" s="1956"/>
      <c r="B107" s="1956"/>
      <c r="C107" s="1956"/>
      <c r="D107" s="1956"/>
      <c r="E107" s="1956"/>
      <c r="F107" s="1956"/>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row>
    <row r="108" spans="1:30" x14ac:dyDescent="0.25">
      <c r="A108" s="1956"/>
      <c r="B108" s="1956"/>
      <c r="C108" s="1956"/>
      <c r="D108" s="1956"/>
      <c r="E108" s="1956"/>
      <c r="F108" s="1956"/>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row>
    <row r="109" spans="1:30" x14ac:dyDescent="0.25">
      <c r="A109" s="1956"/>
      <c r="B109" s="1956"/>
      <c r="C109" s="1956"/>
      <c r="D109" s="1956"/>
      <c r="E109" s="1956"/>
      <c r="F109" s="1956"/>
      <c r="G109" s="1956"/>
      <c r="H109" s="1956"/>
      <c r="I109" s="1956"/>
      <c r="J109" s="1956"/>
      <c r="K109" s="1956"/>
      <c r="L109" s="1956"/>
      <c r="M109" s="1956"/>
      <c r="N109" s="1956"/>
      <c r="O109" s="1956"/>
      <c r="P109" s="1956"/>
      <c r="Q109" s="1956"/>
      <c r="R109" s="1956"/>
      <c r="S109" s="1956"/>
      <c r="T109" s="1956"/>
      <c r="U109" s="1956"/>
      <c r="V109" s="1956"/>
      <c r="W109" s="1956"/>
      <c r="X109" s="1956"/>
      <c r="Y109" s="1956"/>
      <c r="Z109" s="1956"/>
      <c r="AA109" s="1956"/>
      <c r="AB109" s="1956"/>
      <c r="AC109" s="1956"/>
      <c r="AD109" s="1956"/>
    </row>
    <row r="110" spans="1:30" x14ac:dyDescent="0.25">
      <c r="A110" s="1956"/>
      <c r="B110" s="1956"/>
      <c r="C110" s="1956"/>
      <c r="D110" s="1956"/>
      <c r="E110" s="1956"/>
      <c r="F110" s="1956"/>
      <c r="G110" s="1956"/>
      <c r="H110" s="1956"/>
      <c r="I110" s="1956"/>
      <c r="J110" s="1956"/>
      <c r="K110" s="1956"/>
      <c r="L110" s="1956"/>
      <c r="M110" s="1956"/>
      <c r="N110" s="1956"/>
      <c r="O110" s="1956"/>
      <c r="P110" s="1956"/>
      <c r="Q110" s="1956"/>
      <c r="R110" s="1956"/>
      <c r="S110" s="1956"/>
      <c r="T110" s="1956"/>
      <c r="U110" s="1956"/>
      <c r="V110" s="1956"/>
      <c r="W110" s="1956"/>
      <c r="X110" s="1956"/>
      <c r="Y110" s="1956"/>
      <c r="Z110" s="1956"/>
      <c r="AA110" s="1956"/>
      <c r="AB110" s="1956"/>
      <c r="AC110" s="1956"/>
      <c r="AD110" s="1956"/>
    </row>
    <row r="111" spans="1:30" x14ac:dyDescent="0.25">
      <c r="A111" s="1956"/>
      <c r="B111" s="1956"/>
      <c r="C111" s="1956"/>
      <c r="D111" s="1956"/>
      <c r="E111" s="1956"/>
      <c r="F111" s="1956"/>
      <c r="G111" s="1956"/>
      <c r="H111" s="1956"/>
      <c r="I111" s="1956"/>
      <c r="J111" s="1956"/>
      <c r="K111" s="1956"/>
      <c r="L111" s="1956"/>
      <c r="M111" s="1956"/>
      <c r="N111" s="1956"/>
      <c r="O111" s="1956"/>
      <c r="P111" s="1956"/>
      <c r="Q111" s="1956"/>
      <c r="R111" s="1956"/>
      <c r="S111" s="1956"/>
      <c r="T111" s="1956"/>
      <c r="U111" s="1956"/>
      <c r="V111" s="1956"/>
      <c r="W111" s="1956"/>
      <c r="X111" s="1956"/>
      <c r="Y111" s="1956"/>
      <c r="Z111" s="1956"/>
      <c r="AA111" s="1956"/>
      <c r="AB111" s="1956"/>
      <c r="AC111" s="1956"/>
      <c r="AD111" s="1956"/>
    </row>
    <row r="112" spans="1:30" x14ac:dyDescent="0.25">
      <c r="A112" s="1956"/>
      <c r="B112" s="1956"/>
      <c r="C112" s="1956"/>
      <c r="D112" s="1956"/>
      <c r="E112" s="1956"/>
      <c r="F112" s="1956"/>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row>
    <row r="113" spans="1:30" x14ac:dyDescent="0.25">
      <c r="A113" s="1956"/>
      <c r="B113" s="1956"/>
      <c r="C113" s="1956"/>
      <c r="D113" s="1956"/>
      <c r="E113" s="1956"/>
      <c r="F113" s="1956"/>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row>
    <row r="114" spans="1:30" x14ac:dyDescent="0.25">
      <c r="C114" s="1956"/>
      <c r="D114" s="1956"/>
      <c r="E114" s="1956"/>
      <c r="F114" s="1956"/>
      <c r="G114" s="1956"/>
      <c r="H114" s="1956"/>
      <c r="I114" s="1956"/>
      <c r="J114" s="1956"/>
      <c r="K114" s="1956"/>
      <c r="L114" s="1956"/>
      <c r="M114" s="1956"/>
      <c r="N114" s="1956"/>
      <c r="O114" s="1956"/>
      <c r="P114" s="1956"/>
      <c r="Q114" s="1956"/>
      <c r="R114" s="1956"/>
      <c r="S114" s="1956"/>
      <c r="T114" s="1956"/>
      <c r="U114" s="1956"/>
      <c r="V114" s="1956"/>
      <c r="W114" s="1956"/>
      <c r="X114" s="1956"/>
      <c r="Y114" s="1956"/>
      <c r="Z114" s="1956"/>
      <c r="AA114" s="1956"/>
      <c r="AB114" s="1956"/>
      <c r="AC114" s="1956"/>
      <c r="AD114" s="1956"/>
    </row>
    <row r="115" spans="1:30" x14ac:dyDescent="0.25">
      <c r="C115" s="1956"/>
      <c r="D115" s="1956"/>
      <c r="E115" s="1956"/>
      <c r="F115" s="1956"/>
      <c r="G115" s="1956"/>
      <c r="H115" s="1956"/>
      <c r="I115" s="1956"/>
      <c r="J115" s="1956"/>
      <c r="K115" s="1956"/>
      <c r="L115" s="1956"/>
      <c r="M115" s="1956"/>
      <c r="N115" s="1956"/>
      <c r="O115" s="1956"/>
      <c r="P115" s="1956"/>
      <c r="Q115" s="1956"/>
      <c r="R115" s="1956"/>
      <c r="S115" s="1956"/>
      <c r="T115" s="1956"/>
      <c r="U115" s="1956"/>
      <c r="V115" s="1956"/>
      <c r="W115" s="1956"/>
      <c r="X115" s="1956"/>
      <c r="Y115" s="1956"/>
      <c r="Z115" s="1956"/>
      <c r="AA115" s="1956"/>
      <c r="AB115" s="1956"/>
      <c r="AC115" s="1956"/>
      <c r="AD115" s="1956"/>
    </row>
    <row r="116" spans="1:30" x14ac:dyDescent="0.25">
      <c r="C116" s="1956"/>
      <c r="D116" s="1956"/>
      <c r="E116" s="1956"/>
      <c r="F116" s="1956"/>
      <c r="G116" s="1956"/>
      <c r="H116" s="1956"/>
      <c r="I116" s="1956"/>
      <c r="J116" s="1956"/>
      <c r="K116" s="1956"/>
      <c r="L116" s="1956"/>
      <c r="M116" s="1956"/>
      <c r="N116" s="1956"/>
      <c r="O116" s="1956"/>
      <c r="P116" s="1956"/>
      <c r="Q116" s="1956"/>
      <c r="R116" s="1956"/>
      <c r="S116" s="1956"/>
      <c r="T116" s="1956"/>
      <c r="U116" s="1956"/>
      <c r="V116" s="1956"/>
      <c r="W116" s="1956"/>
      <c r="X116" s="1956"/>
      <c r="Y116" s="1956"/>
      <c r="Z116" s="1956"/>
      <c r="AA116" s="1956"/>
      <c r="AB116" s="1956"/>
      <c r="AC116" s="1956"/>
      <c r="AD116" s="1956"/>
    </row>
    <row r="117" spans="1:30" x14ac:dyDescent="0.25">
      <c r="C117" s="1956"/>
      <c r="D117" s="1956"/>
      <c r="E117" s="1956"/>
      <c r="F117" s="1956"/>
      <c r="G117" s="1956"/>
      <c r="H117" s="1956"/>
      <c r="I117" s="1956"/>
      <c r="J117" s="1956"/>
      <c r="K117" s="1956"/>
      <c r="L117" s="1956"/>
      <c r="M117" s="1956"/>
      <c r="N117" s="1956"/>
      <c r="O117" s="1956"/>
      <c r="P117" s="1956"/>
      <c r="Q117" s="1956"/>
      <c r="R117" s="1956"/>
      <c r="S117" s="1956"/>
      <c r="T117" s="1956"/>
      <c r="U117" s="1956"/>
      <c r="V117" s="1956"/>
      <c r="W117" s="1956"/>
      <c r="X117" s="1956"/>
      <c r="Y117" s="1956"/>
      <c r="Z117" s="1956"/>
      <c r="AA117" s="1956"/>
      <c r="AB117" s="1956"/>
      <c r="AC117" s="1956"/>
      <c r="AD117" s="1956"/>
    </row>
    <row r="118" spans="1:30" x14ac:dyDescent="0.25">
      <c r="C118" s="1956"/>
      <c r="D118" s="1956"/>
      <c r="E118" s="1956"/>
      <c r="F118" s="1956"/>
      <c r="G118" s="1956"/>
      <c r="H118" s="1956"/>
      <c r="I118" s="1956"/>
      <c r="J118" s="1956"/>
      <c r="K118" s="1956"/>
      <c r="L118" s="1956"/>
      <c r="M118" s="1956"/>
      <c r="N118" s="1956"/>
      <c r="O118" s="1956"/>
      <c r="P118" s="1956"/>
      <c r="Q118" s="1956"/>
      <c r="R118" s="1956"/>
      <c r="S118" s="1956"/>
      <c r="T118" s="1956"/>
      <c r="U118" s="1956"/>
      <c r="V118" s="1956"/>
      <c r="W118" s="1956"/>
      <c r="X118" s="1956"/>
      <c r="Y118" s="1956"/>
      <c r="Z118" s="1956"/>
      <c r="AA118" s="1956"/>
      <c r="AB118" s="1956"/>
      <c r="AC118" s="1956"/>
      <c r="AD118" s="1956"/>
    </row>
    <row r="119" spans="1:30" x14ac:dyDescent="0.25">
      <c r="C119" s="1956"/>
      <c r="D119" s="1956"/>
      <c r="E119" s="1956"/>
      <c r="F119" s="1956"/>
      <c r="G119" s="1956"/>
      <c r="H119" s="1956"/>
      <c r="I119" s="1956"/>
      <c r="J119" s="1956"/>
      <c r="K119" s="1956"/>
      <c r="L119" s="1956"/>
      <c r="M119" s="1956"/>
      <c r="N119" s="1956"/>
      <c r="O119" s="1956"/>
      <c r="P119" s="1956"/>
      <c r="Q119" s="1956"/>
      <c r="R119" s="1956"/>
      <c r="S119" s="1956"/>
      <c r="T119" s="1956"/>
      <c r="U119" s="1956"/>
      <c r="V119" s="1956"/>
      <c r="W119" s="1956"/>
      <c r="X119" s="1956"/>
      <c r="Y119" s="1956"/>
      <c r="Z119" s="1956"/>
      <c r="AA119" s="1956"/>
      <c r="AB119" s="1956"/>
      <c r="AC119" s="1956"/>
      <c r="AD119" s="1956"/>
    </row>
    <row r="120" spans="1:30" x14ac:dyDescent="0.25">
      <c r="C120" s="1956"/>
      <c r="D120" s="1956"/>
      <c r="E120" s="1956"/>
      <c r="F120" s="1956"/>
      <c r="G120" s="1956"/>
      <c r="H120" s="1956"/>
      <c r="I120" s="1956"/>
      <c r="J120" s="1956"/>
      <c r="K120" s="1956"/>
      <c r="L120" s="1956"/>
      <c r="M120" s="1956"/>
      <c r="N120" s="1956"/>
      <c r="O120" s="1956"/>
      <c r="P120" s="1956"/>
      <c r="Q120" s="1956"/>
      <c r="R120" s="1956"/>
      <c r="S120" s="1956"/>
      <c r="T120" s="1956"/>
      <c r="U120" s="1956"/>
      <c r="V120" s="1956"/>
      <c r="W120" s="1956"/>
      <c r="X120" s="1956"/>
      <c r="Y120" s="1956"/>
      <c r="Z120" s="1956"/>
      <c r="AA120" s="1956"/>
      <c r="AB120" s="1956"/>
      <c r="AC120" s="1956"/>
      <c r="AD120" s="1956"/>
    </row>
    <row r="121" spans="1:30" x14ac:dyDescent="0.25">
      <c r="C121" s="1956"/>
      <c r="D121" s="1956"/>
      <c r="E121" s="1956"/>
      <c r="F121" s="1956"/>
      <c r="G121" s="1956"/>
      <c r="H121" s="1956"/>
      <c r="I121" s="1956"/>
      <c r="J121" s="1956"/>
      <c r="K121" s="1956"/>
      <c r="L121" s="1956"/>
      <c r="M121" s="1956"/>
      <c r="N121" s="1956"/>
      <c r="O121" s="1956"/>
      <c r="P121" s="1956"/>
      <c r="Q121" s="1956"/>
      <c r="R121" s="1956"/>
      <c r="S121" s="1956"/>
      <c r="T121" s="1956"/>
      <c r="U121" s="1956"/>
      <c r="V121" s="1956"/>
      <c r="W121" s="1956"/>
      <c r="X121" s="1956"/>
      <c r="Y121" s="1956"/>
      <c r="Z121" s="1956"/>
      <c r="AA121" s="1956"/>
      <c r="AB121" s="1956"/>
      <c r="AC121" s="1956"/>
      <c r="AD121" s="1956"/>
    </row>
    <row r="122" spans="1:30" x14ac:dyDescent="0.25">
      <c r="C122" s="1956"/>
      <c r="D122" s="1956"/>
      <c r="E122" s="1956"/>
      <c r="F122" s="1956"/>
      <c r="G122" s="1956"/>
      <c r="H122" s="1956"/>
      <c r="I122" s="1956"/>
      <c r="J122" s="1956"/>
      <c r="K122" s="1956"/>
      <c r="L122" s="1956"/>
      <c r="M122" s="1956"/>
      <c r="N122" s="1956"/>
      <c r="O122" s="1956"/>
      <c r="P122" s="1956"/>
      <c r="Q122" s="1956"/>
      <c r="R122" s="1956"/>
      <c r="S122" s="1956"/>
      <c r="T122" s="1956"/>
      <c r="U122" s="1956"/>
      <c r="V122" s="1956"/>
      <c r="W122" s="1956"/>
      <c r="X122" s="1956"/>
      <c r="Y122" s="1956"/>
      <c r="Z122" s="1956"/>
      <c r="AA122" s="1956"/>
      <c r="AB122" s="1956"/>
      <c r="AC122" s="1956"/>
      <c r="AD122" s="1956"/>
    </row>
    <row r="123" spans="1:30" x14ac:dyDescent="0.25">
      <c r="C123" s="1956"/>
      <c r="D123" s="1956"/>
      <c r="E123" s="1956"/>
      <c r="F123" s="1956"/>
      <c r="G123" s="1956"/>
      <c r="H123" s="1956"/>
      <c r="I123" s="1956"/>
      <c r="J123" s="1956"/>
      <c r="K123" s="1956"/>
      <c r="L123" s="1956"/>
      <c r="M123" s="1956"/>
      <c r="N123" s="1956"/>
      <c r="O123" s="1956"/>
      <c r="P123" s="1956"/>
      <c r="Q123" s="1956"/>
      <c r="R123" s="1956"/>
      <c r="S123" s="1956"/>
      <c r="T123" s="1956"/>
      <c r="U123" s="1956"/>
      <c r="V123" s="1956"/>
      <c r="W123" s="1956"/>
      <c r="X123" s="1956"/>
      <c r="Y123" s="1956"/>
      <c r="Z123" s="1956"/>
      <c r="AA123" s="1956"/>
      <c r="AB123" s="1956"/>
      <c r="AC123" s="1956"/>
      <c r="AD123" s="1956"/>
    </row>
    <row r="124" spans="1:30" x14ac:dyDescent="0.25">
      <c r="C124" s="1956"/>
      <c r="D124" s="1956"/>
      <c r="E124" s="1956"/>
      <c r="F124" s="1956"/>
      <c r="G124" s="1956"/>
      <c r="H124" s="1956"/>
      <c r="I124" s="1956"/>
      <c r="J124" s="1956"/>
      <c r="K124" s="1956"/>
      <c r="L124" s="1956"/>
      <c r="M124" s="1956"/>
      <c r="N124" s="1956"/>
      <c r="O124" s="1956"/>
      <c r="P124" s="1956"/>
      <c r="Q124" s="1956"/>
      <c r="R124" s="1956"/>
      <c r="S124" s="1956"/>
      <c r="T124" s="1956"/>
      <c r="U124" s="1956"/>
      <c r="V124" s="1956"/>
      <c r="W124" s="1956"/>
      <c r="X124" s="1956"/>
      <c r="Y124" s="1956"/>
      <c r="Z124" s="1956"/>
      <c r="AA124" s="1956"/>
      <c r="AB124" s="1956"/>
      <c r="AC124" s="1956"/>
      <c r="AD124" s="1956"/>
    </row>
    <row r="125" spans="1:30" x14ac:dyDescent="0.25">
      <c r="C125" s="1956"/>
      <c r="D125" s="1956"/>
      <c r="E125" s="1956"/>
      <c r="F125" s="1956"/>
      <c r="G125" s="1956"/>
      <c r="H125" s="1956"/>
      <c r="I125" s="1956"/>
      <c r="J125" s="1956"/>
      <c r="K125" s="1956"/>
      <c r="L125" s="1956"/>
      <c r="M125" s="1956"/>
      <c r="N125" s="1956"/>
      <c r="O125" s="1956"/>
      <c r="P125" s="1956"/>
      <c r="Q125" s="1956"/>
      <c r="R125" s="1956"/>
      <c r="S125" s="1956"/>
      <c r="T125" s="1956"/>
      <c r="U125" s="1956"/>
      <c r="V125" s="1956"/>
      <c r="W125" s="1956"/>
      <c r="X125" s="1956"/>
      <c r="Y125" s="1956"/>
      <c r="Z125" s="1956"/>
      <c r="AA125" s="1956"/>
      <c r="AB125" s="1956"/>
      <c r="AC125" s="1956"/>
      <c r="AD125" s="1956"/>
    </row>
    <row r="126" spans="1:30" x14ac:dyDescent="0.25">
      <c r="C126" s="1956"/>
      <c r="D126" s="1956"/>
      <c r="E126" s="1956"/>
      <c r="F126" s="1956"/>
      <c r="G126" s="1956"/>
      <c r="H126" s="1956"/>
      <c r="I126" s="1956"/>
      <c r="J126" s="1956"/>
      <c r="K126" s="1956"/>
      <c r="L126" s="1956"/>
      <c r="M126" s="1956"/>
      <c r="N126" s="1956"/>
      <c r="O126" s="1956"/>
      <c r="P126" s="1956"/>
      <c r="Q126" s="1956"/>
      <c r="R126" s="1956"/>
      <c r="S126" s="1956"/>
      <c r="T126" s="1956"/>
      <c r="U126" s="1956"/>
      <c r="V126" s="1956"/>
      <c r="W126" s="1956"/>
      <c r="X126" s="1956"/>
      <c r="Y126" s="1956"/>
      <c r="Z126" s="1956"/>
      <c r="AA126" s="1956"/>
      <c r="AB126" s="1956"/>
      <c r="AC126" s="1956"/>
      <c r="AD126" s="1956"/>
    </row>
    <row r="127" spans="1:30" x14ac:dyDescent="0.25">
      <c r="C127" s="1956"/>
      <c r="D127" s="1956"/>
      <c r="E127" s="1956"/>
      <c r="F127" s="1956"/>
      <c r="G127" s="1956"/>
      <c r="H127" s="1956"/>
      <c r="I127" s="1956"/>
      <c r="J127" s="1956"/>
      <c r="K127" s="1956"/>
      <c r="L127" s="1956"/>
      <c r="M127" s="1956"/>
      <c r="N127" s="1956"/>
      <c r="O127" s="1956"/>
      <c r="P127" s="1956"/>
      <c r="Q127" s="1956"/>
      <c r="R127" s="1956"/>
      <c r="S127" s="1956"/>
      <c r="T127" s="1956"/>
      <c r="U127" s="1956"/>
      <c r="V127" s="1956"/>
      <c r="W127" s="1956"/>
      <c r="X127" s="1956"/>
      <c r="Y127" s="1956"/>
      <c r="Z127" s="1956"/>
      <c r="AA127" s="1956"/>
      <c r="AB127" s="1956"/>
      <c r="AC127" s="1956"/>
      <c r="AD127" s="1956"/>
    </row>
    <row r="128" spans="1:30" x14ac:dyDescent="0.25">
      <c r="C128" s="1956"/>
      <c r="D128" s="1956"/>
      <c r="E128" s="1956"/>
      <c r="F128" s="1956"/>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row>
    <row r="129" spans="3:30" x14ac:dyDescent="0.25">
      <c r="C129" s="1956"/>
      <c r="D129" s="1956"/>
      <c r="E129" s="1956"/>
      <c r="F129" s="1956"/>
      <c r="G129" s="1956"/>
      <c r="H129" s="1956"/>
      <c r="I129" s="1956"/>
      <c r="J129" s="1956"/>
      <c r="K129" s="1956"/>
      <c r="L129" s="1956"/>
      <c r="M129" s="1956"/>
      <c r="N129" s="1956"/>
      <c r="O129" s="1956"/>
      <c r="P129" s="1956"/>
      <c r="Q129" s="1956"/>
      <c r="R129" s="1956"/>
      <c r="S129" s="1956"/>
      <c r="T129" s="1956"/>
      <c r="U129" s="1956"/>
      <c r="V129" s="1956"/>
      <c r="W129" s="1956"/>
      <c r="X129" s="1956"/>
      <c r="Y129" s="1956"/>
      <c r="Z129" s="1956"/>
      <c r="AA129" s="1956"/>
      <c r="AB129" s="1956"/>
      <c r="AC129" s="1956"/>
      <c r="AD129" s="1956"/>
    </row>
    <row r="130" spans="3:30" x14ac:dyDescent="0.25">
      <c r="C130" s="1956"/>
      <c r="D130" s="1956"/>
      <c r="E130" s="1956"/>
      <c r="F130" s="1956"/>
      <c r="G130" s="1956"/>
      <c r="H130" s="1956"/>
      <c r="I130" s="1956"/>
      <c r="J130" s="1956"/>
      <c r="K130" s="1956"/>
      <c r="L130" s="1956"/>
      <c r="M130" s="1956"/>
      <c r="N130" s="1956"/>
      <c r="O130" s="1956"/>
      <c r="P130" s="1956"/>
      <c r="Q130" s="1956"/>
      <c r="R130" s="1956"/>
      <c r="S130" s="1956"/>
      <c r="T130" s="1956"/>
      <c r="U130" s="1956"/>
      <c r="V130" s="1956"/>
      <c r="W130" s="1956"/>
      <c r="X130" s="1956"/>
      <c r="Y130" s="1956"/>
      <c r="Z130" s="1956"/>
      <c r="AA130" s="1956"/>
      <c r="AB130" s="1956"/>
      <c r="AC130" s="1956"/>
      <c r="AD130" s="1956"/>
    </row>
    <row r="131" spans="3:30" x14ac:dyDescent="0.25">
      <c r="C131" s="1956"/>
      <c r="D131" s="1956"/>
      <c r="E131" s="1956"/>
      <c r="F131" s="1956"/>
      <c r="G131" s="1956"/>
      <c r="H131" s="1956"/>
      <c r="I131" s="1956"/>
      <c r="J131" s="1956"/>
      <c r="K131" s="1956"/>
      <c r="L131" s="1956"/>
      <c r="M131" s="1956"/>
      <c r="N131" s="1956"/>
      <c r="O131" s="1956"/>
      <c r="P131" s="1956"/>
      <c r="Q131" s="1956"/>
      <c r="R131" s="1956"/>
      <c r="S131" s="1956"/>
      <c r="T131" s="1956"/>
      <c r="U131" s="1956"/>
      <c r="V131" s="1956"/>
      <c r="W131" s="1956"/>
      <c r="X131" s="1956"/>
      <c r="Y131" s="1956"/>
      <c r="Z131" s="1956"/>
      <c r="AA131" s="1956"/>
      <c r="AB131" s="1956"/>
      <c r="AC131" s="1956"/>
      <c r="AD131" s="1956"/>
    </row>
    <row r="132" spans="3:30" x14ac:dyDescent="0.25">
      <c r="C132" s="1956"/>
      <c r="D132" s="1956"/>
      <c r="E132" s="1956"/>
      <c r="F132" s="1956"/>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row>
    <row r="133" spans="3:30" x14ac:dyDescent="0.25">
      <c r="C133" s="1956"/>
      <c r="D133" s="1956"/>
      <c r="E133" s="1956"/>
      <c r="F133" s="1956"/>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row>
    <row r="134" spans="3:30" x14ac:dyDescent="0.25">
      <c r="C134" s="1956"/>
      <c r="D134" s="1956"/>
      <c r="E134" s="1956"/>
      <c r="F134" s="1956"/>
      <c r="G134" s="1956"/>
      <c r="H134" s="1956"/>
      <c r="I134" s="1956"/>
      <c r="J134" s="1956"/>
      <c r="K134" s="1956"/>
      <c r="L134" s="1956"/>
      <c r="M134" s="1956"/>
      <c r="N134" s="1956"/>
      <c r="O134" s="1956"/>
      <c r="P134" s="1956"/>
      <c r="Q134" s="1956"/>
      <c r="R134" s="1956"/>
      <c r="S134" s="1956"/>
      <c r="T134" s="1956"/>
      <c r="U134" s="1956"/>
      <c r="V134" s="1956"/>
      <c r="W134" s="1956"/>
      <c r="X134" s="1956"/>
      <c r="Y134" s="1956"/>
      <c r="Z134" s="1956"/>
      <c r="AA134" s="1956"/>
      <c r="AB134" s="1956"/>
      <c r="AC134" s="1956"/>
      <c r="AD134" s="1956"/>
    </row>
    <row r="135" spans="3:30" x14ac:dyDescent="0.25">
      <c r="C135" s="1956"/>
      <c r="D135" s="1956"/>
      <c r="E135" s="1956"/>
      <c r="F135" s="1956"/>
      <c r="G135" s="1956"/>
      <c r="H135" s="1956"/>
      <c r="I135" s="1956"/>
      <c r="J135" s="1956"/>
      <c r="K135" s="1956"/>
      <c r="L135" s="1956"/>
      <c r="M135" s="1956"/>
      <c r="N135" s="1956"/>
      <c r="O135" s="1956"/>
      <c r="P135" s="1956"/>
      <c r="Q135" s="1956"/>
      <c r="R135" s="1956"/>
      <c r="S135" s="1956"/>
      <c r="T135" s="1956"/>
      <c r="U135" s="1956"/>
      <c r="V135" s="1956"/>
      <c r="W135" s="1956"/>
      <c r="X135" s="1956"/>
      <c r="Y135" s="1956"/>
      <c r="Z135" s="1956"/>
      <c r="AA135" s="1956"/>
      <c r="AB135" s="1956"/>
      <c r="AC135" s="1956"/>
      <c r="AD135" s="1956"/>
    </row>
    <row r="136" spans="3:30" x14ac:dyDescent="0.25">
      <c r="C136" s="1956"/>
      <c r="D136" s="1956"/>
      <c r="E136" s="1956"/>
      <c r="F136" s="1956"/>
      <c r="G136" s="1956"/>
      <c r="H136" s="1956"/>
      <c r="I136" s="1956"/>
      <c r="J136" s="1956"/>
      <c r="K136" s="1956"/>
      <c r="L136" s="1956"/>
      <c r="M136" s="1956"/>
      <c r="N136" s="1956"/>
      <c r="O136" s="1956"/>
      <c r="P136" s="1956"/>
      <c r="Q136" s="1956"/>
      <c r="R136" s="1956"/>
      <c r="S136" s="1956"/>
      <c r="T136" s="1956"/>
      <c r="U136" s="1956"/>
      <c r="V136" s="1956"/>
      <c r="W136" s="1956"/>
      <c r="X136" s="1956"/>
      <c r="Y136" s="1956"/>
      <c r="Z136" s="1956"/>
      <c r="AA136" s="1956"/>
      <c r="AB136" s="1956"/>
      <c r="AC136" s="1956"/>
      <c r="AD136" s="1956"/>
    </row>
    <row r="137" spans="3:30" x14ac:dyDescent="0.25">
      <c r="C137" s="1956"/>
      <c r="D137" s="1956"/>
      <c r="E137" s="1956"/>
      <c r="F137" s="1956"/>
      <c r="G137" s="1956"/>
      <c r="H137" s="1956"/>
      <c r="I137" s="1956"/>
      <c r="J137" s="1956"/>
      <c r="K137" s="1956"/>
      <c r="L137" s="1956"/>
      <c r="M137" s="1956"/>
      <c r="N137" s="1956"/>
      <c r="O137" s="1956"/>
      <c r="P137" s="1956"/>
      <c r="Q137" s="1956"/>
      <c r="R137" s="1956"/>
      <c r="S137" s="1956"/>
      <c r="T137" s="1956"/>
      <c r="U137" s="1956"/>
      <c r="V137" s="1956"/>
      <c r="W137" s="1956"/>
      <c r="X137" s="1956"/>
      <c r="Y137" s="1956"/>
      <c r="Z137" s="1956"/>
      <c r="AA137" s="1956"/>
      <c r="AB137" s="1956"/>
      <c r="AC137" s="1956"/>
      <c r="AD137" s="1956"/>
    </row>
    <row r="138" spans="3:30" x14ac:dyDescent="0.25">
      <c r="C138" s="1956"/>
      <c r="D138" s="1956"/>
      <c r="E138" s="1956"/>
      <c r="F138" s="1956"/>
      <c r="G138" s="1956"/>
      <c r="H138" s="1956"/>
      <c r="I138" s="1956"/>
      <c r="J138" s="1956"/>
      <c r="K138" s="1956"/>
      <c r="L138" s="1956"/>
      <c r="M138" s="1956"/>
      <c r="N138" s="1956"/>
      <c r="O138" s="1956"/>
      <c r="P138" s="1956"/>
      <c r="Q138" s="1956"/>
      <c r="R138" s="1956"/>
      <c r="S138" s="1956"/>
      <c r="T138" s="1956"/>
      <c r="U138" s="1956"/>
      <c r="V138" s="1956"/>
      <c r="W138" s="1956"/>
      <c r="X138" s="1956"/>
      <c r="Y138" s="1956"/>
      <c r="Z138" s="1956"/>
      <c r="AA138" s="1956"/>
      <c r="AB138" s="1956"/>
      <c r="AC138" s="1956"/>
      <c r="AD138" s="1956"/>
    </row>
    <row r="139" spans="3:30" x14ac:dyDescent="0.25">
      <c r="C139" s="1956"/>
      <c r="D139" s="1956"/>
      <c r="E139" s="1956"/>
      <c r="F139" s="1956"/>
      <c r="G139" s="1956"/>
      <c r="H139" s="1956"/>
      <c r="I139" s="1956"/>
      <c r="J139" s="1956"/>
      <c r="K139" s="1956"/>
      <c r="L139" s="1956"/>
      <c r="M139" s="1956"/>
      <c r="N139" s="1956"/>
      <c r="O139" s="1956"/>
      <c r="P139" s="1956"/>
      <c r="Q139" s="1956"/>
      <c r="R139" s="1956"/>
      <c r="S139" s="1956"/>
      <c r="T139" s="1956"/>
      <c r="U139" s="1956"/>
      <c r="V139" s="1956"/>
      <c r="W139" s="1956"/>
      <c r="X139" s="1956"/>
      <c r="Y139" s="1956"/>
      <c r="Z139" s="1956"/>
      <c r="AA139" s="1956"/>
      <c r="AB139" s="1956"/>
      <c r="AC139" s="1956"/>
      <c r="AD139" s="1956"/>
    </row>
    <row r="140" spans="3:30" x14ac:dyDescent="0.25">
      <c r="C140" s="1956"/>
      <c r="D140" s="1956"/>
      <c r="E140" s="1956"/>
      <c r="F140" s="1956"/>
      <c r="G140" s="1956"/>
      <c r="H140" s="1956"/>
      <c r="I140" s="1956"/>
      <c r="J140" s="1956"/>
      <c r="K140" s="1956"/>
      <c r="L140" s="1956"/>
      <c r="M140" s="1956"/>
      <c r="N140" s="1956"/>
      <c r="O140" s="1956"/>
      <c r="P140" s="1956"/>
      <c r="Q140" s="1956"/>
      <c r="R140" s="1956"/>
      <c r="S140" s="1956"/>
      <c r="T140" s="1956"/>
      <c r="U140" s="1956"/>
      <c r="V140" s="1956"/>
      <c r="W140" s="1956"/>
      <c r="X140" s="1956"/>
      <c r="Y140" s="1956"/>
      <c r="Z140" s="1956"/>
      <c r="AA140" s="1956"/>
      <c r="AB140" s="1956"/>
      <c r="AC140" s="1956"/>
      <c r="AD140" s="1956"/>
    </row>
    <row r="141" spans="3:30" x14ac:dyDescent="0.25">
      <c r="C141" s="1956"/>
      <c r="D141" s="1956"/>
      <c r="E141" s="1956"/>
      <c r="F141" s="1956"/>
      <c r="G141" s="1956"/>
      <c r="H141" s="1956"/>
      <c r="I141" s="1956"/>
      <c r="J141" s="1956"/>
      <c r="K141" s="1956"/>
      <c r="L141" s="1956"/>
      <c r="M141" s="1956"/>
      <c r="N141" s="1956"/>
      <c r="O141" s="1956"/>
      <c r="P141" s="1956"/>
      <c r="Q141" s="1956"/>
      <c r="R141" s="1956"/>
      <c r="S141" s="1956"/>
      <c r="T141" s="1956"/>
      <c r="U141" s="1956"/>
      <c r="V141" s="1956"/>
      <c r="W141" s="1956"/>
      <c r="X141" s="1956"/>
      <c r="Y141" s="1956"/>
      <c r="Z141" s="1956"/>
      <c r="AA141" s="1956"/>
      <c r="AB141" s="1956"/>
      <c r="AC141" s="1956"/>
      <c r="AD141" s="1956"/>
    </row>
    <row r="142" spans="3:30" x14ac:dyDescent="0.25">
      <c r="C142" s="1956"/>
      <c r="D142" s="1956"/>
      <c r="E142" s="1956"/>
      <c r="F142" s="1956"/>
      <c r="G142" s="1956"/>
      <c r="H142" s="1956"/>
      <c r="I142" s="1956"/>
      <c r="J142" s="1956"/>
      <c r="K142" s="1956"/>
      <c r="L142" s="1956"/>
      <c r="M142" s="1956"/>
      <c r="N142" s="1956"/>
      <c r="O142" s="1956"/>
      <c r="P142" s="1956"/>
      <c r="Q142" s="1956"/>
      <c r="R142" s="1956"/>
      <c r="S142" s="1956"/>
      <c r="T142" s="1956"/>
      <c r="U142" s="1956"/>
      <c r="V142" s="1956"/>
      <c r="W142" s="1956"/>
      <c r="X142" s="1956"/>
      <c r="Y142" s="1956"/>
      <c r="Z142" s="1956"/>
      <c r="AA142" s="1956"/>
      <c r="AB142" s="1956"/>
      <c r="AC142" s="1956"/>
      <c r="AD142" s="1956"/>
    </row>
  </sheetData>
  <sheetProtection algorithmName="SHA-512" hashValue="8ryb+dzY4s23mfS9BiB+fHQSrKyw1gmTi3U/jp9i0oag1hCg2DBPtgHU9ZjJWRwE7lu+g9CGu9jZy2I72T0z9A==" saltValue="isPo5yqshZhoO7hhW6tiDQ==" spinCount="100000" sheet="1" objects="1" scenarios="1"/>
  <mergeCells count="27">
    <mergeCell ref="A24:B24"/>
    <mergeCell ref="A29:B29"/>
    <mergeCell ref="A22:B22"/>
    <mergeCell ref="A28:B28"/>
    <mergeCell ref="A14:B14"/>
    <mergeCell ref="A10:B10"/>
    <mergeCell ref="A27:B27"/>
    <mergeCell ref="A15:B15"/>
    <mergeCell ref="A16:B16"/>
    <mergeCell ref="A23:B23"/>
    <mergeCell ref="A25:B25"/>
    <mergeCell ref="A26:B26"/>
    <mergeCell ref="A17:B17"/>
    <mergeCell ref="A18:B18"/>
    <mergeCell ref="A19:B19"/>
    <mergeCell ref="A20:B20"/>
    <mergeCell ref="A21:B21"/>
    <mergeCell ref="A8:B8"/>
    <mergeCell ref="A9:B9"/>
    <mergeCell ref="A11:B11"/>
    <mergeCell ref="A12:B12"/>
    <mergeCell ref="A13:B13"/>
    <mergeCell ref="A1:B1"/>
    <mergeCell ref="A3:B3"/>
    <mergeCell ref="A4:B4"/>
    <mergeCell ref="A6:B6"/>
    <mergeCell ref="A7:B7"/>
  </mergeCells>
  <printOptions horizontalCentered="1"/>
  <pageMargins left="0.7" right="0.7" top="0.75" bottom="0.75" header="0.3" footer="0.3"/>
  <pageSetup scale="76" fitToHeight="0" orientation="portrait" r:id="rId1"/>
  <headerFooter>
    <oddHeader>&amp;L&amp;"Times New Roman,Regular"&amp;10
Semi-Annual Child Welfare Report&amp;C&amp;"Times New Roman,Bold"&amp;14ARIZONA DEPARTMENT of CHILD SAFETY&amp;R&amp;"Times New Roman,Regular"&amp;10
July 1, 2021 through December 31, 2021</oddHeader>
    <oddFooter>&amp;C&amp;"Times New Roman,Regular"Page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K661"/>
  <sheetViews>
    <sheetView showGridLines="0" zoomScaleNormal="100" workbookViewId="0">
      <selection activeCell="A53" sqref="A53:K53"/>
    </sheetView>
  </sheetViews>
  <sheetFormatPr defaultColWidth="9.140625" defaultRowHeight="15" x14ac:dyDescent="0.25"/>
  <cols>
    <col min="1" max="1" width="5.42578125" style="11" customWidth="1"/>
    <col min="2" max="2" width="18.140625" style="38" customWidth="1"/>
    <col min="3" max="3" width="17.85546875" style="11" customWidth="1"/>
    <col min="4" max="6" width="13.42578125" style="43" customWidth="1"/>
    <col min="7" max="7" width="15.42578125" style="43" customWidth="1"/>
    <col min="8" max="9" width="16.5703125" style="43" customWidth="1"/>
    <col min="10" max="11" width="13.42578125" style="43" customWidth="1"/>
    <col min="12" max="12" width="4.42578125" style="11" customWidth="1"/>
    <col min="13" max="13" width="6" style="11" customWidth="1"/>
    <col min="14" max="16384" width="9.140625" style="11"/>
  </cols>
  <sheetData>
    <row r="1" spans="1:11" s="159" customFormat="1" ht="21.75" thickBot="1" x14ac:dyDescent="0.4">
      <c r="A1" s="2817" t="s">
        <v>747</v>
      </c>
      <c r="B1" s="2817"/>
      <c r="C1" s="2817"/>
      <c r="D1" s="2817"/>
      <c r="E1" s="2817"/>
      <c r="F1" s="2817"/>
      <c r="G1" s="2817"/>
      <c r="H1" s="2817"/>
      <c r="I1" s="2817"/>
      <c r="J1" s="2817"/>
      <c r="K1" s="2818"/>
    </row>
    <row r="2" spans="1:11" ht="15.75" hidden="1" thickBot="1" x14ac:dyDescent="0.3">
      <c r="A2" s="2806" t="s">
        <v>748</v>
      </c>
      <c r="B2" s="2807"/>
      <c r="C2" s="2807"/>
      <c r="D2" s="2807"/>
      <c r="E2" s="2807"/>
      <c r="F2" s="2807"/>
      <c r="G2" s="2807"/>
      <c r="H2" s="2807"/>
      <c r="I2" s="2807"/>
      <c r="J2" s="2807"/>
      <c r="K2" s="2808"/>
    </row>
    <row r="3" spans="1:11" ht="15.75" hidden="1" thickBot="1" x14ac:dyDescent="0.3">
      <c r="A3" s="2832"/>
      <c r="B3" s="2833"/>
      <c r="C3" s="2834"/>
      <c r="D3" s="298" t="s">
        <v>749</v>
      </c>
      <c r="E3" s="297" t="s">
        <v>707</v>
      </c>
      <c r="F3" s="297" t="s">
        <v>708</v>
      </c>
      <c r="G3" s="297" t="s">
        <v>709</v>
      </c>
      <c r="H3" s="297" t="s">
        <v>710</v>
      </c>
      <c r="I3" s="297" t="s">
        <v>750</v>
      </c>
      <c r="J3" s="297" t="s">
        <v>751</v>
      </c>
      <c r="K3" s="169" t="s">
        <v>130</v>
      </c>
    </row>
    <row r="4" spans="1:11" hidden="1" x14ac:dyDescent="0.25">
      <c r="A4" s="2835" t="s">
        <v>752</v>
      </c>
      <c r="B4" s="2836"/>
      <c r="C4" s="2837"/>
      <c r="D4" s="1614"/>
      <c r="E4" s="1615"/>
      <c r="F4" s="1615"/>
      <c r="G4" s="1615"/>
      <c r="H4" s="1615"/>
      <c r="I4" s="1615"/>
      <c r="J4" s="1616"/>
      <c r="K4" s="494">
        <f>SUM(D4:J4)</f>
        <v>0</v>
      </c>
    </row>
    <row r="5" spans="1:11" ht="17.25" hidden="1" x14ac:dyDescent="0.25">
      <c r="A5" s="2796" t="s">
        <v>753</v>
      </c>
      <c r="B5" s="2797"/>
      <c r="C5" s="2838"/>
      <c r="D5" s="1617"/>
      <c r="E5" s="1618"/>
      <c r="F5" s="1618"/>
      <c r="G5" s="1618"/>
      <c r="H5" s="1618"/>
      <c r="I5" s="1618"/>
      <c r="J5" s="1619"/>
      <c r="K5" s="498">
        <f>SUM(D5:J5)</f>
        <v>0</v>
      </c>
    </row>
    <row r="6" spans="1:11" ht="15" hidden="1" customHeight="1" x14ac:dyDescent="0.25">
      <c r="A6" s="2798" t="s">
        <v>754</v>
      </c>
      <c r="B6" s="2799"/>
      <c r="C6" s="2839"/>
      <c r="D6" s="1617"/>
      <c r="E6" s="1618"/>
      <c r="F6" s="1618"/>
      <c r="G6" s="1618"/>
      <c r="H6" s="1618"/>
      <c r="I6" s="1618"/>
      <c r="J6" s="1619"/>
      <c r="K6" s="498">
        <f>SUM(D6:J6)</f>
        <v>0</v>
      </c>
    </row>
    <row r="7" spans="1:11" ht="15.75" hidden="1" thickBot="1" x14ac:dyDescent="0.3">
      <c r="A7" s="2796" t="s">
        <v>755</v>
      </c>
      <c r="B7" s="2797"/>
      <c r="C7" s="2838"/>
      <c r="D7" s="884">
        <f>SUM(D5:D6)</f>
        <v>0</v>
      </c>
      <c r="E7" s="885">
        <f t="shared" ref="E7:J7" si="0">SUM(E5:E6)</f>
        <v>0</v>
      </c>
      <c r="F7" s="885">
        <f t="shared" si="0"/>
        <v>0</v>
      </c>
      <c r="G7" s="885">
        <f t="shared" si="0"/>
        <v>0</v>
      </c>
      <c r="H7" s="885">
        <f t="shared" si="0"/>
        <v>0</v>
      </c>
      <c r="I7" s="885">
        <f t="shared" si="0"/>
        <v>0</v>
      </c>
      <c r="J7" s="886">
        <f t="shared" si="0"/>
        <v>0</v>
      </c>
      <c r="K7" s="502">
        <f>K5+K6</f>
        <v>0</v>
      </c>
    </row>
    <row r="8" spans="1:11" ht="18" hidden="1" customHeight="1" thickBot="1" x14ac:dyDescent="0.3">
      <c r="A8" s="2800" t="s">
        <v>756</v>
      </c>
      <c r="B8" s="2801"/>
      <c r="C8" s="2840"/>
      <c r="D8" s="503">
        <f t="shared" ref="D8:K8" si="1">D4-D7</f>
        <v>0</v>
      </c>
      <c r="E8" s="504">
        <f t="shared" si="1"/>
        <v>0</v>
      </c>
      <c r="F8" s="504">
        <f t="shared" si="1"/>
        <v>0</v>
      </c>
      <c r="G8" s="504">
        <f t="shared" si="1"/>
        <v>0</v>
      </c>
      <c r="H8" s="504">
        <f t="shared" si="1"/>
        <v>0</v>
      </c>
      <c r="I8" s="550">
        <f t="shared" si="1"/>
        <v>0</v>
      </c>
      <c r="J8" s="551">
        <f t="shared" si="1"/>
        <v>0</v>
      </c>
      <c r="K8" s="552">
        <f t="shared" si="1"/>
        <v>0</v>
      </c>
    </row>
    <row r="9" spans="1:11" ht="7.5" hidden="1" customHeight="1" x14ac:dyDescent="0.25">
      <c r="A9" s="126"/>
      <c r="B9" s="127"/>
      <c r="C9" s="127"/>
      <c r="D9" s="123"/>
      <c r="E9" s="123"/>
      <c r="F9" s="123"/>
      <c r="G9" s="123"/>
      <c r="H9" s="123"/>
      <c r="I9" s="123"/>
      <c r="J9" s="123"/>
      <c r="K9" s="124"/>
    </row>
    <row r="10" spans="1:11" ht="15.75" hidden="1" thickBot="1" x14ac:dyDescent="0.3">
      <c r="A10" s="2841" t="s">
        <v>757</v>
      </c>
      <c r="B10" s="2841"/>
      <c r="C10" s="2841"/>
      <c r="D10" s="2841"/>
      <c r="E10" s="2841"/>
      <c r="F10" s="2841"/>
      <c r="G10" s="2841"/>
      <c r="H10" s="2841"/>
      <c r="I10" s="2841"/>
      <c r="J10" s="2841"/>
      <c r="K10" s="2820"/>
    </row>
    <row r="11" spans="1:11" ht="15.75" hidden="1" thickBot="1" x14ac:dyDescent="0.3">
      <c r="A11" s="2806" t="s">
        <v>621</v>
      </c>
      <c r="B11" s="2807"/>
      <c r="C11" s="2807"/>
      <c r="D11" s="2807"/>
      <c r="E11" s="2807"/>
      <c r="F11" s="2807"/>
      <c r="G11" s="2807"/>
      <c r="H11" s="2807"/>
      <c r="I11" s="2807"/>
      <c r="J11" s="2807"/>
      <c r="K11" s="2808"/>
    </row>
    <row r="12" spans="1:11" ht="15.75" hidden="1" thickBot="1" x14ac:dyDescent="0.3">
      <c r="A12" s="2832"/>
      <c r="B12" s="2833"/>
      <c r="C12" s="2834"/>
      <c r="D12" s="167" t="s">
        <v>749</v>
      </c>
      <c r="E12" s="168" t="s">
        <v>707</v>
      </c>
      <c r="F12" s="168" t="s">
        <v>708</v>
      </c>
      <c r="G12" s="168" t="s">
        <v>709</v>
      </c>
      <c r="H12" s="168" t="s">
        <v>710</v>
      </c>
      <c r="I12" s="168" t="s">
        <v>750</v>
      </c>
      <c r="J12" s="168" t="s">
        <v>751</v>
      </c>
      <c r="K12" s="169" t="s">
        <v>130</v>
      </c>
    </row>
    <row r="13" spans="1:11" ht="15" hidden="1" customHeight="1" x14ac:dyDescent="0.25">
      <c r="A13" s="128"/>
      <c r="B13" s="2773" t="s">
        <v>758</v>
      </c>
      <c r="C13" s="2774"/>
      <c r="D13" s="1620"/>
      <c r="E13" s="1620"/>
      <c r="F13" s="1620"/>
      <c r="G13" s="1620"/>
      <c r="H13" s="1620"/>
      <c r="I13" s="1620"/>
      <c r="J13" s="1621"/>
      <c r="K13" s="699">
        <f>SUM(D13:J13)</f>
        <v>0</v>
      </c>
    </row>
    <row r="14" spans="1:11" ht="15" hidden="1" customHeight="1" x14ac:dyDescent="0.25">
      <c r="A14" s="129"/>
      <c r="B14" s="2775" t="s">
        <v>759</v>
      </c>
      <c r="C14" s="2776"/>
      <c r="D14" s="1620"/>
      <c r="E14" s="1620"/>
      <c r="F14" s="1620"/>
      <c r="G14" s="1620"/>
      <c r="H14" s="1620"/>
      <c r="I14" s="1620"/>
      <c r="J14" s="1621"/>
      <c r="K14" s="700">
        <f>SUM(D14:I14)</f>
        <v>0</v>
      </c>
    </row>
    <row r="15" spans="1:11" ht="15" hidden="1" customHeight="1" x14ac:dyDescent="0.25">
      <c r="A15" s="2777" t="s">
        <v>760</v>
      </c>
      <c r="B15" s="2775"/>
      <c r="C15" s="2776"/>
      <c r="D15" s="1620"/>
      <c r="E15" s="1620"/>
      <c r="F15" s="1620"/>
      <c r="G15" s="1620"/>
      <c r="H15" s="1620"/>
      <c r="I15" s="1620"/>
      <c r="J15" s="1621"/>
      <c r="K15" s="700">
        <f>SUM(D15:I15)</f>
        <v>0</v>
      </c>
    </row>
    <row r="16" spans="1:11" ht="15" hidden="1" customHeight="1" x14ac:dyDescent="0.25">
      <c r="A16" s="2777" t="s">
        <v>761</v>
      </c>
      <c r="B16" s="2775"/>
      <c r="C16" s="2776"/>
      <c r="D16" s="1620"/>
      <c r="E16" s="1620"/>
      <c r="F16" s="1620"/>
      <c r="G16" s="1620"/>
      <c r="H16" s="1620"/>
      <c r="I16" s="1620"/>
      <c r="J16" s="1621"/>
      <c r="K16" s="700">
        <f>SUM(D16:J16)</f>
        <v>0</v>
      </c>
    </row>
    <row r="17" spans="1:11" ht="15" hidden="1" customHeight="1" thickBot="1" x14ac:dyDescent="0.3">
      <c r="A17" s="2789" t="s">
        <v>762</v>
      </c>
      <c r="B17" s="2790"/>
      <c r="C17" s="2791"/>
      <c r="D17" s="1622"/>
      <c r="E17" s="1623"/>
      <c r="F17" s="1623"/>
      <c r="G17" s="1623"/>
      <c r="H17" s="1623"/>
      <c r="I17" s="1623"/>
      <c r="J17" s="1624"/>
      <c r="K17" s="701">
        <f>SUM(D17:J17)</f>
        <v>0</v>
      </c>
    </row>
    <row r="18" spans="1:11" ht="16.5" hidden="1" customHeight="1" thickTop="1" thickBot="1" x14ac:dyDescent="0.3">
      <c r="A18" s="170"/>
      <c r="B18" s="2842" t="s">
        <v>763</v>
      </c>
      <c r="C18" s="2843"/>
      <c r="D18" s="489">
        <f t="shared" ref="D18:K18" si="2">SUM(D13:D17)</f>
        <v>0</v>
      </c>
      <c r="E18" s="490">
        <f t="shared" si="2"/>
        <v>0</v>
      </c>
      <c r="F18" s="490">
        <f t="shared" si="2"/>
        <v>0</v>
      </c>
      <c r="G18" s="490">
        <f t="shared" si="2"/>
        <v>0</v>
      </c>
      <c r="H18" s="490">
        <f t="shared" si="2"/>
        <v>0</v>
      </c>
      <c r="I18" s="490">
        <f t="shared" si="2"/>
        <v>0</v>
      </c>
      <c r="J18" s="698">
        <f t="shared" si="2"/>
        <v>0</v>
      </c>
      <c r="K18" s="702">
        <f t="shared" si="2"/>
        <v>0</v>
      </c>
    </row>
    <row r="19" spans="1:11" ht="7.5" hidden="1" customHeight="1" thickBot="1" x14ac:dyDescent="0.3">
      <c r="A19" s="126"/>
      <c r="B19" s="127"/>
      <c r="C19" s="127"/>
      <c r="D19" s="123"/>
      <c r="E19" s="123"/>
      <c r="F19" s="123"/>
      <c r="G19" s="123"/>
      <c r="H19" s="123"/>
      <c r="I19" s="123"/>
      <c r="J19" s="123"/>
      <c r="K19" s="124"/>
    </row>
    <row r="20" spans="1:11" ht="15.75" hidden="1" thickBot="1" x14ac:dyDescent="0.3">
      <c r="A20" s="2809" t="s">
        <v>764</v>
      </c>
      <c r="B20" s="2810"/>
      <c r="C20" s="2810"/>
      <c r="D20" s="2810"/>
      <c r="E20" s="2810"/>
      <c r="F20" s="2810"/>
      <c r="G20" s="2810"/>
      <c r="H20" s="2810"/>
      <c r="I20" s="2810"/>
      <c r="J20" s="2810"/>
      <c r="K20" s="2811"/>
    </row>
    <row r="21" spans="1:11" ht="15.75" hidden="1" thickBot="1" x14ac:dyDescent="0.3">
      <c r="A21" s="2806" t="s">
        <v>621</v>
      </c>
      <c r="B21" s="2807"/>
      <c r="C21" s="2807"/>
      <c r="D21" s="2807"/>
      <c r="E21" s="2807"/>
      <c r="F21" s="2807"/>
      <c r="G21" s="2807"/>
      <c r="H21" s="2807"/>
      <c r="I21" s="2807"/>
      <c r="J21" s="2807"/>
      <c r="K21" s="2808"/>
    </row>
    <row r="22" spans="1:11" ht="15.75" hidden="1" thickBot="1" x14ac:dyDescent="0.3">
      <c r="A22" s="2844"/>
      <c r="B22" s="2845"/>
      <c r="C22" s="2846"/>
      <c r="D22" s="167" t="s">
        <v>749</v>
      </c>
      <c r="E22" s="168" t="s">
        <v>707</v>
      </c>
      <c r="F22" s="168" t="s">
        <v>708</v>
      </c>
      <c r="G22" s="168" t="s">
        <v>709</v>
      </c>
      <c r="H22" s="168" t="s">
        <v>710</v>
      </c>
      <c r="I22" s="168" t="s">
        <v>750</v>
      </c>
      <c r="J22" s="168" t="s">
        <v>751</v>
      </c>
      <c r="K22" s="169" t="s">
        <v>130</v>
      </c>
    </row>
    <row r="23" spans="1:11" ht="15" hidden="1" customHeight="1" x14ac:dyDescent="0.25">
      <c r="A23" s="2070"/>
      <c r="B23" s="2773" t="s">
        <v>765</v>
      </c>
      <c r="C23" s="2774"/>
      <c r="D23" s="1625"/>
      <c r="E23" s="1626"/>
      <c r="F23" s="1626"/>
      <c r="G23" s="1626"/>
      <c r="H23" s="1626"/>
      <c r="I23" s="1626"/>
      <c r="J23" s="1627"/>
      <c r="K23" s="699">
        <f>SUM(D23:J23)</f>
        <v>0</v>
      </c>
    </row>
    <row r="24" spans="1:11" ht="15" hidden="1" customHeight="1" x14ac:dyDescent="0.25">
      <c r="A24" s="130"/>
      <c r="B24" s="2775" t="s">
        <v>766</v>
      </c>
      <c r="C24" s="2776"/>
      <c r="D24" s="1628"/>
      <c r="E24" s="1620"/>
      <c r="F24" s="1620"/>
      <c r="G24" s="1620"/>
      <c r="H24" s="1620"/>
      <c r="I24" s="1620"/>
      <c r="J24" s="1621"/>
      <c r="K24" s="705">
        <f>SUM(D24:J24)</f>
        <v>0</v>
      </c>
    </row>
    <row r="25" spans="1:11" ht="15" hidden="1" customHeight="1" x14ac:dyDescent="0.25">
      <c r="A25" s="2777" t="s">
        <v>767</v>
      </c>
      <c r="B25" s="2775"/>
      <c r="C25" s="2776"/>
      <c r="D25" s="1628"/>
      <c r="E25" s="1620"/>
      <c r="F25" s="1620"/>
      <c r="G25" s="1620"/>
      <c r="H25" s="1620"/>
      <c r="I25" s="1620"/>
      <c r="J25" s="1621"/>
      <c r="K25" s="705">
        <f>SUM(D25:J25)</f>
        <v>0</v>
      </c>
    </row>
    <row r="26" spans="1:11" ht="15" hidden="1" customHeight="1" x14ac:dyDescent="0.25">
      <c r="A26" s="130"/>
      <c r="B26" s="2775" t="s">
        <v>768</v>
      </c>
      <c r="C26" s="2776"/>
      <c r="D26" s="1628"/>
      <c r="E26" s="1620"/>
      <c r="F26" s="1620"/>
      <c r="G26" s="1620"/>
      <c r="H26" s="1620"/>
      <c r="I26" s="1620"/>
      <c r="J26" s="1621"/>
      <c r="K26" s="705">
        <f>SUM(D26:J26)</f>
        <v>0</v>
      </c>
    </row>
    <row r="27" spans="1:11" ht="15.75" hidden="1" customHeight="1" thickBot="1" x14ac:dyDescent="0.3">
      <c r="A27" s="130"/>
      <c r="B27" s="2775" t="s">
        <v>769</v>
      </c>
      <c r="C27" s="2776"/>
      <c r="D27" s="1629"/>
      <c r="E27" s="1630"/>
      <c r="F27" s="1630"/>
      <c r="G27" s="1630"/>
      <c r="H27" s="1630"/>
      <c r="I27" s="1630"/>
      <c r="J27" s="1631"/>
      <c r="K27" s="701">
        <f>SUM(D27:J27)</f>
        <v>0</v>
      </c>
    </row>
    <row r="28" spans="1:11" ht="16.5" hidden="1" customHeight="1" thickTop="1" thickBot="1" x14ac:dyDescent="0.3">
      <c r="A28" s="2069"/>
      <c r="B28" s="2778" t="s">
        <v>770</v>
      </c>
      <c r="C28" s="2779"/>
      <c r="D28" s="484">
        <f t="shared" ref="D28:K28" si="3">SUM(D23:D27)</f>
        <v>0</v>
      </c>
      <c r="E28" s="485">
        <f t="shared" si="3"/>
        <v>0</v>
      </c>
      <c r="F28" s="485">
        <f t="shared" si="3"/>
        <v>0</v>
      </c>
      <c r="G28" s="485">
        <f t="shared" si="3"/>
        <v>0</v>
      </c>
      <c r="H28" s="485">
        <f t="shared" si="3"/>
        <v>0</v>
      </c>
      <c r="I28" s="485">
        <f t="shared" si="3"/>
        <v>0</v>
      </c>
      <c r="J28" s="485">
        <f t="shared" si="3"/>
        <v>0</v>
      </c>
      <c r="K28" s="486">
        <f t="shared" si="3"/>
        <v>0</v>
      </c>
    </row>
    <row r="29" spans="1:11" ht="7.5" hidden="1" customHeight="1" thickBot="1" x14ac:dyDescent="0.3">
      <c r="A29" s="126"/>
      <c r="B29" s="127"/>
      <c r="C29" s="127"/>
      <c r="D29" s="123"/>
      <c r="E29" s="123"/>
      <c r="F29" s="123"/>
      <c r="G29" s="123"/>
      <c r="H29" s="123"/>
      <c r="I29" s="123"/>
      <c r="J29" s="123"/>
      <c r="K29" s="125"/>
    </row>
    <row r="30" spans="1:11" ht="15.75" hidden="1" thickBot="1" x14ac:dyDescent="0.3">
      <c r="A30" s="2809" t="s">
        <v>771</v>
      </c>
      <c r="B30" s="2810"/>
      <c r="C30" s="2810"/>
      <c r="D30" s="2810"/>
      <c r="E30" s="2810"/>
      <c r="F30" s="2810"/>
      <c r="G30" s="2810"/>
      <c r="H30" s="2810"/>
      <c r="I30" s="2810"/>
      <c r="J30" s="2810"/>
      <c r="K30" s="2811"/>
    </row>
    <row r="31" spans="1:11" ht="15.75" hidden="1" thickBot="1" x14ac:dyDescent="0.3">
      <c r="A31" s="2806" t="s">
        <v>621</v>
      </c>
      <c r="B31" s="2807"/>
      <c r="C31" s="2807"/>
      <c r="D31" s="2807"/>
      <c r="E31" s="2807"/>
      <c r="F31" s="2807"/>
      <c r="G31" s="2807"/>
      <c r="H31" s="2807"/>
      <c r="I31" s="2807"/>
      <c r="J31" s="2807"/>
      <c r="K31" s="2808"/>
    </row>
    <row r="32" spans="1:11" ht="15.75" hidden="1" thickBot="1" x14ac:dyDescent="0.3">
      <c r="A32" s="2844"/>
      <c r="B32" s="2845"/>
      <c r="C32" s="2846"/>
      <c r="D32" s="298" t="s">
        <v>749</v>
      </c>
      <c r="E32" s="297" t="s">
        <v>707</v>
      </c>
      <c r="F32" s="297" t="s">
        <v>708</v>
      </c>
      <c r="G32" s="297" t="s">
        <v>709</v>
      </c>
      <c r="H32" s="297" t="s">
        <v>710</v>
      </c>
      <c r="I32" s="297" t="s">
        <v>750</v>
      </c>
      <c r="J32" s="706" t="s">
        <v>751</v>
      </c>
      <c r="K32" s="709" t="s">
        <v>130</v>
      </c>
    </row>
    <row r="33" spans="1:11" hidden="1" x14ac:dyDescent="0.25">
      <c r="A33" s="2769" t="s">
        <v>772</v>
      </c>
      <c r="B33" s="2770"/>
      <c r="C33" s="2847"/>
      <c r="D33" s="474" t="e">
        <f t="shared" ref="D33:K33" si="4">1-D34</f>
        <v>#DIV/0!</v>
      </c>
      <c r="E33" s="475" t="e">
        <f t="shared" si="4"/>
        <v>#DIV/0!</v>
      </c>
      <c r="F33" s="475" t="e">
        <f t="shared" si="4"/>
        <v>#DIV/0!</v>
      </c>
      <c r="G33" s="475" t="e">
        <f t="shared" si="4"/>
        <v>#DIV/0!</v>
      </c>
      <c r="H33" s="475" t="e">
        <f t="shared" si="4"/>
        <v>#DIV/0!</v>
      </c>
      <c r="I33" s="475" t="e">
        <f t="shared" si="4"/>
        <v>#DIV/0!</v>
      </c>
      <c r="J33" s="707" t="e">
        <f t="shared" si="4"/>
        <v>#DIV/0!</v>
      </c>
      <c r="K33" s="710" t="e">
        <f t="shared" si="4"/>
        <v>#DIV/0!</v>
      </c>
    </row>
    <row r="34" spans="1:11" ht="18" hidden="1" thickBot="1" x14ac:dyDescent="0.3">
      <c r="A34" s="2771" t="s">
        <v>773</v>
      </c>
      <c r="B34" s="2772"/>
      <c r="C34" s="2848"/>
      <c r="D34" s="476" t="e">
        <f t="shared" ref="D34:K34" si="5">D28/D7*2</f>
        <v>#DIV/0!</v>
      </c>
      <c r="E34" s="477" t="e">
        <f t="shared" si="5"/>
        <v>#DIV/0!</v>
      </c>
      <c r="F34" s="477" t="e">
        <f t="shared" si="5"/>
        <v>#DIV/0!</v>
      </c>
      <c r="G34" s="477" t="e">
        <f t="shared" si="5"/>
        <v>#DIV/0!</v>
      </c>
      <c r="H34" s="477" t="e">
        <f t="shared" si="5"/>
        <v>#DIV/0!</v>
      </c>
      <c r="I34" s="477" t="e">
        <f t="shared" si="5"/>
        <v>#DIV/0!</v>
      </c>
      <c r="J34" s="708" t="e">
        <f t="shared" si="5"/>
        <v>#DIV/0!</v>
      </c>
      <c r="K34" s="711" t="e">
        <f t="shared" si="5"/>
        <v>#DIV/0!</v>
      </c>
    </row>
    <row r="35" spans="1:11" ht="15.75" thickBot="1" x14ac:dyDescent="0.3">
      <c r="A35" s="2783" t="s">
        <v>1099</v>
      </c>
      <c r="B35" s="2784"/>
      <c r="C35" s="2784"/>
      <c r="D35" s="2784"/>
      <c r="E35" s="2784"/>
      <c r="F35" s="2784"/>
      <c r="G35" s="2784"/>
      <c r="H35" s="2784"/>
      <c r="I35" s="2784"/>
      <c r="J35" s="2784"/>
      <c r="K35" s="2785"/>
    </row>
    <row r="36" spans="1:11" ht="18" thickBot="1" x14ac:dyDescent="0.3">
      <c r="A36" s="2786"/>
      <c r="B36" s="2787"/>
      <c r="C36" s="2788"/>
      <c r="D36" s="298" t="s">
        <v>749</v>
      </c>
      <c r="E36" s="297" t="s">
        <v>707</v>
      </c>
      <c r="F36" s="297" t="s">
        <v>708</v>
      </c>
      <c r="G36" s="297" t="s">
        <v>709</v>
      </c>
      <c r="H36" s="297" t="s">
        <v>710</v>
      </c>
      <c r="I36" s="297" t="s">
        <v>784</v>
      </c>
      <c r="J36" s="297" t="s">
        <v>751</v>
      </c>
      <c r="K36" s="169" t="s">
        <v>130</v>
      </c>
    </row>
    <row r="37" spans="1:11" x14ac:dyDescent="0.25">
      <c r="A37" s="2794" t="s">
        <v>752</v>
      </c>
      <c r="B37" s="2795"/>
      <c r="C37" s="2795"/>
      <c r="D37" s="1126">
        <v>345</v>
      </c>
      <c r="E37" s="1127">
        <v>337</v>
      </c>
      <c r="F37" s="1127">
        <v>113</v>
      </c>
      <c r="G37" s="1127">
        <v>116</v>
      </c>
      <c r="H37" s="1127">
        <v>379</v>
      </c>
      <c r="I37" s="1127">
        <v>90</v>
      </c>
      <c r="J37" s="1128">
        <v>26</v>
      </c>
      <c r="K37" s="494">
        <f>SUM(D37:J37)</f>
        <v>1406</v>
      </c>
    </row>
    <row r="38" spans="1:11" ht="17.25" x14ac:dyDescent="0.25">
      <c r="A38" s="2796" t="s">
        <v>753</v>
      </c>
      <c r="B38" s="2797"/>
      <c r="C38" s="2797"/>
      <c r="D38" s="1129">
        <v>232</v>
      </c>
      <c r="E38" s="1130">
        <v>264</v>
      </c>
      <c r="F38" s="1130">
        <v>81</v>
      </c>
      <c r="G38" s="1130">
        <v>73</v>
      </c>
      <c r="H38" s="1130">
        <v>298</v>
      </c>
      <c r="I38" s="1130">
        <v>100</v>
      </c>
      <c r="J38" s="1131">
        <v>30</v>
      </c>
      <c r="K38" s="498">
        <f>SUM(D38:J38)</f>
        <v>1078</v>
      </c>
    </row>
    <row r="39" spans="1:11" ht="15" customHeight="1" x14ac:dyDescent="0.25">
      <c r="A39" s="2798" t="s">
        <v>754</v>
      </c>
      <c r="B39" s="2799"/>
      <c r="C39" s="2799"/>
      <c r="D39" s="1129">
        <v>62</v>
      </c>
      <c r="E39" s="1130">
        <v>37</v>
      </c>
      <c r="F39" s="1130">
        <v>15</v>
      </c>
      <c r="G39" s="1130">
        <v>17</v>
      </c>
      <c r="H39" s="1130">
        <v>48</v>
      </c>
      <c r="I39" s="1130">
        <v>0</v>
      </c>
      <c r="J39" s="1131">
        <v>0</v>
      </c>
      <c r="K39" s="498">
        <f>SUM(D39:J39)</f>
        <v>179</v>
      </c>
    </row>
    <row r="40" spans="1:11" ht="15.75" thickBot="1" x14ac:dyDescent="0.3">
      <c r="A40" s="2796" t="s">
        <v>755</v>
      </c>
      <c r="B40" s="2797"/>
      <c r="C40" s="2797"/>
      <c r="D40" s="499">
        <f>SUM(D38:D39)</f>
        <v>294</v>
      </c>
      <c r="E40" s="500">
        <f t="shared" ref="E40:J40" si="6">SUM(E38:E39)</f>
        <v>301</v>
      </c>
      <c r="F40" s="500">
        <f t="shared" si="6"/>
        <v>96</v>
      </c>
      <c r="G40" s="500">
        <f t="shared" si="6"/>
        <v>90</v>
      </c>
      <c r="H40" s="500">
        <f t="shared" si="6"/>
        <v>346</v>
      </c>
      <c r="I40" s="500">
        <f t="shared" si="6"/>
        <v>100</v>
      </c>
      <c r="J40" s="501">
        <f t="shared" si="6"/>
        <v>30</v>
      </c>
      <c r="K40" s="502">
        <f>K38+K39</f>
        <v>1257</v>
      </c>
    </row>
    <row r="41" spans="1:11" ht="18" customHeight="1" thickTop="1" thickBot="1" x14ac:dyDescent="0.3">
      <c r="A41" s="2800" t="s">
        <v>756</v>
      </c>
      <c r="B41" s="2801"/>
      <c r="C41" s="2801"/>
      <c r="D41" s="503">
        <f t="shared" ref="D41:K41" si="7">D37-D40</f>
        <v>51</v>
      </c>
      <c r="E41" s="504">
        <f t="shared" si="7"/>
        <v>36</v>
      </c>
      <c r="F41" s="504">
        <f t="shared" si="7"/>
        <v>17</v>
      </c>
      <c r="G41" s="504">
        <f t="shared" si="7"/>
        <v>26</v>
      </c>
      <c r="H41" s="504">
        <f t="shared" si="7"/>
        <v>33</v>
      </c>
      <c r="I41" s="550">
        <f t="shared" si="7"/>
        <v>-10</v>
      </c>
      <c r="J41" s="551">
        <f t="shared" si="7"/>
        <v>-4</v>
      </c>
      <c r="K41" s="552">
        <f t="shared" si="7"/>
        <v>149</v>
      </c>
    </row>
    <row r="42" spans="1:11" ht="7.5" customHeight="1" x14ac:dyDescent="0.25">
      <c r="A42" s="126"/>
      <c r="B42" s="127"/>
      <c r="C42" s="127"/>
      <c r="D42" s="123"/>
      <c r="E42" s="123"/>
      <c r="F42" s="123"/>
      <c r="G42" s="123"/>
      <c r="H42" s="123"/>
      <c r="I42" s="123"/>
      <c r="J42" s="123"/>
      <c r="K42" s="124"/>
    </row>
    <row r="43" spans="1:11" ht="15.75" thickBot="1" x14ac:dyDescent="0.3">
      <c r="A43" s="2802" t="s">
        <v>757</v>
      </c>
      <c r="B43" s="2802"/>
      <c r="C43" s="2802"/>
      <c r="D43" s="2802"/>
      <c r="E43" s="2802"/>
      <c r="F43" s="2802"/>
      <c r="G43" s="2802"/>
      <c r="H43" s="2802"/>
      <c r="I43" s="2802"/>
      <c r="J43" s="2802"/>
      <c r="K43" s="2803"/>
    </row>
    <row r="44" spans="1:11" ht="15.75" thickBot="1" x14ac:dyDescent="0.3">
      <c r="A44" s="2783" t="s">
        <v>1096</v>
      </c>
      <c r="B44" s="2784"/>
      <c r="C44" s="2784"/>
      <c r="D44" s="2784"/>
      <c r="E44" s="2784"/>
      <c r="F44" s="2784"/>
      <c r="G44" s="2784"/>
      <c r="H44" s="2784"/>
      <c r="I44" s="2784"/>
      <c r="J44" s="2784"/>
      <c r="K44" s="2785"/>
    </row>
    <row r="45" spans="1:11" ht="18" thickBot="1" x14ac:dyDescent="0.3">
      <c r="A45" s="2786"/>
      <c r="B45" s="2787"/>
      <c r="C45" s="2788"/>
      <c r="D45" s="167" t="s">
        <v>749</v>
      </c>
      <c r="E45" s="168" t="s">
        <v>707</v>
      </c>
      <c r="F45" s="168" t="s">
        <v>708</v>
      </c>
      <c r="G45" s="168" t="s">
        <v>709</v>
      </c>
      <c r="H45" s="168" t="s">
        <v>710</v>
      </c>
      <c r="I45" s="168" t="s">
        <v>784</v>
      </c>
      <c r="J45" s="168" t="s">
        <v>751</v>
      </c>
      <c r="K45" s="169" t="s">
        <v>130</v>
      </c>
    </row>
    <row r="46" spans="1:11" ht="15" customHeight="1" x14ac:dyDescent="0.25">
      <c r="A46" s="128"/>
      <c r="B46" s="2773" t="s">
        <v>758</v>
      </c>
      <c r="C46" s="2774"/>
      <c r="D46" s="1214">
        <v>89</v>
      </c>
      <c r="E46" s="1214">
        <v>49</v>
      </c>
      <c r="F46" s="1214">
        <v>21</v>
      </c>
      <c r="G46" s="1214">
        <v>19</v>
      </c>
      <c r="H46" s="1214">
        <v>74</v>
      </c>
      <c r="I46" s="1214">
        <v>0</v>
      </c>
      <c r="J46" s="1215">
        <v>0</v>
      </c>
      <c r="K46" s="699">
        <f>SUM(D46:J46)</f>
        <v>252</v>
      </c>
    </row>
    <row r="47" spans="1:11" ht="15" customHeight="1" x14ac:dyDescent="0.25">
      <c r="A47" s="129"/>
      <c r="B47" s="2775" t="s">
        <v>759</v>
      </c>
      <c r="C47" s="2776"/>
      <c r="D47" s="1214">
        <v>0</v>
      </c>
      <c r="E47" s="1214">
        <v>0</v>
      </c>
      <c r="F47" s="1214">
        <v>0</v>
      </c>
      <c r="G47" s="1214">
        <v>0</v>
      </c>
      <c r="H47" s="1214">
        <v>0</v>
      </c>
      <c r="I47" s="1214">
        <v>0</v>
      </c>
      <c r="J47" s="1215">
        <v>0</v>
      </c>
      <c r="K47" s="700">
        <f>SUM(D47:I47)</f>
        <v>0</v>
      </c>
    </row>
    <row r="48" spans="1:11" ht="15" customHeight="1" x14ac:dyDescent="0.25">
      <c r="A48" s="2777" t="s">
        <v>760</v>
      </c>
      <c r="B48" s="2775"/>
      <c r="C48" s="2776"/>
      <c r="D48" s="1214">
        <v>1</v>
      </c>
      <c r="E48" s="1214">
        <v>2</v>
      </c>
      <c r="F48" s="1214">
        <v>1</v>
      </c>
      <c r="G48" s="1214">
        <v>1</v>
      </c>
      <c r="H48" s="1214">
        <v>1</v>
      </c>
      <c r="I48" s="1214">
        <v>0</v>
      </c>
      <c r="J48" s="1215">
        <v>0</v>
      </c>
      <c r="K48" s="700">
        <f>SUM(D48:I48)</f>
        <v>6</v>
      </c>
    </row>
    <row r="49" spans="1:11" ht="15" customHeight="1" x14ac:dyDescent="0.25">
      <c r="A49" s="2777" t="s">
        <v>761</v>
      </c>
      <c r="B49" s="2775"/>
      <c r="C49" s="2776"/>
      <c r="D49" s="1214">
        <v>0</v>
      </c>
      <c r="E49" s="1214">
        <v>0</v>
      </c>
      <c r="F49" s="1214">
        <v>0</v>
      </c>
      <c r="G49" s="1214">
        <v>0</v>
      </c>
      <c r="H49" s="1214">
        <v>0</v>
      </c>
      <c r="I49" s="1214">
        <v>0</v>
      </c>
      <c r="J49" s="1215">
        <v>0</v>
      </c>
      <c r="K49" s="700">
        <f>SUM(D49:J49)</f>
        <v>0</v>
      </c>
    </row>
    <row r="50" spans="1:11" ht="15.75" thickBot="1" x14ac:dyDescent="0.3">
      <c r="A50" s="2789" t="s">
        <v>762</v>
      </c>
      <c r="B50" s="2790"/>
      <c r="C50" s="2791"/>
      <c r="D50" s="1114">
        <v>0</v>
      </c>
      <c r="E50" s="1115">
        <v>0</v>
      </c>
      <c r="F50" s="1115">
        <v>0</v>
      </c>
      <c r="G50" s="1115">
        <v>0</v>
      </c>
      <c r="H50" s="1115">
        <v>0</v>
      </c>
      <c r="I50" s="1115">
        <v>0</v>
      </c>
      <c r="J50" s="1116">
        <v>0</v>
      </c>
      <c r="K50" s="701">
        <f>SUM(D50:J50)</f>
        <v>0</v>
      </c>
    </row>
    <row r="51" spans="1:11" ht="16.5" customHeight="1" thickTop="1" thickBot="1" x14ac:dyDescent="0.3">
      <c r="A51" s="170"/>
      <c r="B51" s="2792" t="s">
        <v>763</v>
      </c>
      <c r="C51" s="2793"/>
      <c r="D51" s="489">
        <f t="shared" ref="D51:K51" si="8">SUM(D46:D50)</f>
        <v>90</v>
      </c>
      <c r="E51" s="490">
        <f t="shared" si="8"/>
        <v>51</v>
      </c>
      <c r="F51" s="490">
        <f t="shared" si="8"/>
        <v>22</v>
      </c>
      <c r="G51" s="490">
        <f t="shared" si="8"/>
        <v>20</v>
      </c>
      <c r="H51" s="490">
        <f t="shared" si="8"/>
        <v>75</v>
      </c>
      <c r="I51" s="490">
        <f t="shared" si="8"/>
        <v>0</v>
      </c>
      <c r="J51" s="698">
        <f t="shared" si="8"/>
        <v>0</v>
      </c>
      <c r="K51" s="702">
        <f t="shared" si="8"/>
        <v>258</v>
      </c>
    </row>
    <row r="52" spans="1:11" ht="7.5" customHeight="1" thickBot="1" x14ac:dyDescent="0.3">
      <c r="A52" s="126"/>
      <c r="B52" s="127"/>
      <c r="C52" s="127"/>
      <c r="D52" s="123"/>
      <c r="E52" s="123"/>
      <c r="F52" s="123"/>
      <c r="G52" s="123"/>
      <c r="H52" s="123"/>
      <c r="I52" s="123"/>
      <c r="J52" s="123"/>
      <c r="K52" s="124"/>
    </row>
    <row r="53" spans="1:11" ht="15.75" thickBot="1" x14ac:dyDescent="0.3">
      <c r="A53" s="2780" t="s">
        <v>764</v>
      </c>
      <c r="B53" s="2781"/>
      <c r="C53" s="2781"/>
      <c r="D53" s="2781"/>
      <c r="E53" s="2781"/>
      <c r="F53" s="2781"/>
      <c r="G53" s="2781"/>
      <c r="H53" s="2781"/>
      <c r="I53" s="2781"/>
      <c r="J53" s="2781"/>
      <c r="K53" s="2782"/>
    </row>
    <row r="54" spans="1:11" ht="15.75" thickBot="1" x14ac:dyDescent="0.3">
      <c r="A54" s="2783" t="s">
        <v>1096</v>
      </c>
      <c r="B54" s="2784"/>
      <c r="C54" s="2784"/>
      <c r="D54" s="2784"/>
      <c r="E54" s="2784"/>
      <c r="F54" s="2784"/>
      <c r="G54" s="2784"/>
      <c r="H54" s="2784"/>
      <c r="I54" s="2784"/>
      <c r="J54" s="2784"/>
      <c r="K54" s="2785"/>
    </row>
    <row r="55" spans="1:11" ht="18" thickBot="1" x14ac:dyDescent="0.3">
      <c r="A55" s="2766"/>
      <c r="B55" s="2767"/>
      <c r="C55" s="2768"/>
      <c r="D55" s="167" t="s">
        <v>749</v>
      </c>
      <c r="E55" s="168" t="s">
        <v>707</v>
      </c>
      <c r="F55" s="168" t="s">
        <v>708</v>
      </c>
      <c r="G55" s="168" t="s">
        <v>709</v>
      </c>
      <c r="H55" s="168" t="s">
        <v>710</v>
      </c>
      <c r="I55" s="168" t="s">
        <v>784</v>
      </c>
      <c r="J55" s="168" t="s">
        <v>751</v>
      </c>
      <c r="K55" s="169" t="s">
        <v>130</v>
      </c>
    </row>
    <row r="56" spans="1:11" ht="15" customHeight="1" x14ac:dyDescent="0.25">
      <c r="A56" s="2070"/>
      <c r="B56" s="2773" t="s">
        <v>765</v>
      </c>
      <c r="C56" s="2774"/>
      <c r="D56" s="1216">
        <v>87</v>
      </c>
      <c r="E56" s="1217">
        <v>51</v>
      </c>
      <c r="F56" s="1217">
        <v>23</v>
      </c>
      <c r="G56" s="1217">
        <v>20</v>
      </c>
      <c r="H56" s="1217">
        <v>66</v>
      </c>
      <c r="I56" s="1217">
        <v>8</v>
      </c>
      <c r="J56" s="1218">
        <v>3</v>
      </c>
      <c r="K56" s="699">
        <f>SUM(D56:J56)</f>
        <v>258</v>
      </c>
    </row>
    <row r="57" spans="1:11" ht="15" customHeight="1" x14ac:dyDescent="0.25">
      <c r="A57" s="130"/>
      <c r="B57" s="2775" t="s">
        <v>766</v>
      </c>
      <c r="C57" s="2776"/>
      <c r="D57" s="1219">
        <v>1</v>
      </c>
      <c r="E57" s="1214">
        <v>1</v>
      </c>
      <c r="F57" s="1214">
        <v>0</v>
      </c>
      <c r="G57" s="1214">
        <v>0</v>
      </c>
      <c r="H57" s="1214">
        <v>3</v>
      </c>
      <c r="I57" s="1214">
        <v>0</v>
      </c>
      <c r="J57" s="1215">
        <v>0</v>
      </c>
      <c r="K57" s="705">
        <f>SUM(D57:J57)</f>
        <v>5</v>
      </c>
    </row>
    <row r="58" spans="1:11" ht="15" customHeight="1" x14ac:dyDescent="0.25">
      <c r="A58" s="2777" t="s">
        <v>767</v>
      </c>
      <c r="B58" s="2775"/>
      <c r="C58" s="2776"/>
      <c r="D58" s="1219">
        <v>0</v>
      </c>
      <c r="E58" s="1214">
        <v>0</v>
      </c>
      <c r="F58" s="1214">
        <v>0</v>
      </c>
      <c r="G58" s="1214">
        <v>0</v>
      </c>
      <c r="H58" s="1214">
        <v>0</v>
      </c>
      <c r="I58" s="1214">
        <v>0</v>
      </c>
      <c r="J58" s="1215">
        <v>0</v>
      </c>
      <c r="K58" s="705">
        <f>SUM(D58:J58)</f>
        <v>0</v>
      </c>
    </row>
    <row r="59" spans="1:11" ht="15" customHeight="1" x14ac:dyDescent="0.25">
      <c r="A59" s="130"/>
      <c r="B59" s="2775" t="s">
        <v>768</v>
      </c>
      <c r="C59" s="2776"/>
      <c r="D59" s="1219">
        <v>0</v>
      </c>
      <c r="E59" s="1214">
        <v>0</v>
      </c>
      <c r="F59" s="1214">
        <v>0</v>
      </c>
      <c r="G59" s="1214">
        <v>0</v>
      </c>
      <c r="H59" s="1214">
        <v>0</v>
      </c>
      <c r="I59" s="1214">
        <v>0</v>
      </c>
      <c r="J59" s="1215">
        <v>0</v>
      </c>
      <c r="K59" s="705">
        <f>SUM(D59:J59)</f>
        <v>0</v>
      </c>
    </row>
    <row r="60" spans="1:11" ht="15.75" customHeight="1" thickBot="1" x14ac:dyDescent="0.3">
      <c r="A60" s="130"/>
      <c r="B60" s="2775" t="s">
        <v>769</v>
      </c>
      <c r="C60" s="2776"/>
      <c r="D60" s="1220">
        <v>0</v>
      </c>
      <c r="E60" s="1221">
        <v>0</v>
      </c>
      <c r="F60" s="1221">
        <v>0</v>
      </c>
      <c r="G60" s="1221">
        <v>0</v>
      </c>
      <c r="H60" s="1221">
        <v>0</v>
      </c>
      <c r="I60" s="1221">
        <v>0</v>
      </c>
      <c r="J60" s="1222">
        <v>0</v>
      </c>
      <c r="K60" s="701">
        <f>SUM(D60:J60)</f>
        <v>0</v>
      </c>
    </row>
    <row r="61" spans="1:11" ht="16.5" customHeight="1" thickTop="1" thickBot="1" x14ac:dyDescent="0.3">
      <c r="A61" s="2069"/>
      <c r="B61" s="2778" t="s">
        <v>770</v>
      </c>
      <c r="C61" s="2779"/>
      <c r="D61" s="484">
        <f t="shared" ref="D61:K61" si="9">SUM(D56:D60)</f>
        <v>88</v>
      </c>
      <c r="E61" s="485">
        <f t="shared" si="9"/>
        <v>52</v>
      </c>
      <c r="F61" s="485">
        <f t="shared" si="9"/>
        <v>23</v>
      </c>
      <c r="G61" s="485">
        <f t="shared" si="9"/>
        <v>20</v>
      </c>
      <c r="H61" s="485">
        <f t="shared" si="9"/>
        <v>69</v>
      </c>
      <c r="I61" s="485">
        <f t="shared" si="9"/>
        <v>8</v>
      </c>
      <c r="J61" s="1854">
        <f t="shared" si="9"/>
        <v>3</v>
      </c>
      <c r="K61" s="1855">
        <f t="shared" si="9"/>
        <v>263</v>
      </c>
    </row>
    <row r="62" spans="1:11" ht="7.5" customHeight="1" thickBot="1" x14ac:dyDescent="0.3">
      <c r="A62" s="126"/>
      <c r="B62" s="127"/>
      <c r="C62" s="127"/>
      <c r="D62" s="123"/>
      <c r="E62" s="123"/>
      <c r="F62" s="123"/>
      <c r="G62" s="123"/>
      <c r="H62" s="123"/>
      <c r="I62" s="123"/>
      <c r="J62" s="123"/>
      <c r="K62" s="125"/>
    </row>
    <row r="63" spans="1:11" ht="15.75" thickBot="1" x14ac:dyDescent="0.3">
      <c r="A63" s="2780" t="s">
        <v>771</v>
      </c>
      <c r="B63" s="2781"/>
      <c r="C63" s="2781"/>
      <c r="D63" s="2781"/>
      <c r="E63" s="2781"/>
      <c r="F63" s="2781"/>
      <c r="G63" s="2781"/>
      <c r="H63" s="2781"/>
      <c r="I63" s="2781"/>
      <c r="J63" s="2781"/>
      <c r="K63" s="2782"/>
    </row>
    <row r="64" spans="1:11" ht="15.75" thickBot="1" x14ac:dyDescent="0.3">
      <c r="A64" s="2783" t="s">
        <v>1096</v>
      </c>
      <c r="B64" s="2784"/>
      <c r="C64" s="2784"/>
      <c r="D64" s="2784"/>
      <c r="E64" s="2784"/>
      <c r="F64" s="2784"/>
      <c r="G64" s="2784"/>
      <c r="H64" s="2784"/>
      <c r="I64" s="2784"/>
      <c r="J64" s="2784"/>
      <c r="K64" s="2785"/>
    </row>
    <row r="65" spans="1:11" ht="15.75" thickBot="1" x14ac:dyDescent="0.3">
      <c r="A65" s="2766"/>
      <c r="B65" s="2767"/>
      <c r="C65" s="2768"/>
      <c r="D65" s="298" t="s">
        <v>749</v>
      </c>
      <c r="E65" s="297" t="s">
        <v>707</v>
      </c>
      <c r="F65" s="297" t="s">
        <v>708</v>
      </c>
      <c r="G65" s="297" t="s">
        <v>709</v>
      </c>
      <c r="H65" s="297" t="s">
        <v>710</v>
      </c>
      <c r="I65" s="297" t="s">
        <v>750</v>
      </c>
      <c r="J65" s="706" t="s">
        <v>751</v>
      </c>
      <c r="K65" s="709" t="s">
        <v>130</v>
      </c>
    </row>
    <row r="66" spans="1:11" x14ac:dyDescent="0.25">
      <c r="A66" s="2769" t="s">
        <v>772</v>
      </c>
      <c r="B66" s="2770"/>
      <c r="C66" s="2770"/>
      <c r="D66" s="474">
        <f t="shared" ref="D66:K66" si="10">1-D67</f>
        <v>0.40136054421768708</v>
      </c>
      <c r="E66" s="475">
        <f t="shared" si="10"/>
        <v>0.654485049833887</v>
      </c>
      <c r="F66" s="475">
        <f t="shared" si="10"/>
        <v>0.52083333333333326</v>
      </c>
      <c r="G66" s="475">
        <f t="shared" si="10"/>
        <v>0.55555555555555558</v>
      </c>
      <c r="H66" s="475">
        <f t="shared" si="10"/>
        <v>0.60115606936416177</v>
      </c>
      <c r="I66" s="475">
        <f t="shared" si="10"/>
        <v>0.84</v>
      </c>
      <c r="J66" s="707">
        <f t="shared" si="10"/>
        <v>0.8</v>
      </c>
      <c r="K66" s="710">
        <f t="shared" si="10"/>
        <v>0.58154335719968175</v>
      </c>
    </row>
    <row r="67" spans="1:11" ht="18" thickBot="1" x14ac:dyDescent="0.3">
      <c r="A67" s="2771" t="s">
        <v>773</v>
      </c>
      <c r="B67" s="2772"/>
      <c r="C67" s="2772"/>
      <c r="D67" s="476">
        <f t="shared" ref="D67:K67" si="11">D61/D40*2</f>
        <v>0.59863945578231292</v>
      </c>
      <c r="E67" s="477">
        <f t="shared" si="11"/>
        <v>0.34551495016611294</v>
      </c>
      <c r="F67" s="477">
        <f t="shared" si="11"/>
        <v>0.47916666666666669</v>
      </c>
      <c r="G67" s="477">
        <f t="shared" si="11"/>
        <v>0.44444444444444442</v>
      </c>
      <c r="H67" s="477">
        <f t="shared" si="11"/>
        <v>0.39884393063583817</v>
      </c>
      <c r="I67" s="477">
        <f t="shared" si="11"/>
        <v>0.16</v>
      </c>
      <c r="J67" s="708">
        <f t="shared" si="11"/>
        <v>0.2</v>
      </c>
      <c r="K67" s="711">
        <f t="shared" si="11"/>
        <v>0.41845664280031819</v>
      </c>
    </row>
    <row r="68" spans="1:11" ht="15.75" hidden="1" thickBot="1" x14ac:dyDescent="0.3">
      <c r="A68" s="2806" t="s">
        <v>1056</v>
      </c>
      <c r="B68" s="2807"/>
      <c r="C68" s="2807"/>
      <c r="D68" s="2807"/>
      <c r="E68" s="2807"/>
      <c r="F68" s="2807"/>
      <c r="G68" s="2807"/>
      <c r="H68" s="2807"/>
      <c r="I68" s="2807"/>
      <c r="J68" s="2807"/>
      <c r="K68" s="2808"/>
    </row>
    <row r="69" spans="1:11" ht="15.75" hidden="1" thickBot="1" x14ac:dyDescent="0.3">
      <c r="A69" s="2786"/>
      <c r="B69" s="2787"/>
      <c r="C69" s="2788"/>
      <c r="D69" s="298" t="s">
        <v>749</v>
      </c>
      <c r="E69" s="297" t="s">
        <v>707</v>
      </c>
      <c r="F69" s="297" t="s">
        <v>708</v>
      </c>
      <c r="G69" s="297" t="s">
        <v>709</v>
      </c>
      <c r="H69" s="297" t="s">
        <v>710</v>
      </c>
      <c r="I69" s="297" t="s">
        <v>750</v>
      </c>
      <c r="J69" s="297" t="s">
        <v>751</v>
      </c>
      <c r="K69" s="169" t="s">
        <v>130</v>
      </c>
    </row>
    <row r="70" spans="1:11" hidden="1" x14ac:dyDescent="0.25">
      <c r="A70" s="2794" t="s">
        <v>752</v>
      </c>
      <c r="B70" s="2795"/>
      <c r="C70" s="2795"/>
      <c r="D70" s="491">
        <v>345</v>
      </c>
      <c r="E70" s="492">
        <v>337</v>
      </c>
      <c r="F70" s="492">
        <v>113</v>
      </c>
      <c r="G70" s="492">
        <v>116</v>
      </c>
      <c r="H70" s="492">
        <v>379</v>
      </c>
      <c r="I70" s="492">
        <v>90</v>
      </c>
      <c r="J70" s="493">
        <v>26</v>
      </c>
      <c r="K70" s="494">
        <f>SUM(D70:J70)</f>
        <v>1406</v>
      </c>
    </row>
    <row r="71" spans="1:11" ht="17.25" hidden="1" x14ac:dyDescent="0.25">
      <c r="A71" s="2796" t="s">
        <v>753</v>
      </c>
      <c r="B71" s="2797"/>
      <c r="C71" s="2797"/>
      <c r="D71" s="495">
        <v>233</v>
      </c>
      <c r="E71" s="496">
        <v>259</v>
      </c>
      <c r="F71" s="496">
        <v>81</v>
      </c>
      <c r="G71" s="496">
        <v>72</v>
      </c>
      <c r="H71" s="496">
        <v>288</v>
      </c>
      <c r="I71" s="496">
        <v>103</v>
      </c>
      <c r="J71" s="497">
        <v>33</v>
      </c>
      <c r="K71" s="498">
        <f>SUM(D71:J71)</f>
        <v>1069</v>
      </c>
    </row>
    <row r="72" spans="1:11" ht="15" hidden="1" customHeight="1" x14ac:dyDescent="0.25">
      <c r="A72" s="2798" t="s">
        <v>754</v>
      </c>
      <c r="B72" s="2799"/>
      <c r="C72" s="2799"/>
      <c r="D72" s="495">
        <v>68</v>
      </c>
      <c r="E72" s="496">
        <v>51</v>
      </c>
      <c r="F72" s="496">
        <v>18</v>
      </c>
      <c r="G72" s="496">
        <v>22</v>
      </c>
      <c r="H72" s="496">
        <v>65</v>
      </c>
      <c r="I72" s="496">
        <v>4</v>
      </c>
      <c r="J72" s="497">
        <v>2</v>
      </c>
      <c r="K72" s="498">
        <f>SUM(D72:J72)</f>
        <v>230</v>
      </c>
    </row>
    <row r="73" spans="1:11" ht="15.75" hidden="1" thickBot="1" x14ac:dyDescent="0.3">
      <c r="A73" s="2796" t="s">
        <v>755</v>
      </c>
      <c r="B73" s="2797"/>
      <c r="C73" s="2797"/>
      <c r="D73" s="499">
        <f>SUM(D71:D72)</f>
        <v>301</v>
      </c>
      <c r="E73" s="500">
        <f t="shared" ref="E73:J73" si="12">SUM(E71:E72)</f>
        <v>310</v>
      </c>
      <c r="F73" s="500">
        <f t="shared" si="12"/>
        <v>99</v>
      </c>
      <c r="G73" s="500">
        <f t="shared" si="12"/>
        <v>94</v>
      </c>
      <c r="H73" s="500">
        <f t="shared" si="12"/>
        <v>353</v>
      </c>
      <c r="I73" s="500">
        <f t="shared" si="12"/>
        <v>107</v>
      </c>
      <c r="J73" s="501">
        <f t="shared" si="12"/>
        <v>35</v>
      </c>
      <c r="K73" s="502">
        <f>K71+K72</f>
        <v>1299</v>
      </c>
    </row>
    <row r="74" spans="1:11" ht="18" hidden="1" customHeight="1" thickTop="1" thickBot="1" x14ac:dyDescent="0.3">
      <c r="A74" s="2800" t="s">
        <v>756</v>
      </c>
      <c r="B74" s="2801"/>
      <c r="C74" s="2801"/>
      <c r="D74" s="503">
        <f t="shared" ref="D74:K74" si="13">D70-D73</f>
        <v>44</v>
      </c>
      <c r="E74" s="504">
        <f t="shared" si="13"/>
        <v>27</v>
      </c>
      <c r="F74" s="504">
        <f t="shared" si="13"/>
        <v>14</v>
      </c>
      <c r="G74" s="504">
        <f t="shared" si="13"/>
        <v>22</v>
      </c>
      <c r="H74" s="504">
        <f t="shared" si="13"/>
        <v>26</v>
      </c>
      <c r="I74" s="550">
        <f t="shared" si="13"/>
        <v>-17</v>
      </c>
      <c r="J74" s="551">
        <f t="shared" si="13"/>
        <v>-9</v>
      </c>
      <c r="K74" s="552">
        <f t="shared" si="13"/>
        <v>107</v>
      </c>
    </row>
    <row r="75" spans="1:11" ht="7.5" hidden="1" customHeight="1" x14ac:dyDescent="0.25">
      <c r="A75" s="126"/>
      <c r="B75" s="127"/>
      <c r="C75" s="127"/>
      <c r="D75" s="123"/>
      <c r="E75" s="123"/>
      <c r="F75" s="123"/>
      <c r="G75" s="123"/>
      <c r="H75" s="123"/>
      <c r="I75" s="123"/>
      <c r="J75" s="123"/>
      <c r="K75" s="124"/>
    </row>
    <row r="76" spans="1:11" ht="15.75" hidden="1" thickBot="1" x14ac:dyDescent="0.3">
      <c r="A76" s="2804" t="s">
        <v>757</v>
      </c>
      <c r="B76" s="2804"/>
      <c r="C76" s="2804"/>
      <c r="D76" s="2804"/>
      <c r="E76" s="2804"/>
      <c r="F76" s="2804"/>
      <c r="G76" s="2804"/>
      <c r="H76" s="2804"/>
      <c r="I76" s="2804"/>
      <c r="J76" s="2804"/>
      <c r="K76" s="2805"/>
    </row>
    <row r="77" spans="1:11" ht="15.75" hidden="1" thickBot="1" x14ac:dyDescent="0.3">
      <c r="A77" s="2806" t="s">
        <v>1057</v>
      </c>
      <c r="B77" s="2807"/>
      <c r="C77" s="2807"/>
      <c r="D77" s="2807"/>
      <c r="E77" s="2807"/>
      <c r="F77" s="2807"/>
      <c r="G77" s="2807"/>
      <c r="H77" s="2807"/>
      <c r="I77" s="2807"/>
      <c r="J77" s="2807"/>
      <c r="K77" s="2808"/>
    </row>
    <row r="78" spans="1:11" ht="15.75" hidden="1" thickBot="1" x14ac:dyDescent="0.3">
      <c r="A78" s="2786"/>
      <c r="B78" s="2787"/>
      <c r="C78" s="2788"/>
      <c r="D78" s="167" t="s">
        <v>749</v>
      </c>
      <c r="E78" s="168" t="s">
        <v>707</v>
      </c>
      <c r="F78" s="168" t="s">
        <v>708</v>
      </c>
      <c r="G78" s="168" t="s">
        <v>709</v>
      </c>
      <c r="H78" s="168" t="s">
        <v>710</v>
      </c>
      <c r="I78" s="168" t="s">
        <v>750</v>
      </c>
      <c r="J78" s="168" t="s">
        <v>751</v>
      </c>
      <c r="K78" s="169" t="s">
        <v>130</v>
      </c>
    </row>
    <row r="79" spans="1:11" ht="15" hidden="1" customHeight="1" x14ac:dyDescent="0.25">
      <c r="A79" s="128"/>
      <c r="B79" s="2773" t="s">
        <v>758</v>
      </c>
      <c r="C79" s="2774"/>
      <c r="D79" s="481">
        <v>89</v>
      </c>
      <c r="E79" s="481">
        <v>55</v>
      </c>
      <c r="F79" s="481">
        <v>23</v>
      </c>
      <c r="G79" s="481">
        <v>30</v>
      </c>
      <c r="H79" s="481">
        <v>74</v>
      </c>
      <c r="I79" s="481">
        <v>3</v>
      </c>
      <c r="J79" s="696">
        <v>2</v>
      </c>
      <c r="K79" s="699">
        <f>SUM(D79:J79)</f>
        <v>276</v>
      </c>
    </row>
    <row r="80" spans="1:11" ht="15" hidden="1" customHeight="1" x14ac:dyDescent="0.25">
      <c r="A80" s="129"/>
      <c r="B80" s="2775" t="s">
        <v>759</v>
      </c>
      <c r="C80" s="2776"/>
      <c r="D80" s="481">
        <v>0</v>
      </c>
      <c r="E80" s="481">
        <v>0</v>
      </c>
      <c r="F80" s="481">
        <v>0</v>
      </c>
      <c r="G80" s="481">
        <v>0</v>
      </c>
      <c r="H80" s="481">
        <v>0</v>
      </c>
      <c r="I80" s="481">
        <v>0</v>
      </c>
      <c r="J80" s="696">
        <v>0</v>
      </c>
      <c r="K80" s="700">
        <f>SUM(D80:I80)</f>
        <v>0</v>
      </c>
    </row>
    <row r="81" spans="1:11" ht="15" hidden="1" customHeight="1" x14ac:dyDescent="0.25">
      <c r="A81" s="2777" t="s">
        <v>760</v>
      </c>
      <c r="B81" s="2775"/>
      <c r="C81" s="2776"/>
      <c r="D81" s="481">
        <v>4</v>
      </c>
      <c r="E81" s="481">
        <v>0</v>
      </c>
      <c r="F81" s="481">
        <v>0</v>
      </c>
      <c r="G81" s="481">
        <v>0</v>
      </c>
      <c r="H81" s="481">
        <v>2</v>
      </c>
      <c r="I81" s="481">
        <v>0</v>
      </c>
      <c r="J81" s="696">
        <v>0</v>
      </c>
      <c r="K81" s="700">
        <f>SUM(D81:I81)</f>
        <v>6</v>
      </c>
    </row>
    <row r="82" spans="1:11" ht="15" hidden="1" customHeight="1" x14ac:dyDescent="0.25">
      <c r="A82" s="2777" t="s">
        <v>761</v>
      </c>
      <c r="B82" s="2775"/>
      <c r="C82" s="2776"/>
      <c r="D82" s="481">
        <v>0</v>
      </c>
      <c r="E82" s="481">
        <v>0</v>
      </c>
      <c r="F82" s="481">
        <v>0</v>
      </c>
      <c r="G82" s="481">
        <v>0</v>
      </c>
      <c r="H82" s="481">
        <v>0</v>
      </c>
      <c r="I82" s="481">
        <v>0</v>
      </c>
      <c r="J82" s="696">
        <v>0</v>
      </c>
      <c r="K82" s="700">
        <f>SUM(D82:J82)</f>
        <v>0</v>
      </c>
    </row>
    <row r="83" spans="1:11" ht="15.75" hidden="1" thickBot="1" x14ac:dyDescent="0.3">
      <c r="A83" s="2789" t="s">
        <v>762</v>
      </c>
      <c r="B83" s="2790"/>
      <c r="C83" s="2791"/>
      <c r="D83" s="487">
        <v>0</v>
      </c>
      <c r="E83" s="488">
        <v>0</v>
      </c>
      <c r="F83" s="488">
        <v>0</v>
      </c>
      <c r="G83" s="488">
        <v>0</v>
      </c>
      <c r="H83" s="488">
        <v>0</v>
      </c>
      <c r="I83" s="488">
        <v>0</v>
      </c>
      <c r="J83" s="697">
        <v>0</v>
      </c>
      <c r="K83" s="701">
        <f>SUM(D83:J83)</f>
        <v>0</v>
      </c>
    </row>
    <row r="84" spans="1:11" ht="16.5" hidden="1" customHeight="1" thickTop="1" thickBot="1" x14ac:dyDescent="0.3">
      <c r="A84" s="170"/>
      <c r="B84" s="2792" t="s">
        <v>763</v>
      </c>
      <c r="C84" s="2793"/>
      <c r="D84" s="489">
        <f t="shared" ref="D84:K84" si="14">SUM(D79:D83)</f>
        <v>93</v>
      </c>
      <c r="E84" s="490">
        <f t="shared" si="14"/>
        <v>55</v>
      </c>
      <c r="F84" s="490">
        <f t="shared" si="14"/>
        <v>23</v>
      </c>
      <c r="G84" s="490">
        <f t="shared" si="14"/>
        <v>30</v>
      </c>
      <c r="H84" s="490">
        <f t="shared" si="14"/>
        <v>76</v>
      </c>
      <c r="I84" s="490">
        <f t="shared" si="14"/>
        <v>3</v>
      </c>
      <c r="J84" s="698">
        <f t="shared" si="14"/>
        <v>2</v>
      </c>
      <c r="K84" s="702">
        <f t="shared" si="14"/>
        <v>282</v>
      </c>
    </row>
    <row r="85" spans="1:11" ht="7.5" hidden="1" customHeight="1" thickBot="1" x14ac:dyDescent="0.3">
      <c r="A85" s="126"/>
      <c r="B85" s="127"/>
      <c r="C85" s="127"/>
      <c r="D85" s="123"/>
      <c r="E85" s="123"/>
      <c r="F85" s="123"/>
      <c r="G85" s="123"/>
      <c r="H85" s="123"/>
      <c r="I85" s="123"/>
      <c r="J85" s="123"/>
      <c r="K85" s="124"/>
    </row>
    <row r="86" spans="1:11" ht="15.75" hidden="1" thickBot="1" x14ac:dyDescent="0.3">
      <c r="A86" s="2809" t="s">
        <v>764</v>
      </c>
      <c r="B86" s="2810"/>
      <c r="C86" s="2810"/>
      <c r="D86" s="2810"/>
      <c r="E86" s="2810"/>
      <c r="F86" s="2810"/>
      <c r="G86" s="2810"/>
      <c r="H86" s="2810"/>
      <c r="I86" s="2810"/>
      <c r="J86" s="2810"/>
      <c r="K86" s="2811"/>
    </row>
    <row r="87" spans="1:11" ht="15.75" hidden="1" thickBot="1" x14ac:dyDescent="0.3">
      <c r="A87" s="2806" t="s">
        <v>1057</v>
      </c>
      <c r="B87" s="2807"/>
      <c r="C87" s="2807"/>
      <c r="D87" s="2807"/>
      <c r="E87" s="2807"/>
      <c r="F87" s="2807"/>
      <c r="G87" s="2807"/>
      <c r="H87" s="2807"/>
      <c r="I87" s="2807"/>
      <c r="J87" s="2807"/>
      <c r="K87" s="2808"/>
    </row>
    <row r="88" spans="1:11" ht="15.75" hidden="1" thickBot="1" x14ac:dyDescent="0.3">
      <c r="A88" s="2766"/>
      <c r="B88" s="2767"/>
      <c r="C88" s="2768"/>
      <c r="D88" s="167" t="s">
        <v>749</v>
      </c>
      <c r="E88" s="168" t="s">
        <v>707</v>
      </c>
      <c r="F88" s="168" t="s">
        <v>708</v>
      </c>
      <c r="G88" s="168" t="s">
        <v>709</v>
      </c>
      <c r="H88" s="168" t="s">
        <v>710</v>
      </c>
      <c r="I88" s="168" t="s">
        <v>750</v>
      </c>
      <c r="J88" s="168" t="s">
        <v>751</v>
      </c>
      <c r="K88" s="169" t="s">
        <v>130</v>
      </c>
    </row>
    <row r="89" spans="1:11" ht="15" hidden="1" customHeight="1" x14ac:dyDescent="0.25">
      <c r="A89" s="1736"/>
      <c r="B89" s="2773" t="s">
        <v>765</v>
      </c>
      <c r="C89" s="2774"/>
      <c r="D89" s="478">
        <v>75</v>
      </c>
      <c r="E89" s="479">
        <v>61</v>
      </c>
      <c r="F89" s="479">
        <v>29</v>
      </c>
      <c r="G89" s="479">
        <v>18</v>
      </c>
      <c r="H89" s="479">
        <v>67</v>
      </c>
      <c r="I89" s="479">
        <v>5</v>
      </c>
      <c r="J89" s="1993">
        <v>1</v>
      </c>
      <c r="K89" s="1971">
        <f>SUM(D89:J89)</f>
        <v>256</v>
      </c>
    </row>
    <row r="90" spans="1:11" ht="15" hidden="1" customHeight="1" x14ac:dyDescent="0.25">
      <c r="A90" s="130"/>
      <c r="B90" s="2775" t="s">
        <v>766</v>
      </c>
      <c r="C90" s="2776"/>
      <c r="D90" s="480">
        <v>5</v>
      </c>
      <c r="E90" s="481">
        <v>5</v>
      </c>
      <c r="F90" s="481">
        <v>1</v>
      </c>
      <c r="G90" s="481">
        <v>0</v>
      </c>
      <c r="H90" s="481">
        <v>5</v>
      </c>
      <c r="I90" s="481">
        <v>0</v>
      </c>
      <c r="J90" s="1994">
        <v>1</v>
      </c>
      <c r="K90" s="1972">
        <f>SUM(D90:J90)</f>
        <v>17</v>
      </c>
    </row>
    <row r="91" spans="1:11" ht="15" hidden="1" customHeight="1" x14ac:dyDescent="0.25">
      <c r="A91" s="2777" t="s">
        <v>767</v>
      </c>
      <c r="B91" s="2775"/>
      <c r="C91" s="2776"/>
      <c r="D91" s="480">
        <v>0</v>
      </c>
      <c r="E91" s="481">
        <v>0</v>
      </c>
      <c r="F91" s="481">
        <v>0</v>
      </c>
      <c r="G91" s="481">
        <v>0</v>
      </c>
      <c r="H91" s="481">
        <v>0</v>
      </c>
      <c r="I91" s="481">
        <v>0</v>
      </c>
      <c r="J91" s="1994">
        <v>0</v>
      </c>
      <c r="K91" s="1972">
        <f>SUM(D91:J91)</f>
        <v>0</v>
      </c>
    </row>
    <row r="92" spans="1:11" ht="15" hidden="1" customHeight="1" x14ac:dyDescent="0.25">
      <c r="A92" s="130"/>
      <c r="B92" s="2775" t="s">
        <v>768</v>
      </c>
      <c r="C92" s="2776"/>
      <c r="D92" s="480">
        <v>0</v>
      </c>
      <c r="E92" s="481">
        <v>0</v>
      </c>
      <c r="F92" s="481">
        <v>0</v>
      </c>
      <c r="G92" s="481">
        <v>0</v>
      </c>
      <c r="H92" s="481">
        <v>0</v>
      </c>
      <c r="I92" s="481">
        <v>0</v>
      </c>
      <c r="J92" s="1994">
        <v>0</v>
      </c>
      <c r="K92" s="1972">
        <f>SUM(D92:J92)</f>
        <v>0</v>
      </c>
    </row>
    <row r="93" spans="1:11" ht="15.75" hidden="1" customHeight="1" thickBot="1" x14ac:dyDescent="0.3">
      <c r="A93" s="130"/>
      <c r="B93" s="2775" t="s">
        <v>769</v>
      </c>
      <c r="C93" s="2776"/>
      <c r="D93" s="482">
        <v>0</v>
      </c>
      <c r="E93" s="483">
        <v>0</v>
      </c>
      <c r="F93" s="483">
        <v>0</v>
      </c>
      <c r="G93" s="483">
        <v>0</v>
      </c>
      <c r="H93" s="483">
        <v>0</v>
      </c>
      <c r="I93" s="483">
        <v>0</v>
      </c>
      <c r="J93" s="1995">
        <v>0</v>
      </c>
      <c r="K93" s="1973">
        <f>SUM(D93:J93)</f>
        <v>0</v>
      </c>
    </row>
    <row r="94" spans="1:11" ht="16.5" hidden="1" customHeight="1" thickTop="1" thickBot="1" x14ac:dyDescent="0.3">
      <c r="A94" s="1737"/>
      <c r="B94" s="2778" t="s">
        <v>770</v>
      </c>
      <c r="C94" s="2779"/>
      <c r="D94" s="484">
        <f t="shared" ref="D94:K94" si="15">SUM(D89:D93)</f>
        <v>80</v>
      </c>
      <c r="E94" s="485">
        <f t="shared" si="15"/>
        <v>66</v>
      </c>
      <c r="F94" s="485">
        <f t="shared" si="15"/>
        <v>30</v>
      </c>
      <c r="G94" s="485">
        <f t="shared" si="15"/>
        <v>18</v>
      </c>
      <c r="H94" s="485">
        <f t="shared" si="15"/>
        <v>72</v>
      </c>
      <c r="I94" s="485">
        <f t="shared" si="15"/>
        <v>5</v>
      </c>
      <c r="J94" s="486">
        <f t="shared" si="15"/>
        <v>2</v>
      </c>
      <c r="K94" s="1974">
        <f t="shared" si="15"/>
        <v>273</v>
      </c>
    </row>
    <row r="95" spans="1:11" ht="7.5" hidden="1" customHeight="1" thickBot="1" x14ac:dyDescent="0.3">
      <c r="A95" s="126"/>
      <c r="B95" s="127"/>
      <c r="C95" s="127"/>
      <c r="D95" s="123"/>
      <c r="E95" s="123"/>
      <c r="F95" s="123"/>
      <c r="G95" s="123"/>
      <c r="H95" s="123"/>
      <c r="I95" s="123"/>
      <c r="J95" s="123"/>
      <c r="K95" s="125"/>
    </row>
    <row r="96" spans="1:11" ht="15.75" hidden="1" thickBot="1" x14ac:dyDescent="0.3">
      <c r="A96" s="2809" t="s">
        <v>771</v>
      </c>
      <c r="B96" s="2810"/>
      <c r="C96" s="2810"/>
      <c r="D96" s="2810"/>
      <c r="E96" s="2810"/>
      <c r="F96" s="2810"/>
      <c r="G96" s="2810"/>
      <c r="H96" s="2810"/>
      <c r="I96" s="2810"/>
      <c r="J96" s="2810"/>
      <c r="K96" s="2811"/>
    </row>
    <row r="97" spans="1:11" ht="15.75" hidden="1" thickBot="1" x14ac:dyDescent="0.3">
      <c r="A97" s="2806" t="s">
        <v>1057</v>
      </c>
      <c r="B97" s="2807"/>
      <c r="C97" s="2807"/>
      <c r="D97" s="2807"/>
      <c r="E97" s="2807"/>
      <c r="F97" s="2807"/>
      <c r="G97" s="2807"/>
      <c r="H97" s="2807"/>
      <c r="I97" s="2807"/>
      <c r="J97" s="2807"/>
      <c r="K97" s="2808"/>
    </row>
    <row r="98" spans="1:11" ht="15.75" hidden="1" thickBot="1" x14ac:dyDescent="0.3">
      <c r="A98" s="2766"/>
      <c r="B98" s="2767"/>
      <c r="C98" s="2768"/>
      <c r="D98" s="298" t="s">
        <v>749</v>
      </c>
      <c r="E98" s="297" t="s">
        <v>707</v>
      </c>
      <c r="F98" s="297" t="s">
        <v>708</v>
      </c>
      <c r="G98" s="297" t="s">
        <v>709</v>
      </c>
      <c r="H98" s="297" t="s">
        <v>710</v>
      </c>
      <c r="I98" s="297" t="s">
        <v>750</v>
      </c>
      <c r="J98" s="706" t="s">
        <v>751</v>
      </c>
      <c r="K98" s="709" t="s">
        <v>130</v>
      </c>
    </row>
    <row r="99" spans="1:11" hidden="1" x14ac:dyDescent="0.25">
      <c r="A99" s="2769" t="s">
        <v>772</v>
      </c>
      <c r="B99" s="2770"/>
      <c r="C99" s="2770"/>
      <c r="D99" s="474">
        <f t="shared" ref="D99:K99" si="16">1-D100</f>
        <v>0.46843853820598003</v>
      </c>
      <c r="E99" s="475">
        <f t="shared" si="16"/>
        <v>0.5741935483870968</v>
      </c>
      <c r="F99" s="475">
        <f t="shared" si="16"/>
        <v>0.39393939393939392</v>
      </c>
      <c r="G99" s="475">
        <f t="shared" si="16"/>
        <v>0.61702127659574468</v>
      </c>
      <c r="H99" s="475">
        <f t="shared" si="16"/>
        <v>0.59206798866855526</v>
      </c>
      <c r="I99" s="475">
        <f t="shared" si="16"/>
        <v>0.90654205607476634</v>
      </c>
      <c r="J99" s="707">
        <f t="shared" si="16"/>
        <v>0.88571428571428568</v>
      </c>
      <c r="K99" s="710">
        <f t="shared" si="16"/>
        <v>0.57967667436489601</v>
      </c>
    </row>
    <row r="100" spans="1:11" ht="18" hidden="1" thickBot="1" x14ac:dyDescent="0.3">
      <c r="A100" s="2771" t="s">
        <v>773</v>
      </c>
      <c r="B100" s="2772"/>
      <c r="C100" s="2772"/>
      <c r="D100" s="476">
        <f t="shared" ref="D100:K100" si="17">D94/D73*2</f>
        <v>0.53156146179401997</v>
      </c>
      <c r="E100" s="477">
        <f t="shared" si="17"/>
        <v>0.4258064516129032</v>
      </c>
      <c r="F100" s="477">
        <f t="shared" si="17"/>
        <v>0.60606060606060608</v>
      </c>
      <c r="G100" s="477">
        <f t="shared" si="17"/>
        <v>0.38297872340425532</v>
      </c>
      <c r="H100" s="477">
        <f t="shared" si="17"/>
        <v>0.40793201133144474</v>
      </c>
      <c r="I100" s="477">
        <f t="shared" si="17"/>
        <v>9.3457943925233641E-2</v>
      </c>
      <c r="J100" s="708">
        <f t="shared" si="17"/>
        <v>0.11428571428571428</v>
      </c>
      <c r="K100" s="711">
        <f t="shared" si="17"/>
        <v>0.42032332563510394</v>
      </c>
    </row>
    <row r="101" spans="1:11" ht="15.75" x14ac:dyDescent="0.25">
      <c r="A101" s="2" t="s">
        <v>774</v>
      </c>
      <c r="B101" s="121"/>
      <c r="C101" s="120"/>
      <c r="D101" s="120"/>
      <c r="E101" s="120"/>
      <c r="F101" s="120"/>
      <c r="G101" s="120"/>
      <c r="H101" s="120"/>
      <c r="I101" s="120"/>
      <c r="J101" s="120"/>
      <c r="K101" s="120"/>
    </row>
    <row r="102" spans="1:11" ht="15.75" x14ac:dyDescent="0.25">
      <c r="A102" s="2" t="s">
        <v>775</v>
      </c>
      <c r="B102" s="120"/>
      <c r="C102" s="120"/>
      <c r="D102" s="120"/>
      <c r="E102" s="120"/>
      <c r="F102" s="120"/>
      <c r="G102" s="120"/>
      <c r="H102" s="120"/>
      <c r="I102" s="120"/>
      <c r="J102" s="120"/>
      <c r="K102" s="120"/>
    </row>
    <row r="103" spans="1:11" ht="15.75" x14ac:dyDescent="0.25">
      <c r="A103" s="2" t="s">
        <v>776</v>
      </c>
      <c r="B103" s="120"/>
      <c r="C103" s="120"/>
      <c r="D103" s="120"/>
      <c r="E103" s="120"/>
      <c r="F103" s="120"/>
      <c r="G103" s="120"/>
      <c r="H103" s="120"/>
      <c r="I103" s="120"/>
      <c r="J103" s="120"/>
      <c r="K103" s="120"/>
    </row>
    <row r="104" spans="1:11" x14ac:dyDescent="0.25">
      <c r="A104" s="576" t="s">
        <v>777</v>
      </c>
      <c r="B104" s="120"/>
      <c r="C104" s="120"/>
      <c r="D104" s="120"/>
      <c r="E104" s="120"/>
      <c r="F104" s="120"/>
      <c r="G104" s="120"/>
      <c r="H104" s="120"/>
      <c r="I104" s="120"/>
      <c r="J104" s="120"/>
      <c r="K104" s="120"/>
    </row>
    <row r="105" spans="1:11" ht="9.75" customHeight="1" x14ac:dyDescent="0.25">
      <c r="A105" s="122"/>
      <c r="B105" s="122"/>
      <c r="C105" s="122"/>
      <c r="D105" s="119"/>
      <c r="E105" s="119"/>
      <c r="F105" s="119"/>
      <c r="G105" s="119"/>
      <c r="H105" s="119"/>
      <c r="I105" s="119"/>
      <c r="J105" s="119"/>
      <c r="K105" s="122"/>
    </row>
    <row r="106" spans="1:11" ht="15.75" hidden="1" thickBot="1" x14ac:dyDescent="0.3">
      <c r="A106" s="2809" t="s">
        <v>778</v>
      </c>
      <c r="B106" s="2810"/>
      <c r="C106" s="2810"/>
      <c r="D106" s="2810"/>
      <c r="E106" s="2810"/>
      <c r="F106" s="2810"/>
      <c r="G106" s="2810"/>
      <c r="H106" s="2810"/>
      <c r="I106" s="2810"/>
      <c r="J106" s="2810"/>
      <c r="K106" s="2811"/>
    </row>
    <row r="107" spans="1:11" ht="15.75" hidden="1" thickBot="1" x14ac:dyDescent="0.3">
      <c r="A107" s="2806" t="s">
        <v>1031</v>
      </c>
      <c r="B107" s="2807"/>
      <c r="C107" s="2807"/>
      <c r="D107" s="2807"/>
      <c r="E107" s="2807"/>
      <c r="F107" s="2807"/>
      <c r="G107" s="2807"/>
      <c r="H107" s="2807"/>
      <c r="I107" s="2807"/>
      <c r="J107" s="2807"/>
      <c r="K107" s="2808"/>
    </row>
    <row r="108" spans="1:11" ht="18" hidden="1" thickBot="1" x14ac:dyDescent="0.3">
      <c r="A108" s="2786"/>
      <c r="B108" s="2787"/>
      <c r="C108" s="2788"/>
      <c r="D108" s="298" t="s">
        <v>749</v>
      </c>
      <c r="E108" s="297" t="s">
        <v>707</v>
      </c>
      <c r="F108" s="297" t="s">
        <v>708</v>
      </c>
      <c r="G108" s="297" t="s">
        <v>709</v>
      </c>
      <c r="H108" s="297" t="s">
        <v>710</v>
      </c>
      <c r="I108" s="297" t="s">
        <v>784</v>
      </c>
      <c r="J108" s="706" t="s">
        <v>751</v>
      </c>
      <c r="K108" s="716" t="s">
        <v>130</v>
      </c>
    </row>
    <row r="109" spans="1:11" hidden="1" x14ac:dyDescent="0.25">
      <c r="A109" s="2794" t="s">
        <v>752</v>
      </c>
      <c r="B109" s="2795"/>
      <c r="C109" s="2795"/>
      <c r="D109" s="491">
        <v>345</v>
      </c>
      <c r="E109" s="492">
        <v>337</v>
      </c>
      <c r="F109" s="492">
        <v>113</v>
      </c>
      <c r="G109" s="492">
        <v>116</v>
      </c>
      <c r="H109" s="492">
        <v>379</v>
      </c>
      <c r="I109" s="492">
        <v>90</v>
      </c>
      <c r="J109" s="1849">
        <v>26</v>
      </c>
      <c r="K109" s="717">
        <f>SUM(D109:J109)</f>
        <v>1406</v>
      </c>
    </row>
    <row r="110" spans="1:11" ht="17.25" hidden="1" x14ac:dyDescent="0.25">
      <c r="A110" s="2796" t="s">
        <v>753</v>
      </c>
      <c r="B110" s="2797"/>
      <c r="C110" s="2797"/>
      <c r="D110" s="495">
        <v>233</v>
      </c>
      <c r="E110" s="496">
        <v>270</v>
      </c>
      <c r="F110" s="496">
        <v>89</v>
      </c>
      <c r="G110" s="496">
        <v>72</v>
      </c>
      <c r="H110" s="496">
        <v>297</v>
      </c>
      <c r="I110" s="496">
        <v>97</v>
      </c>
      <c r="J110" s="758">
        <v>31</v>
      </c>
      <c r="K110" s="1852">
        <f>SUM(D110:J110)</f>
        <v>1089</v>
      </c>
    </row>
    <row r="111" spans="1:11" hidden="1" x14ac:dyDescent="0.25">
      <c r="A111" s="2798" t="s">
        <v>754</v>
      </c>
      <c r="B111" s="2799"/>
      <c r="C111" s="2799"/>
      <c r="D111" s="495">
        <v>69</v>
      </c>
      <c r="E111" s="496">
        <v>52</v>
      </c>
      <c r="F111" s="496">
        <v>18</v>
      </c>
      <c r="G111" s="496">
        <v>12</v>
      </c>
      <c r="H111" s="496">
        <v>52</v>
      </c>
      <c r="I111" s="496">
        <v>8</v>
      </c>
      <c r="J111" s="758">
        <v>4</v>
      </c>
      <c r="K111" s="1852">
        <f>SUM(D111:J111)</f>
        <v>215</v>
      </c>
    </row>
    <row r="112" spans="1:11" ht="15.75" hidden="1" thickBot="1" x14ac:dyDescent="0.3">
      <c r="A112" s="2796" t="s">
        <v>755</v>
      </c>
      <c r="B112" s="2797"/>
      <c r="C112" s="2797"/>
      <c r="D112" s="1919">
        <f>SUM(D110:D111)</f>
        <v>302</v>
      </c>
      <c r="E112" s="1920">
        <f t="shared" ref="E112:J112" si="18">SUM(E110:E111)</f>
        <v>322</v>
      </c>
      <c r="F112" s="1920">
        <f t="shared" si="18"/>
        <v>107</v>
      </c>
      <c r="G112" s="1920">
        <f t="shared" si="18"/>
        <v>84</v>
      </c>
      <c r="H112" s="1920">
        <f t="shared" si="18"/>
        <v>349</v>
      </c>
      <c r="I112" s="1920">
        <f t="shared" si="18"/>
        <v>105</v>
      </c>
      <c r="J112" s="1952">
        <f t="shared" si="18"/>
        <v>35</v>
      </c>
      <c r="K112" s="1954">
        <f>K110+K111</f>
        <v>1304</v>
      </c>
    </row>
    <row r="113" spans="1:11" ht="16.5" hidden="1" thickTop="1" thickBot="1" x14ac:dyDescent="0.3">
      <c r="A113" s="2800" t="s">
        <v>756</v>
      </c>
      <c r="B113" s="2801"/>
      <c r="C113" s="2801"/>
      <c r="D113" s="1921">
        <f t="shared" ref="D113:K113" si="19">D109-D112</f>
        <v>43</v>
      </c>
      <c r="E113" s="1922">
        <f t="shared" si="19"/>
        <v>15</v>
      </c>
      <c r="F113" s="1922">
        <f t="shared" si="19"/>
        <v>6</v>
      </c>
      <c r="G113" s="1922">
        <f t="shared" si="19"/>
        <v>32</v>
      </c>
      <c r="H113" s="1922">
        <f t="shared" si="19"/>
        <v>30</v>
      </c>
      <c r="I113" s="1922">
        <f t="shared" si="19"/>
        <v>-15</v>
      </c>
      <c r="J113" s="1953">
        <f t="shared" si="19"/>
        <v>-9</v>
      </c>
      <c r="K113" s="1955">
        <f t="shared" si="19"/>
        <v>102</v>
      </c>
    </row>
    <row r="114" spans="1:11" hidden="1" x14ac:dyDescent="0.25">
      <c r="A114" s="126"/>
      <c r="B114" s="127"/>
      <c r="C114" s="127"/>
      <c r="D114" s="123"/>
      <c r="E114" s="123"/>
      <c r="F114" s="123"/>
      <c r="G114" s="123"/>
      <c r="H114" s="123"/>
      <c r="I114" s="123"/>
      <c r="J114" s="123"/>
      <c r="K114" s="124"/>
    </row>
    <row r="115" spans="1:11" ht="15.75" hidden="1" thickBot="1" x14ac:dyDescent="0.3">
      <c r="A115" s="2804" t="s">
        <v>757</v>
      </c>
      <c r="B115" s="2804"/>
      <c r="C115" s="2804"/>
      <c r="D115" s="2804"/>
      <c r="E115" s="2804"/>
      <c r="F115" s="2804"/>
      <c r="G115" s="2804"/>
      <c r="H115" s="2804"/>
      <c r="I115" s="2804"/>
      <c r="J115" s="2804"/>
      <c r="K115" s="2805"/>
    </row>
    <row r="116" spans="1:11" ht="15.75" hidden="1" thickBot="1" x14ac:dyDescent="0.3">
      <c r="A116" s="2806" t="s">
        <v>1031</v>
      </c>
      <c r="B116" s="2807"/>
      <c r="C116" s="2807"/>
      <c r="D116" s="2807"/>
      <c r="E116" s="2807"/>
      <c r="F116" s="2807"/>
      <c r="G116" s="2807"/>
      <c r="H116" s="2807"/>
      <c r="I116" s="2807"/>
      <c r="J116" s="2807"/>
      <c r="K116" s="2808"/>
    </row>
    <row r="117" spans="1:11" ht="18" hidden="1" thickBot="1" x14ac:dyDescent="0.3">
      <c r="A117" s="2786"/>
      <c r="B117" s="2787"/>
      <c r="C117" s="2788"/>
      <c r="D117" s="167" t="s">
        <v>749</v>
      </c>
      <c r="E117" s="168" t="s">
        <v>707</v>
      </c>
      <c r="F117" s="168" t="s">
        <v>708</v>
      </c>
      <c r="G117" s="168" t="s">
        <v>709</v>
      </c>
      <c r="H117" s="168" t="s">
        <v>710</v>
      </c>
      <c r="I117" s="168" t="s">
        <v>784</v>
      </c>
      <c r="J117" s="712" t="s">
        <v>751</v>
      </c>
      <c r="K117" s="716" t="s">
        <v>130</v>
      </c>
    </row>
    <row r="118" spans="1:11" ht="15" hidden="1" customHeight="1" x14ac:dyDescent="0.25">
      <c r="A118" s="128"/>
      <c r="B118" s="2773" t="s">
        <v>758</v>
      </c>
      <c r="C118" s="2774"/>
      <c r="D118" s="481">
        <v>94</v>
      </c>
      <c r="E118" s="481">
        <v>71</v>
      </c>
      <c r="F118" s="481">
        <v>23</v>
      </c>
      <c r="G118" s="481">
        <v>14</v>
      </c>
      <c r="H118" s="481">
        <v>65</v>
      </c>
      <c r="I118" s="481">
        <v>8</v>
      </c>
      <c r="J118" s="696">
        <v>2</v>
      </c>
      <c r="K118" s="699">
        <f>SUM(D118:J118)</f>
        <v>277</v>
      </c>
    </row>
    <row r="119" spans="1:11" hidden="1" x14ac:dyDescent="0.25">
      <c r="A119" s="129"/>
      <c r="B119" s="2775" t="s">
        <v>759</v>
      </c>
      <c r="C119" s="2776"/>
      <c r="D119" s="481">
        <v>0</v>
      </c>
      <c r="E119" s="481">
        <v>0</v>
      </c>
      <c r="F119" s="481">
        <v>0</v>
      </c>
      <c r="G119" s="481">
        <v>0</v>
      </c>
      <c r="H119" s="481">
        <v>0</v>
      </c>
      <c r="I119" s="481">
        <v>0</v>
      </c>
      <c r="J119" s="696">
        <v>0</v>
      </c>
      <c r="K119" s="700">
        <f>SUM(D119:I119)</f>
        <v>0</v>
      </c>
    </row>
    <row r="120" spans="1:11" ht="15.75" hidden="1" customHeight="1" x14ac:dyDescent="0.25">
      <c r="A120" s="2777" t="s">
        <v>760</v>
      </c>
      <c r="B120" s="2775"/>
      <c r="C120" s="2776"/>
      <c r="D120" s="481">
        <v>1</v>
      </c>
      <c r="E120" s="481">
        <v>0</v>
      </c>
      <c r="F120" s="481">
        <v>0</v>
      </c>
      <c r="G120" s="481">
        <v>0</v>
      </c>
      <c r="H120" s="481">
        <v>2</v>
      </c>
      <c r="I120" s="481">
        <v>0</v>
      </c>
      <c r="J120" s="696">
        <v>1</v>
      </c>
      <c r="K120" s="700">
        <f>SUM(D120:I120)</f>
        <v>3</v>
      </c>
    </row>
    <row r="121" spans="1:11" ht="15.75" hidden="1" customHeight="1" x14ac:dyDescent="0.25">
      <c r="A121" s="2777" t="s">
        <v>761</v>
      </c>
      <c r="B121" s="2775"/>
      <c r="C121" s="2776"/>
      <c r="D121" s="481">
        <v>0</v>
      </c>
      <c r="E121" s="481">
        <v>0</v>
      </c>
      <c r="F121" s="481">
        <v>0</v>
      </c>
      <c r="G121" s="481">
        <v>0</v>
      </c>
      <c r="H121" s="481">
        <v>0</v>
      </c>
      <c r="I121" s="481">
        <v>0</v>
      </c>
      <c r="J121" s="696">
        <v>0</v>
      </c>
      <c r="K121" s="700">
        <f>SUM(D121:J121)</f>
        <v>0</v>
      </c>
    </row>
    <row r="122" spans="1:11" ht="15.75" hidden="1" thickBot="1" x14ac:dyDescent="0.3">
      <c r="A122" s="2789" t="s">
        <v>762</v>
      </c>
      <c r="B122" s="2790"/>
      <c r="C122" s="2791"/>
      <c r="D122" s="487">
        <v>0</v>
      </c>
      <c r="E122" s="488">
        <v>0</v>
      </c>
      <c r="F122" s="488">
        <v>0</v>
      </c>
      <c r="G122" s="488">
        <v>0</v>
      </c>
      <c r="H122" s="488">
        <v>0</v>
      </c>
      <c r="I122" s="488">
        <v>0</v>
      </c>
      <c r="J122" s="697">
        <v>0</v>
      </c>
      <c r="K122" s="701">
        <f>SUM(D122:J122)</f>
        <v>0</v>
      </c>
    </row>
    <row r="123" spans="1:11" ht="16.5" hidden="1" thickTop="1" thickBot="1" x14ac:dyDescent="0.3">
      <c r="A123" s="170"/>
      <c r="B123" s="2792" t="s">
        <v>763</v>
      </c>
      <c r="C123" s="2793"/>
      <c r="D123" s="489">
        <f t="shared" ref="D123:K123" si="20">SUM(D118:D122)</f>
        <v>95</v>
      </c>
      <c r="E123" s="490">
        <f t="shared" si="20"/>
        <v>71</v>
      </c>
      <c r="F123" s="490">
        <f t="shared" si="20"/>
        <v>23</v>
      </c>
      <c r="G123" s="490">
        <f t="shared" si="20"/>
        <v>14</v>
      </c>
      <c r="H123" s="490">
        <f t="shared" si="20"/>
        <v>67</v>
      </c>
      <c r="I123" s="490">
        <f t="shared" si="20"/>
        <v>8</v>
      </c>
      <c r="J123" s="698">
        <f t="shared" si="20"/>
        <v>3</v>
      </c>
      <c r="K123" s="702">
        <f t="shared" si="20"/>
        <v>280</v>
      </c>
    </row>
    <row r="124" spans="1:11" ht="15.75" hidden="1" thickBot="1" x14ac:dyDescent="0.3">
      <c r="A124" s="126"/>
      <c r="B124" s="127"/>
      <c r="C124" s="127"/>
      <c r="D124" s="123"/>
      <c r="E124" s="123"/>
      <c r="F124" s="123"/>
      <c r="G124" s="123"/>
      <c r="H124" s="123"/>
      <c r="I124" s="123"/>
      <c r="J124" s="123"/>
      <c r="K124" s="124"/>
    </row>
    <row r="125" spans="1:11" ht="15" hidden="1" customHeight="1" thickBot="1" x14ac:dyDescent="0.3">
      <c r="A125" s="2809" t="s">
        <v>764</v>
      </c>
      <c r="B125" s="2810"/>
      <c r="C125" s="2810"/>
      <c r="D125" s="2810"/>
      <c r="E125" s="2810"/>
      <c r="F125" s="2810"/>
      <c r="G125" s="2810"/>
      <c r="H125" s="2810"/>
      <c r="I125" s="2810"/>
      <c r="J125" s="2810"/>
      <c r="K125" s="2811"/>
    </row>
    <row r="126" spans="1:11" ht="15" hidden="1" customHeight="1" thickBot="1" x14ac:dyDescent="0.3">
      <c r="A126" s="2806" t="s">
        <v>1031</v>
      </c>
      <c r="B126" s="2807"/>
      <c r="C126" s="2807"/>
      <c r="D126" s="2807"/>
      <c r="E126" s="2807"/>
      <c r="F126" s="2807"/>
      <c r="G126" s="2807"/>
      <c r="H126" s="2807"/>
      <c r="I126" s="2807"/>
      <c r="J126" s="2807"/>
      <c r="K126" s="2808"/>
    </row>
    <row r="127" spans="1:11" ht="19.5" hidden="1" customHeight="1" thickBot="1" x14ac:dyDescent="0.3">
      <c r="A127" s="2766"/>
      <c r="B127" s="2767"/>
      <c r="C127" s="2768"/>
      <c r="D127" s="167" t="s">
        <v>749</v>
      </c>
      <c r="E127" s="168" t="s">
        <v>707</v>
      </c>
      <c r="F127" s="168" t="s">
        <v>708</v>
      </c>
      <c r="G127" s="168" t="s">
        <v>709</v>
      </c>
      <c r="H127" s="168" t="s">
        <v>710</v>
      </c>
      <c r="I127" s="168" t="s">
        <v>784</v>
      </c>
      <c r="J127" s="712" t="s">
        <v>751</v>
      </c>
      <c r="K127" s="716" t="s">
        <v>130</v>
      </c>
    </row>
    <row r="128" spans="1:11" ht="15" hidden="1" customHeight="1" x14ac:dyDescent="0.25">
      <c r="A128" s="1911"/>
      <c r="B128" s="2773" t="s">
        <v>765</v>
      </c>
      <c r="C128" s="2774"/>
      <c r="D128" s="478">
        <v>84</v>
      </c>
      <c r="E128" s="479">
        <v>50</v>
      </c>
      <c r="F128" s="479">
        <v>21</v>
      </c>
      <c r="G128" s="479">
        <v>23</v>
      </c>
      <c r="H128" s="479">
        <v>65</v>
      </c>
      <c r="I128" s="479">
        <v>10</v>
      </c>
      <c r="J128" s="703">
        <v>3</v>
      </c>
      <c r="K128" s="699">
        <f>SUM(D128:J128)</f>
        <v>256</v>
      </c>
    </row>
    <row r="129" spans="1:11" ht="15.75" hidden="1" customHeight="1" x14ac:dyDescent="0.25">
      <c r="A129" s="130"/>
      <c r="B129" s="2775" t="s">
        <v>766</v>
      </c>
      <c r="C129" s="2776"/>
      <c r="D129" s="480">
        <v>5</v>
      </c>
      <c r="E129" s="481">
        <v>5</v>
      </c>
      <c r="F129" s="481">
        <v>0</v>
      </c>
      <c r="G129" s="481">
        <v>2</v>
      </c>
      <c r="H129" s="481">
        <v>6</v>
      </c>
      <c r="I129" s="481">
        <v>0</v>
      </c>
      <c r="J129" s="696">
        <v>0</v>
      </c>
      <c r="K129" s="705">
        <f>SUM(D129:J129)</f>
        <v>18</v>
      </c>
    </row>
    <row r="130" spans="1:11" ht="17.25" hidden="1" customHeight="1" x14ac:dyDescent="0.25">
      <c r="A130" s="2777" t="s">
        <v>767</v>
      </c>
      <c r="B130" s="2775"/>
      <c r="C130" s="2776"/>
      <c r="D130" s="480">
        <v>0</v>
      </c>
      <c r="E130" s="481">
        <v>0</v>
      </c>
      <c r="F130" s="481">
        <v>0</v>
      </c>
      <c r="G130" s="481">
        <v>0</v>
      </c>
      <c r="H130" s="481">
        <v>0</v>
      </c>
      <c r="I130" s="481">
        <v>0</v>
      </c>
      <c r="J130" s="696">
        <v>0</v>
      </c>
      <c r="K130" s="705">
        <f>SUM(D130:J130)</f>
        <v>0</v>
      </c>
    </row>
    <row r="131" spans="1:11" ht="17.25" hidden="1" customHeight="1" x14ac:dyDescent="0.25">
      <c r="A131" s="130"/>
      <c r="B131" s="2775" t="s">
        <v>768</v>
      </c>
      <c r="C131" s="2776"/>
      <c r="D131" s="480">
        <v>0</v>
      </c>
      <c r="E131" s="481">
        <v>0</v>
      </c>
      <c r="F131" s="481">
        <v>0</v>
      </c>
      <c r="G131" s="481">
        <v>0</v>
      </c>
      <c r="H131" s="481">
        <v>0</v>
      </c>
      <c r="I131" s="481">
        <v>0</v>
      </c>
      <c r="J131" s="696">
        <v>0</v>
      </c>
      <c r="K131" s="705">
        <f>SUM(D131:J131)</f>
        <v>0</v>
      </c>
    </row>
    <row r="132" spans="1:11" ht="15.75" hidden="1" thickBot="1" x14ac:dyDescent="0.3">
      <c r="A132" s="130"/>
      <c r="B132" s="2775" t="s">
        <v>769</v>
      </c>
      <c r="C132" s="2776"/>
      <c r="D132" s="482">
        <v>0</v>
      </c>
      <c r="E132" s="483">
        <v>0</v>
      </c>
      <c r="F132" s="483">
        <v>0</v>
      </c>
      <c r="G132" s="483">
        <v>0</v>
      </c>
      <c r="H132" s="483">
        <v>0</v>
      </c>
      <c r="I132" s="483">
        <v>0</v>
      </c>
      <c r="J132" s="704">
        <v>0</v>
      </c>
      <c r="K132" s="701">
        <f>SUM(D132:J132)</f>
        <v>0</v>
      </c>
    </row>
    <row r="133" spans="1:11" ht="16.5" hidden="1" thickTop="1" thickBot="1" x14ac:dyDescent="0.3">
      <c r="A133" s="1912"/>
      <c r="B133" s="2778" t="s">
        <v>770</v>
      </c>
      <c r="C133" s="2779"/>
      <c r="D133" s="484">
        <f t="shared" ref="D133:K133" si="21">SUM(D128:D132)</f>
        <v>89</v>
      </c>
      <c r="E133" s="485">
        <f t="shared" si="21"/>
        <v>55</v>
      </c>
      <c r="F133" s="485">
        <f t="shared" si="21"/>
        <v>21</v>
      </c>
      <c r="G133" s="485">
        <f t="shared" si="21"/>
        <v>25</v>
      </c>
      <c r="H133" s="485">
        <f t="shared" si="21"/>
        <v>71</v>
      </c>
      <c r="I133" s="485">
        <f t="shared" si="21"/>
        <v>10</v>
      </c>
      <c r="J133" s="1854">
        <f t="shared" si="21"/>
        <v>3</v>
      </c>
      <c r="K133" s="1855">
        <f t="shared" si="21"/>
        <v>274</v>
      </c>
    </row>
    <row r="134" spans="1:11" ht="15.75" hidden="1" thickBot="1" x14ac:dyDescent="0.3">
      <c r="A134" s="126"/>
      <c r="B134" s="127"/>
      <c r="C134" s="127"/>
      <c r="D134" s="123"/>
      <c r="E134" s="123"/>
      <c r="F134" s="123"/>
      <c r="G134" s="123"/>
      <c r="H134" s="123"/>
      <c r="I134" s="123"/>
      <c r="J134" s="123"/>
      <c r="K134" s="125"/>
    </row>
    <row r="135" spans="1:11" ht="15" hidden="1" customHeight="1" thickBot="1" x14ac:dyDescent="0.3">
      <c r="A135" s="2809" t="s">
        <v>771</v>
      </c>
      <c r="B135" s="2810"/>
      <c r="C135" s="2810"/>
      <c r="D135" s="2810"/>
      <c r="E135" s="2810"/>
      <c r="F135" s="2810"/>
      <c r="G135" s="2810"/>
      <c r="H135" s="2810"/>
      <c r="I135" s="2810"/>
      <c r="J135" s="2810"/>
      <c r="K135" s="2811"/>
    </row>
    <row r="136" spans="1:11" ht="15" hidden="1" customHeight="1" thickBot="1" x14ac:dyDescent="0.3">
      <c r="A136" s="2806" t="s">
        <v>1031</v>
      </c>
      <c r="B136" s="2807"/>
      <c r="C136" s="2807"/>
      <c r="D136" s="2807"/>
      <c r="E136" s="2807"/>
      <c r="F136" s="2807"/>
      <c r="G136" s="2807"/>
      <c r="H136" s="2807"/>
      <c r="I136" s="2807"/>
      <c r="J136" s="2807"/>
      <c r="K136" s="2808"/>
    </row>
    <row r="137" spans="1:11" ht="18.75" hidden="1" customHeight="1" thickBot="1" x14ac:dyDescent="0.3">
      <c r="A137" s="2766"/>
      <c r="B137" s="2767"/>
      <c r="C137" s="2768"/>
      <c r="D137" s="298" t="s">
        <v>749</v>
      </c>
      <c r="E137" s="297" t="s">
        <v>707</v>
      </c>
      <c r="F137" s="297" t="s">
        <v>708</v>
      </c>
      <c r="G137" s="297" t="s">
        <v>709</v>
      </c>
      <c r="H137" s="297" t="s">
        <v>710</v>
      </c>
      <c r="I137" s="297" t="s">
        <v>784</v>
      </c>
      <c r="J137" s="706" t="s">
        <v>751</v>
      </c>
      <c r="K137" s="709" t="s">
        <v>130</v>
      </c>
    </row>
    <row r="138" spans="1:11" ht="15" hidden="1" customHeight="1" x14ac:dyDescent="0.25">
      <c r="A138" s="2769" t="s">
        <v>772</v>
      </c>
      <c r="B138" s="2770"/>
      <c r="C138" s="2770"/>
      <c r="D138" s="474">
        <f t="shared" ref="D138:K138" si="22">1-D139</f>
        <v>0.41059602649006621</v>
      </c>
      <c r="E138" s="475">
        <f t="shared" si="22"/>
        <v>0.65838509316770188</v>
      </c>
      <c r="F138" s="475">
        <f t="shared" si="22"/>
        <v>0.60747663551401865</v>
      </c>
      <c r="G138" s="475">
        <f t="shared" si="22"/>
        <v>0.40476190476190477</v>
      </c>
      <c r="H138" s="475">
        <f t="shared" si="22"/>
        <v>0.59312320916905437</v>
      </c>
      <c r="I138" s="475">
        <f t="shared" si="22"/>
        <v>0.80952380952380953</v>
      </c>
      <c r="J138" s="707">
        <f t="shared" si="22"/>
        <v>0.82857142857142851</v>
      </c>
      <c r="K138" s="710">
        <f t="shared" si="22"/>
        <v>0.57975460122699385</v>
      </c>
    </row>
    <row r="139" spans="1:11" ht="15.75" hidden="1" customHeight="1" thickBot="1" x14ac:dyDescent="0.3">
      <c r="A139" s="2771" t="s">
        <v>773</v>
      </c>
      <c r="B139" s="2772"/>
      <c r="C139" s="2772"/>
      <c r="D139" s="476">
        <f t="shared" ref="D139:K139" si="23">D133/D112*2</f>
        <v>0.58940397350993379</v>
      </c>
      <c r="E139" s="477">
        <f t="shared" si="23"/>
        <v>0.34161490683229812</v>
      </c>
      <c r="F139" s="477">
        <f t="shared" si="23"/>
        <v>0.3925233644859813</v>
      </c>
      <c r="G139" s="477">
        <f t="shared" si="23"/>
        <v>0.59523809523809523</v>
      </c>
      <c r="H139" s="477">
        <f t="shared" si="23"/>
        <v>0.40687679083094558</v>
      </c>
      <c r="I139" s="477">
        <f t="shared" si="23"/>
        <v>0.19047619047619047</v>
      </c>
      <c r="J139" s="708">
        <f t="shared" si="23"/>
        <v>0.17142857142857143</v>
      </c>
      <c r="K139" s="711">
        <f t="shared" si="23"/>
        <v>0.42024539877300615</v>
      </c>
    </row>
    <row r="140" spans="1:11" ht="15.75" hidden="1" thickBot="1" x14ac:dyDescent="0.3">
      <c r="A140" s="122"/>
      <c r="B140" s="122"/>
      <c r="C140" s="122"/>
      <c r="D140" s="119"/>
      <c r="E140" s="119"/>
      <c r="F140" s="119"/>
      <c r="G140" s="119"/>
      <c r="H140" s="119"/>
      <c r="I140" s="119"/>
      <c r="J140" s="119"/>
      <c r="K140" s="122"/>
    </row>
    <row r="141" spans="1:11" ht="15.75" hidden="1" thickBot="1" x14ac:dyDescent="0.3">
      <c r="A141" s="2809" t="s">
        <v>778</v>
      </c>
      <c r="B141" s="2810"/>
      <c r="C141" s="2810"/>
      <c r="D141" s="2810"/>
      <c r="E141" s="2810"/>
      <c r="F141" s="2810"/>
      <c r="G141" s="2810"/>
      <c r="H141" s="2810"/>
      <c r="I141" s="2810"/>
      <c r="J141" s="2810"/>
      <c r="K141" s="2811"/>
    </row>
    <row r="142" spans="1:11" ht="15.75" hidden="1" thickBot="1" x14ac:dyDescent="0.3">
      <c r="A142" s="2806" t="s">
        <v>1031</v>
      </c>
      <c r="B142" s="2807"/>
      <c r="C142" s="2807"/>
      <c r="D142" s="2807"/>
      <c r="E142" s="2807"/>
      <c r="F142" s="2807"/>
      <c r="G142" s="2807"/>
      <c r="H142" s="2807"/>
      <c r="I142" s="2807"/>
      <c r="J142" s="2807"/>
      <c r="K142" s="2808"/>
    </row>
    <row r="143" spans="1:11" ht="19.5" hidden="1" customHeight="1" thickBot="1" x14ac:dyDescent="0.3">
      <c r="A143" s="2766"/>
      <c r="B143" s="2767"/>
      <c r="C143" s="2768"/>
      <c r="D143" s="167" t="s">
        <v>749</v>
      </c>
      <c r="E143" s="168" t="s">
        <v>707</v>
      </c>
      <c r="F143" s="168" t="s">
        <v>708</v>
      </c>
      <c r="G143" s="168" t="s">
        <v>709</v>
      </c>
      <c r="H143" s="168" t="s">
        <v>710</v>
      </c>
      <c r="I143" s="168" t="s">
        <v>784</v>
      </c>
      <c r="J143" s="712" t="s">
        <v>751</v>
      </c>
      <c r="K143" s="716" t="s">
        <v>130</v>
      </c>
    </row>
    <row r="144" spans="1:11" ht="15.75" hidden="1" customHeight="1" x14ac:dyDescent="0.25">
      <c r="A144" s="2812" t="s">
        <v>752</v>
      </c>
      <c r="B144" s="2813"/>
      <c r="C144" s="2813"/>
      <c r="D144" s="469">
        <v>52</v>
      </c>
      <c r="E144" s="470">
        <v>57</v>
      </c>
      <c r="F144" s="470">
        <v>20</v>
      </c>
      <c r="G144" s="470">
        <v>21</v>
      </c>
      <c r="H144" s="470">
        <v>58</v>
      </c>
      <c r="I144" s="470">
        <v>15</v>
      </c>
      <c r="J144" s="713">
        <v>6</v>
      </c>
      <c r="K144" s="717">
        <f>SUM(D144:J144)</f>
        <v>229</v>
      </c>
    </row>
    <row r="145" spans="1:11" ht="15.75" hidden="1" customHeight="1" x14ac:dyDescent="0.25">
      <c r="A145" s="2796" t="s">
        <v>779</v>
      </c>
      <c r="B145" s="2814"/>
      <c r="C145" s="2814"/>
      <c r="D145" s="471">
        <v>51</v>
      </c>
      <c r="E145" s="472">
        <v>56</v>
      </c>
      <c r="F145" s="472">
        <v>21</v>
      </c>
      <c r="G145" s="472">
        <v>18</v>
      </c>
      <c r="H145" s="472">
        <v>62</v>
      </c>
      <c r="I145" s="472">
        <v>15</v>
      </c>
      <c r="J145" s="714">
        <v>9</v>
      </c>
      <c r="K145" s="700">
        <f>SUM(D145:J145)</f>
        <v>232</v>
      </c>
    </row>
    <row r="146" spans="1:11" ht="15" hidden="1" customHeight="1" thickBot="1" x14ac:dyDescent="0.3">
      <c r="A146" s="2815" t="s">
        <v>756</v>
      </c>
      <c r="B146" s="2816"/>
      <c r="C146" s="2816"/>
      <c r="D146" s="473">
        <v>1</v>
      </c>
      <c r="E146" s="365">
        <v>1</v>
      </c>
      <c r="F146" s="365">
        <v>-1</v>
      </c>
      <c r="G146" s="365">
        <v>3</v>
      </c>
      <c r="H146" s="365">
        <v>-4</v>
      </c>
      <c r="I146" s="365">
        <v>0</v>
      </c>
      <c r="J146" s="1754">
        <v>-3</v>
      </c>
      <c r="K146" s="718">
        <f>SUM(K144-K145)</f>
        <v>-3</v>
      </c>
    </row>
    <row r="147" spans="1:11" ht="9.75" hidden="1" customHeight="1" x14ac:dyDescent="0.25">
      <c r="A147" s="122"/>
      <c r="B147" s="122"/>
      <c r="C147" s="122"/>
      <c r="D147" s="119"/>
      <c r="E147" s="119"/>
      <c r="F147" s="119"/>
      <c r="G147" s="119"/>
      <c r="H147" s="119"/>
      <c r="I147" s="119"/>
      <c r="J147" s="119"/>
      <c r="K147" s="122"/>
    </row>
    <row r="148" spans="1:11" hidden="1" x14ac:dyDescent="0.25">
      <c r="A148" s="4" t="s">
        <v>780</v>
      </c>
      <c r="B148" s="5"/>
      <c r="C148" s="6"/>
      <c r="D148" s="7"/>
      <c r="E148" s="8"/>
      <c r="F148" s="42"/>
      <c r="G148" s="7"/>
      <c r="H148" s="7"/>
      <c r="I148" s="7"/>
      <c r="J148" s="7"/>
      <c r="K148" s="7"/>
    </row>
    <row r="149" spans="1:11" hidden="1" x14ac:dyDescent="0.25">
      <c r="A149" s="4" t="s">
        <v>781</v>
      </c>
      <c r="B149" s="4"/>
      <c r="C149" s="6"/>
      <c r="D149" s="3"/>
      <c r="E149" s="7"/>
      <c r="F149" s="9"/>
      <c r="G149" s="3"/>
      <c r="H149" s="3"/>
      <c r="I149" s="3"/>
      <c r="J149" s="3"/>
      <c r="K149" s="3"/>
    </row>
    <row r="150" spans="1:11" ht="15.75" hidden="1" thickBot="1" x14ac:dyDescent="0.3">
      <c r="A150" s="2806" t="s">
        <v>983</v>
      </c>
      <c r="B150" s="2807"/>
      <c r="C150" s="2807"/>
      <c r="D150" s="2807"/>
      <c r="E150" s="2807"/>
      <c r="F150" s="2807"/>
      <c r="G150" s="2807"/>
      <c r="H150" s="2807"/>
      <c r="I150" s="2807"/>
      <c r="J150" s="2807"/>
      <c r="K150" s="2808"/>
    </row>
    <row r="151" spans="1:11" ht="15.75" hidden="1" thickBot="1" x14ac:dyDescent="0.3">
      <c r="A151" s="2786"/>
      <c r="B151" s="2787"/>
      <c r="C151" s="2788"/>
      <c r="D151" s="298" t="s">
        <v>749</v>
      </c>
      <c r="E151" s="297" t="s">
        <v>707</v>
      </c>
      <c r="F151" s="297" t="s">
        <v>708</v>
      </c>
      <c r="G151" s="297" t="s">
        <v>709</v>
      </c>
      <c r="H151" s="297" t="s">
        <v>710</v>
      </c>
      <c r="I151" s="297" t="s">
        <v>750</v>
      </c>
      <c r="J151" s="706" t="s">
        <v>751</v>
      </c>
      <c r="K151" s="709" t="s">
        <v>130</v>
      </c>
    </row>
    <row r="152" spans="1:11" hidden="1" x14ac:dyDescent="0.25">
      <c r="A152" s="2794" t="s">
        <v>752</v>
      </c>
      <c r="B152" s="2795"/>
      <c r="C152" s="2795"/>
      <c r="D152" s="491">
        <v>345</v>
      </c>
      <c r="E152" s="492">
        <v>337</v>
      </c>
      <c r="F152" s="492">
        <v>113</v>
      </c>
      <c r="G152" s="492">
        <v>116</v>
      </c>
      <c r="H152" s="492">
        <v>379</v>
      </c>
      <c r="I152" s="492">
        <v>90</v>
      </c>
      <c r="J152" s="1849">
        <v>26</v>
      </c>
      <c r="K152" s="717">
        <f>SUM(D152:J152)</f>
        <v>1406</v>
      </c>
    </row>
    <row r="153" spans="1:11" ht="17.25" hidden="1" x14ac:dyDescent="0.25">
      <c r="A153" s="2796" t="s">
        <v>753</v>
      </c>
      <c r="B153" s="2797"/>
      <c r="C153" s="2797"/>
      <c r="D153" s="495">
        <v>215</v>
      </c>
      <c r="E153" s="496">
        <v>248</v>
      </c>
      <c r="F153" s="496">
        <v>90</v>
      </c>
      <c r="G153" s="496">
        <v>82</v>
      </c>
      <c r="H153" s="496">
        <v>246</v>
      </c>
      <c r="I153" s="496">
        <v>98</v>
      </c>
      <c r="J153" s="758">
        <v>30</v>
      </c>
      <c r="K153" s="1852">
        <f>SUM(D153:J153)</f>
        <v>1009</v>
      </c>
    </row>
    <row r="154" spans="1:11" ht="15" hidden="1" customHeight="1" x14ac:dyDescent="0.25">
      <c r="A154" s="2798" t="s">
        <v>754</v>
      </c>
      <c r="B154" s="2799"/>
      <c r="C154" s="2799"/>
      <c r="D154" s="495">
        <v>105</v>
      </c>
      <c r="E154" s="496">
        <v>68</v>
      </c>
      <c r="F154" s="496">
        <v>20</v>
      </c>
      <c r="G154" s="496">
        <v>24</v>
      </c>
      <c r="H154" s="496">
        <v>121</v>
      </c>
      <c r="I154" s="496">
        <v>5</v>
      </c>
      <c r="J154" s="758">
        <v>2</v>
      </c>
      <c r="K154" s="1852">
        <f>SUM(D154:J154)</f>
        <v>345</v>
      </c>
    </row>
    <row r="155" spans="1:11" hidden="1" x14ac:dyDescent="0.25">
      <c r="A155" s="2796" t="s">
        <v>755</v>
      </c>
      <c r="B155" s="2797"/>
      <c r="C155" s="2797"/>
      <c r="D155" s="1845">
        <f>SUM(D153:D154)</f>
        <v>320</v>
      </c>
      <c r="E155" s="1844">
        <f t="shared" ref="E155:J155" si="24">SUM(E153:E154)</f>
        <v>316</v>
      </c>
      <c r="F155" s="1844">
        <f t="shared" si="24"/>
        <v>110</v>
      </c>
      <c r="G155" s="1844">
        <f t="shared" si="24"/>
        <v>106</v>
      </c>
      <c r="H155" s="1844">
        <f t="shared" si="24"/>
        <v>367</v>
      </c>
      <c r="I155" s="1844">
        <f t="shared" si="24"/>
        <v>103</v>
      </c>
      <c r="J155" s="1850">
        <f t="shared" si="24"/>
        <v>32</v>
      </c>
      <c r="K155" s="1852">
        <f>K153+K154</f>
        <v>1354</v>
      </c>
    </row>
    <row r="156" spans="1:11" ht="18" hidden="1" customHeight="1" thickBot="1" x14ac:dyDescent="0.3">
      <c r="A156" s="2800" t="s">
        <v>756</v>
      </c>
      <c r="B156" s="2801"/>
      <c r="C156" s="2801"/>
      <c r="D156" s="1846">
        <f t="shared" ref="D156:K156" si="25">D152-D155</f>
        <v>25</v>
      </c>
      <c r="E156" s="1847">
        <f t="shared" si="25"/>
        <v>21</v>
      </c>
      <c r="F156" s="1847">
        <f t="shared" si="25"/>
        <v>3</v>
      </c>
      <c r="G156" s="1847">
        <f t="shared" si="25"/>
        <v>10</v>
      </c>
      <c r="H156" s="1847">
        <f t="shared" si="25"/>
        <v>12</v>
      </c>
      <c r="I156" s="1848">
        <f t="shared" si="25"/>
        <v>-13</v>
      </c>
      <c r="J156" s="1851">
        <f t="shared" si="25"/>
        <v>-6</v>
      </c>
      <c r="K156" s="1853">
        <f t="shared" si="25"/>
        <v>52</v>
      </c>
    </row>
    <row r="157" spans="1:11" ht="7.5" hidden="1" customHeight="1" x14ac:dyDescent="0.25">
      <c r="A157" s="126"/>
      <c r="B157" s="127"/>
      <c r="C157" s="127"/>
      <c r="D157" s="123"/>
      <c r="E157" s="123"/>
      <c r="F157" s="123"/>
      <c r="G157" s="123"/>
      <c r="H157" s="123"/>
      <c r="I157" s="123"/>
      <c r="J157" s="123"/>
      <c r="K157" s="124"/>
    </row>
    <row r="158" spans="1:11" ht="15.75" hidden="1" thickBot="1" x14ac:dyDescent="0.3">
      <c r="A158" s="2804" t="s">
        <v>757</v>
      </c>
      <c r="B158" s="2804"/>
      <c r="C158" s="2804"/>
      <c r="D158" s="2804"/>
      <c r="E158" s="2804"/>
      <c r="F158" s="2804"/>
      <c r="G158" s="2804"/>
      <c r="H158" s="2804"/>
      <c r="I158" s="2804"/>
      <c r="J158" s="2804"/>
      <c r="K158" s="2805"/>
    </row>
    <row r="159" spans="1:11" ht="15.75" hidden="1" thickBot="1" x14ac:dyDescent="0.3">
      <c r="A159" s="2806" t="s">
        <v>981</v>
      </c>
      <c r="B159" s="2807"/>
      <c r="C159" s="2807"/>
      <c r="D159" s="2807"/>
      <c r="E159" s="2807"/>
      <c r="F159" s="2807"/>
      <c r="G159" s="2807"/>
      <c r="H159" s="2807"/>
      <c r="I159" s="2807"/>
      <c r="J159" s="2807"/>
      <c r="K159" s="2808"/>
    </row>
    <row r="160" spans="1:11" ht="15.75" hidden="1" thickBot="1" x14ac:dyDescent="0.3">
      <c r="A160" s="2786"/>
      <c r="B160" s="2787"/>
      <c r="C160" s="2788"/>
      <c r="D160" s="167" t="s">
        <v>749</v>
      </c>
      <c r="E160" s="168" t="s">
        <v>707</v>
      </c>
      <c r="F160" s="168" t="s">
        <v>708</v>
      </c>
      <c r="G160" s="168" t="s">
        <v>709</v>
      </c>
      <c r="H160" s="168" t="s">
        <v>710</v>
      </c>
      <c r="I160" s="168" t="s">
        <v>750</v>
      </c>
      <c r="J160" s="712" t="s">
        <v>751</v>
      </c>
      <c r="K160" s="716" t="s">
        <v>130</v>
      </c>
    </row>
    <row r="161" spans="1:11" ht="15" hidden="1" customHeight="1" x14ac:dyDescent="0.25">
      <c r="A161" s="128"/>
      <c r="B161" s="2773" t="s">
        <v>758</v>
      </c>
      <c r="C161" s="2774"/>
      <c r="D161" s="481">
        <v>126</v>
      </c>
      <c r="E161" s="481">
        <v>69</v>
      </c>
      <c r="F161" s="481">
        <v>21</v>
      </c>
      <c r="G161" s="481">
        <v>25</v>
      </c>
      <c r="H161" s="481">
        <v>136</v>
      </c>
      <c r="I161" s="481">
        <v>7</v>
      </c>
      <c r="J161" s="696">
        <v>3</v>
      </c>
      <c r="K161" s="699">
        <f>SUM(D161:J161)</f>
        <v>387</v>
      </c>
    </row>
    <row r="162" spans="1:11" ht="15" hidden="1" customHeight="1" x14ac:dyDescent="0.25">
      <c r="A162" s="129"/>
      <c r="B162" s="2775" t="s">
        <v>759</v>
      </c>
      <c r="C162" s="2776"/>
      <c r="D162" s="481">
        <v>0</v>
      </c>
      <c r="E162" s="481">
        <v>0</v>
      </c>
      <c r="F162" s="481">
        <v>0</v>
      </c>
      <c r="G162" s="481">
        <v>0</v>
      </c>
      <c r="H162" s="481">
        <v>0</v>
      </c>
      <c r="I162" s="481">
        <v>0</v>
      </c>
      <c r="J162" s="696">
        <v>0</v>
      </c>
      <c r="K162" s="700">
        <f>SUM(D162:J162)</f>
        <v>0</v>
      </c>
    </row>
    <row r="163" spans="1:11" ht="15" hidden="1" customHeight="1" x14ac:dyDescent="0.25">
      <c r="A163" s="2777" t="s">
        <v>760</v>
      </c>
      <c r="B163" s="2775"/>
      <c r="C163" s="2776"/>
      <c r="D163" s="481">
        <v>0</v>
      </c>
      <c r="E163" s="481">
        <v>0</v>
      </c>
      <c r="F163" s="481">
        <v>0</v>
      </c>
      <c r="G163" s="481">
        <v>0</v>
      </c>
      <c r="H163" s="481">
        <v>5</v>
      </c>
      <c r="I163" s="481">
        <v>0</v>
      </c>
      <c r="J163" s="696">
        <v>0</v>
      </c>
      <c r="K163" s="700">
        <f>SUM(D163:J163)</f>
        <v>5</v>
      </c>
    </row>
    <row r="164" spans="1:11" ht="15" hidden="1" customHeight="1" x14ac:dyDescent="0.25">
      <c r="A164" s="2777" t="s">
        <v>761</v>
      </c>
      <c r="B164" s="2775"/>
      <c r="C164" s="2776"/>
      <c r="D164" s="481">
        <v>0</v>
      </c>
      <c r="E164" s="481">
        <v>0</v>
      </c>
      <c r="F164" s="481">
        <v>0</v>
      </c>
      <c r="G164" s="481">
        <v>0</v>
      </c>
      <c r="H164" s="481">
        <v>0</v>
      </c>
      <c r="I164" s="481">
        <v>0</v>
      </c>
      <c r="J164" s="696">
        <v>0</v>
      </c>
      <c r="K164" s="700">
        <f>SUM(D164:J164)</f>
        <v>0</v>
      </c>
    </row>
    <row r="165" spans="1:11" ht="15.75" hidden="1" thickBot="1" x14ac:dyDescent="0.3">
      <c r="A165" s="2789" t="s">
        <v>762</v>
      </c>
      <c r="B165" s="2790"/>
      <c r="C165" s="2791"/>
      <c r="D165" s="487">
        <v>0</v>
      </c>
      <c r="E165" s="488">
        <v>0</v>
      </c>
      <c r="F165" s="488">
        <v>0</v>
      </c>
      <c r="G165" s="488">
        <v>0</v>
      </c>
      <c r="H165" s="488">
        <v>0</v>
      </c>
      <c r="I165" s="488">
        <v>0</v>
      </c>
      <c r="J165" s="697">
        <v>0</v>
      </c>
      <c r="K165" s="701">
        <f>SUM(D165:J165)</f>
        <v>0</v>
      </c>
    </row>
    <row r="166" spans="1:11" ht="16.5" hidden="1" customHeight="1" thickTop="1" thickBot="1" x14ac:dyDescent="0.3">
      <c r="A166" s="170"/>
      <c r="B166" s="2792" t="s">
        <v>763</v>
      </c>
      <c r="C166" s="2793"/>
      <c r="D166" s="489">
        <f t="shared" ref="D166:K166" si="26">SUM(D161:D165)</f>
        <v>126</v>
      </c>
      <c r="E166" s="490">
        <f t="shared" si="26"/>
        <v>69</v>
      </c>
      <c r="F166" s="490">
        <f t="shared" si="26"/>
        <v>21</v>
      </c>
      <c r="G166" s="490">
        <f t="shared" si="26"/>
        <v>25</v>
      </c>
      <c r="H166" s="490">
        <f t="shared" si="26"/>
        <v>141</v>
      </c>
      <c r="I166" s="490">
        <f t="shared" si="26"/>
        <v>7</v>
      </c>
      <c r="J166" s="698">
        <f t="shared" si="26"/>
        <v>3</v>
      </c>
      <c r="K166" s="702">
        <f t="shared" si="26"/>
        <v>392</v>
      </c>
    </row>
    <row r="167" spans="1:11" ht="7.5" hidden="1" customHeight="1" thickBot="1" x14ac:dyDescent="0.3">
      <c r="A167" s="126"/>
      <c r="B167" s="127"/>
      <c r="C167" s="127"/>
      <c r="D167" s="123"/>
      <c r="E167" s="123"/>
      <c r="F167" s="123"/>
      <c r="G167" s="123"/>
      <c r="H167" s="123"/>
      <c r="I167" s="123"/>
      <c r="J167" s="123"/>
      <c r="K167" s="124"/>
    </row>
    <row r="168" spans="1:11" ht="15.75" hidden="1" thickBot="1" x14ac:dyDescent="0.3">
      <c r="A168" s="2809" t="s">
        <v>764</v>
      </c>
      <c r="B168" s="2810"/>
      <c r="C168" s="2810"/>
      <c r="D168" s="2810"/>
      <c r="E168" s="2810"/>
      <c r="F168" s="2810"/>
      <c r="G168" s="2810"/>
      <c r="H168" s="2810"/>
      <c r="I168" s="2810"/>
      <c r="J168" s="2810"/>
      <c r="K168" s="2811"/>
    </row>
    <row r="169" spans="1:11" ht="15.75" hidden="1" thickBot="1" x14ac:dyDescent="0.3">
      <c r="A169" s="2806" t="s">
        <v>981</v>
      </c>
      <c r="B169" s="2807"/>
      <c r="C169" s="2807"/>
      <c r="D169" s="2807"/>
      <c r="E169" s="2807"/>
      <c r="F169" s="2807"/>
      <c r="G169" s="2807"/>
      <c r="H169" s="2807"/>
      <c r="I169" s="2807"/>
      <c r="J169" s="2807"/>
      <c r="K169" s="2808"/>
    </row>
    <row r="170" spans="1:11" ht="15.75" hidden="1" thickBot="1" x14ac:dyDescent="0.3">
      <c r="A170" s="2766"/>
      <c r="B170" s="2767"/>
      <c r="C170" s="2768"/>
      <c r="D170" s="167" t="s">
        <v>749</v>
      </c>
      <c r="E170" s="168" t="s">
        <v>707</v>
      </c>
      <c r="F170" s="168" t="s">
        <v>708</v>
      </c>
      <c r="G170" s="168" t="s">
        <v>709</v>
      </c>
      <c r="H170" s="168" t="s">
        <v>710</v>
      </c>
      <c r="I170" s="168" t="s">
        <v>750</v>
      </c>
      <c r="J170" s="712" t="s">
        <v>751</v>
      </c>
      <c r="K170" s="716" t="s">
        <v>130</v>
      </c>
    </row>
    <row r="171" spans="1:11" ht="15" hidden="1" customHeight="1" x14ac:dyDescent="0.25">
      <c r="A171" s="1758"/>
      <c r="B171" s="2773" t="s">
        <v>765</v>
      </c>
      <c r="C171" s="2774"/>
      <c r="D171" s="478">
        <v>89</v>
      </c>
      <c r="E171" s="479">
        <v>43</v>
      </c>
      <c r="F171" s="479">
        <v>27</v>
      </c>
      <c r="G171" s="479">
        <v>27</v>
      </c>
      <c r="H171" s="479">
        <v>68</v>
      </c>
      <c r="I171" s="479">
        <v>6</v>
      </c>
      <c r="J171" s="703">
        <v>6</v>
      </c>
      <c r="K171" s="699">
        <f>SUM(D171:J171)</f>
        <v>266</v>
      </c>
    </row>
    <row r="172" spans="1:11" ht="15" hidden="1" customHeight="1" x14ac:dyDescent="0.25">
      <c r="A172" s="130"/>
      <c r="B172" s="2775" t="s">
        <v>766</v>
      </c>
      <c r="C172" s="2776"/>
      <c r="D172" s="480">
        <v>2</v>
      </c>
      <c r="E172" s="481">
        <v>3</v>
      </c>
      <c r="F172" s="481">
        <v>1</v>
      </c>
      <c r="G172" s="481">
        <v>1</v>
      </c>
      <c r="H172" s="481">
        <v>5</v>
      </c>
      <c r="I172" s="481">
        <v>0</v>
      </c>
      <c r="J172" s="696">
        <v>0</v>
      </c>
      <c r="K172" s="705">
        <f>SUM(D172:J172)</f>
        <v>12</v>
      </c>
    </row>
    <row r="173" spans="1:11" ht="15" hidden="1" customHeight="1" x14ac:dyDescent="0.25">
      <c r="A173" s="2777" t="s">
        <v>767</v>
      </c>
      <c r="B173" s="2775"/>
      <c r="C173" s="2776"/>
      <c r="D173" s="480">
        <v>0</v>
      </c>
      <c r="E173" s="481">
        <v>0</v>
      </c>
      <c r="F173" s="481">
        <v>0</v>
      </c>
      <c r="G173" s="481">
        <v>0</v>
      </c>
      <c r="H173" s="481">
        <v>0</v>
      </c>
      <c r="I173" s="481">
        <v>0</v>
      </c>
      <c r="J173" s="696">
        <v>0</v>
      </c>
      <c r="K173" s="705">
        <f>SUM(D173:J173)</f>
        <v>0</v>
      </c>
    </row>
    <row r="174" spans="1:11" ht="15" hidden="1" customHeight="1" x14ac:dyDescent="0.25">
      <c r="A174" s="130"/>
      <c r="B174" s="2775" t="s">
        <v>768</v>
      </c>
      <c r="C174" s="2776"/>
      <c r="D174" s="480">
        <v>0</v>
      </c>
      <c r="E174" s="481">
        <v>0</v>
      </c>
      <c r="F174" s="481">
        <v>0</v>
      </c>
      <c r="G174" s="481">
        <v>0</v>
      </c>
      <c r="H174" s="481">
        <v>0</v>
      </c>
      <c r="I174" s="481">
        <v>0</v>
      </c>
      <c r="J174" s="696">
        <v>0</v>
      </c>
      <c r="K174" s="705">
        <f>SUM(D174:J174)</f>
        <v>0</v>
      </c>
    </row>
    <row r="175" spans="1:11" ht="15.75" hidden="1" customHeight="1" thickBot="1" x14ac:dyDescent="0.3">
      <c r="A175" s="130"/>
      <c r="B175" s="2775" t="s">
        <v>769</v>
      </c>
      <c r="C175" s="2776"/>
      <c r="D175" s="482">
        <v>0</v>
      </c>
      <c r="E175" s="483">
        <v>0</v>
      </c>
      <c r="F175" s="483">
        <v>0</v>
      </c>
      <c r="G175" s="483">
        <v>0</v>
      </c>
      <c r="H175" s="483">
        <v>0</v>
      </c>
      <c r="I175" s="483">
        <v>0</v>
      </c>
      <c r="J175" s="704">
        <v>0</v>
      </c>
      <c r="K175" s="701">
        <f>SUM(D175:J175)</f>
        <v>0</v>
      </c>
    </row>
    <row r="176" spans="1:11" ht="16.5" hidden="1" customHeight="1" thickTop="1" thickBot="1" x14ac:dyDescent="0.3">
      <c r="A176" s="1759"/>
      <c r="B176" s="2778" t="s">
        <v>770</v>
      </c>
      <c r="C176" s="2779"/>
      <c r="D176" s="484">
        <f t="shared" ref="D176:K176" si="27">SUM(D171:D175)</f>
        <v>91</v>
      </c>
      <c r="E176" s="485">
        <f t="shared" si="27"/>
        <v>46</v>
      </c>
      <c r="F176" s="485">
        <f t="shared" si="27"/>
        <v>28</v>
      </c>
      <c r="G176" s="485">
        <f t="shared" si="27"/>
        <v>28</v>
      </c>
      <c r="H176" s="485">
        <f t="shared" si="27"/>
        <v>73</v>
      </c>
      <c r="I176" s="485">
        <f t="shared" si="27"/>
        <v>6</v>
      </c>
      <c r="J176" s="1854">
        <f t="shared" si="27"/>
        <v>6</v>
      </c>
      <c r="K176" s="1855">
        <f t="shared" si="27"/>
        <v>278</v>
      </c>
    </row>
    <row r="177" spans="1:11" ht="7.5" hidden="1" customHeight="1" thickBot="1" x14ac:dyDescent="0.3">
      <c r="A177" s="126"/>
      <c r="B177" s="127"/>
      <c r="C177" s="127"/>
      <c r="D177" s="123"/>
      <c r="E177" s="123"/>
      <c r="F177" s="123"/>
      <c r="G177" s="123"/>
      <c r="H177" s="123"/>
      <c r="I177" s="123"/>
      <c r="J177" s="123"/>
      <c r="K177" s="125"/>
    </row>
    <row r="178" spans="1:11" ht="15.75" hidden="1" thickBot="1" x14ac:dyDescent="0.3">
      <c r="A178" s="2809" t="s">
        <v>771</v>
      </c>
      <c r="B178" s="2810"/>
      <c r="C178" s="2810"/>
      <c r="D178" s="2810"/>
      <c r="E178" s="2810"/>
      <c r="F178" s="2810"/>
      <c r="G178" s="2810"/>
      <c r="H178" s="2810"/>
      <c r="I178" s="2810"/>
      <c r="J178" s="2810"/>
      <c r="K178" s="2811"/>
    </row>
    <row r="179" spans="1:11" ht="15.75" hidden="1" thickBot="1" x14ac:dyDescent="0.3">
      <c r="A179" s="2806" t="s">
        <v>981</v>
      </c>
      <c r="B179" s="2807"/>
      <c r="C179" s="2807"/>
      <c r="D179" s="2807"/>
      <c r="E179" s="2807"/>
      <c r="F179" s="2807"/>
      <c r="G179" s="2807"/>
      <c r="H179" s="2807"/>
      <c r="I179" s="2807"/>
      <c r="J179" s="2807"/>
      <c r="K179" s="2808"/>
    </row>
    <row r="180" spans="1:11" ht="15.75" hidden="1" thickBot="1" x14ac:dyDescent="0.3">
      <c r="A180" s="2766"/>
      <c r="B180" s="2767"/>
      <c r="C180" s="2768"/>
      <c r="D180" s="298" t="s">
        <v>749</v>
      </c>
      <c r="E180" s="297" t="s">
        <v>707</v>
      </c>
      <c r="F180" s="297" t="s">
        <v>708</v>
      </c>
      <c r="G180" s="297" t="s">
        <v>709</v>
      </c>
      <c r="H180" s="297" t="s">
        <v>710</v>
      </c>
      <c r="I180" s="297" t="s">
        <v>750</v>
      </c>
      <c r="J180" s="706" t="s">
        <v>751</v>
      </c>
      <c r="K180" s="709" t="s">
        <v>130</v>
      </c>
    </row>
    <row r="181" spans="1:11" hidden="1" x14ac:dyDescent="0.25">
      <c r="A181" s="2769" t="s">
        <v>772</v>
      </c>
      <c r="B181" s="2770"/>
      <c r="C181" s="2770"/>
      <c r="D181" s="474">
        <f t="shared" ref="D181:K181" si="28">1-D182</f>
        <v>0.43125000000000002</v>
      </c>
      <c r="E181" s="475">
        <f t="shared" si="28"/>
        <v>0.70886075949367089</v>
      </c>
      <c r="F181" s="475">
        <f t="shared" si="28"/>
        <v>0.49090909090909096</v>
      </c>
      <c r="G181" s="475">
        <f t="shared" si="28"/>
        <v>0.47169811320754718</v>
      </c>
      <c r="H181" s="475">
        <f t="shared" si="28"/>
        <v>0.60217983651226159</v>
      </c>
      <c r="I181" s="475">
        <f t="shared" si="28"/>
        <v>0.88349514563106801</v>
      </c>
      <c r="J181" s="707">
        <f t="shared" si="28"/>
        <v>0.625</v>
      </c>
      <c r="K181" s="710">
        <f t="shared" si="28"/>
        <v>0.58936484490398811</v>
      </c>
    </row>
    <row r="182" spans="1:11" ht="18" hidden="1" thickBot="1" x14ac:dyDescent="0.3">
      <c r="A182" s="2771" t="s">
        <v>773</v>
      </c>
      <c r="B182" s="2772"/>
      <c r="C182" s="2772"/>
      <c r="D182" s="476">
        <f t="shared" ref="D182:K182" si="29">D176/D155*2</f>
        <v>0.56874999999999998</v>
      </c>
      <c r="E182" s="477">
        <f t="shared" si="29"/>
        <v>0.29113924050632911</v>
      </c>
      <c r="F182" s="477">
        <f t="shared" si="29"/>
        <v>0.50909090909090904</v>
      </c>
      <c r="G182" s="477">
        <f t="shared" si="29"/>
        <v>0.52830188679245282</v>
      </c>
      <c r="H182" s="477">
        <f t="shared" si="29"/>
        <v>0.39782016348773841</v>
      </c>
      <c r="I182" s="477">
        <f t="shared" si="29"/>
        <v>0.11650485436893204</v>
      </c>
      <c r="J182" s="708">
        <f t="shared" si="29"/>
        <v>0.375</v>
      </c>
      <c r="K182" s="711">
        <f t="shared" si="29"/>
        <v>0.41063515509601184</v>
      </c>
    </row>
    <row r="183" spans="1:11" ht="15.75" hidden="1" x14ac:dyDescent="0.25">
      <c r="A183" s="2" t="s">
        <v>774</v>
      </c>
      <c r="B183" s="121"/>
      <c r="C183" s="120"/>
      <c r="D183" s="120"/>
      <c r="E183" s="120"/>
      <c r="F183" s="120"/>
      <c r="G183" s="120"/>
      <c r="H183" s="120"/>
      <c r="I183" s="120"/>
      <c r="J183" s="120"/>
      <c r="K183" s="120"/>
    </row>
    <row r="184" spans="1:11" ht="15.75" hidden="1" x14ac:dyDescent="0.25">
      <c r="A184" s="2" t="s">
        <v>775</v>
      </c>
      <c r="B184" s="120"/>
      <c r="C184" s="120"/>
      <c r="D184" s="120"/>
      <c r="E184" s="120"/>
      <c r="F184" s="120"/>
      <c r="G184" s="120"/>
      <c r="H184" s="120"/>
      <c r="I184" s="120"/>
      <c r="J184" s="120"/>
      <c r="K184" s="120"/>
    </row>
    <row r="185" spans="1:11" ht="15.75" hidden="1" x14ac:dyDescent="0.25">
      <c r="A185" s="2" t="s">
        <v>776</v>
      </c>
      <c r="B185" s="120"/>
      <c r="C185" s="120"/>
      <c r="D185" s="120"/>
      <c r="E185" s="120"/>
      <c r="F185" s="120"/>
      <c r="G185" s="120"/>
      <c r="H185" s="120"/>
      <c r="I185" s="120"/>
      <c r="J185" s="120"/>
      <c r="K185" s="120"/>
    </row>
    <row r="186" spans="1:11" hidden="1" x14ac:dyDescent="0.25">
      <c r="A186" s="576" t="s">
        <v>777</v>
      </c>
      <c r="B186" s="120"/>
      <c r="C186" s="120"/>
      <c r="D186" s="120"/>
      <c r="E186" s="120"/>
      <c r="F186" s="120"/>
      <c r="G186" s="120"/>
      <c r="H186" s="120"/>
      <c r="I186" s="120"/>
      <c r="J186" s="120"/>
      <c r="K186" s="120"/>
    </row>
    <row r="187" spans="1:11" ht="9.75" hidden="1" customHeight="1" thickBot="1" x14ac:dyDescent="0.3">
      <c r="A187" s="122"/>
      <c r="B187" s="122"/>
      <c r="C187" s="122"/>
      <c r="D187" s="119"/>
      <c r="E187" s="119"/>
      <c r="F187" s="119"/>
      <c r="G187" s="119"/>
      <c r="H187" s="119"/>
      <c r="I187" s="119"/>
      <c r="J187" s="119"/>
      <c r="K187" s="122"/>
    </row>
    <row r="188" spans="1:11" ht="15.75" hidden="1" thickBot="1" x14ac:dyDescent="0.3">
      <c r="A188" s="2809" t="s">
        <v>778</v>
      </c>
      <c r="B188" s="2810"/>
      <c r="C188" s="2810"/>
      <c r="D188" s="2810"/>
      <c r="E188" s="2810"/>
      <c r="F188" s="2810"/>
      <c r="G188" s="2810"/>
      <c r="H188" s="2810"/>
      <c r="I188" s="2810"/>
      <c r="J188" s="2810"/>
      <c r="K188" s="2811"/>
    </row>
    <row r="189" spans="1:11" ht="15.75" hidden="1" thickBot="1" x14ac:dyDescent="0.3">
      <c r="A189" s="2806" t="s">
        <v>981</v>
      </c>
      <c r="B189" s="2807"/>
      <c r="C189" s="2807"/>
      <c r="D189" s="2807"/>
      <c r="E189" s="2807"/>
      <c r="F189" s="2807"/>
      <c r="G189" s="2807"/>
      <c r="H189" s="2807"/>
      <c r="I189" s="2807"/>
      <c r="J189" s="2807"/>
      <c r="K189" s="2808"/>
    </row>
    <row r="190" spans="1:11" ht="15.75" hidden="1" thickBot="1" x14ac:dyDescent="0.3">
      <c r="A190" s="2766"/>
      <c r="B190" s="2767"/>
      <c r="C190" s="2768"/>
      <c r="D190" s="167" t="s">
        <v>749</v>
      </c>
      <c r="E190" s="168" t="s">
        <v>707</v>
      </c>
      <c r="F190" s="168" t="s">
        <v>708</v>
      </c>
      <c r="G190" s="168" t="s">
        <v>709</v>
      </c>
      <c r="H190" s="168" t="s">
        <v>710</v>
      </c>
      <c r="I190" s="168" t="s">
        <v>750</v>
      </c>
      <c r="J190" s="712" t="s">
        <v>751</v>
      </c>
      <c r="K190" s="716" t="s">
        <v>130</v>
      </c>
    </row>
    <row r="191" spans="1:11" hidden="1" x14ac:dyDescent="0.25">
      <c r="A191" s="2812" t="s">
        <v>752</v>
      </c>
      <c r="B191" s="2813"/>
      <c r="C191" s="2813"/>
      <c r="D191" s="469">
        <v>52</v>
      </c>
      <c r="E191" s="470">
        <v>57</v>
      </c>
      <c r="F191" s="470">
        <v>20</v>
      </c>
      <c r="G191" s="470">
        <v>21</v>
      </c>
      <c r="H191" s="470">
        <v>58</v>
      </c>
      <c r="I191" s="470">
        <v>15</v>
      </c>
      <c r="J191" s="713">
        <v>6</v>
      </c>
      <c r="K191" s="717">
        <f>SUM(D191:J191)</f>
        <v>229</v>
      </c>
    </row>
    <row r="192" spans="1:11" hidden="1" x14ac:dyDescent="0.25">
      <c r="A192" s="2796" t="s">
        <v>779</v>
      </c>
      <c r="B192" s="2814"/>
      <c r="C192" s="2814"/>
      <c r="D192" s="471">
        <v>49</v>
      </c>
      <c r="E192" s="472">
        <v>56</v>
      </c>
      <c r="F192" s="472">
        <v>19</v>
      </c>
      <c r="G192" s="472">
        <v>21</v>
      </c>
      <c r="H192" s="472">
        <v>58</v>
      </c>
      <c r="I192" s="472">
        <v>15</v>
      </c>
      <c r="J192" s="714">
        <v>9</v>
      </c>
      <c r="K192" s="700">
        <f>SUM(D192:J192)</f>
        <v>227</v>
      </c>
    </row>
    <row r="193" spans="1:11" ht="15.75" hidden="1" thickBot="1" x14ac:dyDescent="0.3">
      <c r="A193" s="2815" t="s">
        <v>756</v>
      </c>
      <c r="B193" s="2816"/>
      <c r="C193" s="2816"/>
      <c r="D193" s="473">
        <v>3</v>
      </c>
      <c r="E193" s="365">
        <v>1</v>
      </c>
      <c r="F193" s="365">
        <v>1</v>
      </c>
      <c r="G193" s="365">
        <v>0</v>
      </c>
      <c r="H193" s="365">
        <v>0</v>
      </c>
      <c r="I193" s="365">
        <v>0</v>
      </c>
      <c r="J193" s="1754">
        <v>-3</v>
      </c>
      <c r="K193" s="718">
        <f>SUM(K191-K192)</f>
        <v>2</v>
      </c>
    </row>
    <row r="194" spans="1:11" hidden="1" x14ac:dyDescent="0.25">
      <c r="A194" s="4" t="s">
        <v>780</v>
      </c>
      <c r="B194" s="5"/>
      <c r="C194" s="6"/>
      <c r="D194" s="7"/>
      <c r="E194" s="8"/>
      <c r="F194" s="42"/>
      <c r="G194" s="7"/>
      <c r="H194" s="7"/>
      <c r="I194" s="7"/>
      <c r="J194" s="7"/>
      <c r="K194" s="7"/>
    </row>
    <row r="195" spans="1:11" hidden="1" x14ac:dyDescent="0.25">
      <c r="A195" s="4" t="s">
        <v>781</v>
      </c>
      <c r="B195" s="4"/>
      <c r="C195" s="6"/>
      <c r="D195" s="3"/>
      <c r="E195" s="7"/>
      <c r="F195" s="9"/>
      <c r="G195" s="3"/>
      <c r="H195" s="3"/>
      <c r="I195" s="3"/>
      <c r="J195" s="3"/>
      <c r="K195" s="3"/>
    </row>
    <row r="196" spans="1:11" ht="15.75" hidden="1" thickBot="1" x14ac:dyDescent="0.3">
      <c r="A196" s="2806" t="s">
        <v>261</v>
      </c>
      <c r="B196" s="2807"/>
      <c r="C196" s="2807"/>
      <c r="D196" s="2807"/>
      <c r="E196" s="2807"/>
      <c r="F196" s="2807"/>
      <c r="G196" s="2807"/>
      <c r="H196" s="2807"/>
      <c r="I196" s="2807"/>
      <c r="J196" s="2807"/>
      <c r="K196" s="2808"/>
    </row>
    <row r="197" spans="1:11" ht="15.75" hidden="1" thickBot="1" x14ac:dyDescent="0.3">
      <c r="A197" s="2786"/>
      <c r="B197" s="2787"/>
      <c r="C197" s="2788"/>
      <c r="D197" s="298" t="s">
        <v>749</v>
      </c>
      <c r="E197" s="297" t="s">
        <v>707</v>
      </c>
      <c r="F197" s="297" t="s">
        <v>708</v>
      </c>
      <c r="G197" s="297" t="s">
        <v>709</v>
      </c>
      <c r="H197" s="297" t="s">
        <v>710</v>
      </c>
      <c r="I197" s="297" t="s">
        <v>750</v>
      </c>
      <c r="J197" s="297" t="s">
        <v>751</v>
      </c>
      <c r="K197" s="169" t="s">
        <v>130</v>
      </c>
    </row>
    <row r="198" spans="1:11" hidden="1" x14ac:dyDescent="0.25">
      <c r="A198" s="2794" t="s">
        <v>752</v>
      </c>
      <c r="B198" s="2795"/>
      <c r="C198" s="2795"/>
      <c r="D198" s="491">
        <v>345</v>
      </c>
      <c r="E198" s="492">
        <v>337</v>
      </c>
      <c r="F198" s="492">
        <v>113</v>
      </c>
      <c r="G198" s="492">
        <v>116</v>
      </c>
      <c r="H198" s="492">
        <v>379</v>
      </c>
      <c r="I198" s="492">
        <v>90</v>
      </c>
      <c r="J198" s="493">
        <v>26</v>
      </c>
      <c r="K198" s="494">
        <f>SUM(D198:J198)</f>
        <v>1406</v>
      </c>
    </row>
    <row r="199" spans="1:11" ht="17.25" hidden="1" x14ac:dyDescent="0.25">
      <c r="A199" s="2796" t="s">
        <v>753</v>
      </c>
      <c r="B199" s="2797"/>
      <c r="C199" s="2797"/>
      <c r="D199" s="495">
        <v>176</v>
      </c>
      <c r="E199" s="496">
        <v>244</v>
      </c>
      <c r="F199" s="496">
        <v>91</v>
      </c>
      <c r="G199" s="496">
        <v>72</v>
      </c>
      <c r="H199" s="496">
        <v>219</v>
      </c>
      <c r="I199" s="496">
        <v>78</v>
      </c>
      <c r="J199" s="497">
        <v>24</v>
      </c>
      <c r="K199" s="498">
        <f>SUM(D199:J199)</f>
        <v>904</v>
      </c>
    </row>
    <row r="200" spans="1:11" ht="15" hidden="1" customHeight="1" x14ac:dyDescent="0.25">
      <c r="A200" s="2798" t="s">
        <v>754</v>
      </c>
      <c r="B200" s="2799"/>
      <c r="C200" s="2799"/>
      <c r="D200" s="495">
        <v>111</v>
      </c>
      <c r="E200" s="496">
        <v>53</v>
      </c>
      <c r="F200" s="496">
        <v>26</v>
      </c>
      <c r="G200" s="496">
        <v>35</v>
      </c>
      <c r="H200" s="496">
        <v>87</v>
      </c>
      <c r="I200" s="496">
        <v>22</v>
      </c>
      <c r="J200" s="497">
        <v>9</v>
      </c>
      <c r="K200" s="498">
        <f>SUM(D200:J200)</f>
        <v>343</v>
      </c>
    </row>
    <row r="201" spans="1:11" ht="15.75" hidden="1" thickBot="1" x14ac:dyDescent="0.3">
      <c r="A201" s="2796" t="s">
        <v>755</v>
      </c>
      <c r="B201" s="2797"/>
      <c r="C201" s="2797"/>
      <c r="D201" s="884">
        <f>SUM(D199:D200)</f>
        <v>287</v>
      </c>
      <c r="E201" s="885">
        <f t="shared" ref="E201:J201" si="30">SUM(E199:E200)</f>
        <v>297</v>
      </c>
      <c r="F201" s="885">
        <f t="shared" si="30"/>
        <v>117</v>
      </c>
      <c r="G201" s="885">
        <f t="shared" si="30"/>
        <v>107</v>
      </c>
      <c r="H201" s="885">
        <f t="shared" si="30"/>
        <v>306</v>
      </c>
      <c r="I201" s="885">
        <f t="shared" si="30"/>
        <v>100</v>
      </c>
      <c r="J201" s="886">
        <f t="shared" si="30"/>
        <v>33</v>
      </c>
      <c r="K201" s="502">
        <f>K199+K200</f>
        <v>1247</v>
      </c>
    </row>
    <row r="202" spans="1:11" ht="18" hidden="1" customHeight="1" thickBot="1" x14ac:dyDescent="0.3">
      <c r="A202" s="2800" t="s">
        <v>756</v>
      </c>
      <c r="B202" s="2801"/>
      <c r="C202" s="2801"/>
      <c r="D202" s="503">
        <f>D198-D201</f>
        <v>58</v>
      </c>
      <c r="E202" s="504">
        <f t="shared" ref="E202:K202" si="31">E198-E201</f>
        <v>40</v>
      </c>
      <c r="F202" s="504">
        <f t="shared" si="31"/>
        <v>-4</v>
      </c>
      <c r="G202" s="504">
        <f t="shared" si="31"/>
        <v>9</v>
      </c>
      <c r="H202" s="504">
        <f t="shared" si="31"/>
        <v>73</v>
      </c>
      <c r="I202" s="550">
        <f t="shared" si="31"/>
        <v>-10</v>
      </c>
      <c r="J202" s="551">
        <f t="shared" si="31"/>
        <v>-7</v>
      </c>
      <c r="K202" s="552">
        <f t="shared" si="31"/>
        <v>159</v>
      </c>
    </row>
    <row r="203" spans="1:11" ht="7.5" hidden="1" customHeight="1" x14ac:dyDescent="0.25">
      <c r="A203" s="126"/>
      <c r="B203" s="127"/>
      <c r="C203" s="127"/>
      <c r="D203" s="123"/>
      <c r="E203" s="123"/>
      <c r="F203" s="123"/>
      <c r="G203" s="123"/>
      <c r="H203" s="123"/>
      <c r="I203" s="123"/>
      <c r="J203" s="123"/>
      <c r="K203" s="124"/>
    </row>
    <row r="204" spans="1:11" ht="15.75" hidden="1" thickBot="1" x14ac:dyDescent="0.3">
      <c r="A204" s="2804" t="s">
        <v>757</v>
      </c>
      <c r="B204" s="2804"/>
      <c r="C204" s="2804"/>
      <c r="D204" s="2804"/>
      <c r="E204" s="2804"/>
      <c r="F204" s="2804"/>
      <c r="G204" s="2804"/>
      <c r="H204" s="2804"/>
      <c r="I204" s="2804"/>
      <c r="J204" s="2804"/>
      <c r="K204" s="2805"/>
    </row>
    <row r="205" spans="1:11" ht="15.75" hidden="1" thickBot="1" x14ac:dyDescent="0.3">
      <c r="A205" s="2806" t="s">
        <v>112</v>
      </c>
      <c r="B205" s="2807"/>
      <c r="C205" s="2807"/>
      <c r="D205" s="2807"/>
      <c r="E205" s="2807"/>
      <c r="F205" s="2807"/>
      <c r="G205" s="2807"/>
      <c r="H205" s="2807"/>
      <c r="I205" s="2807"/>
      <c r="J205" s="2807"/>
      <c r="K205" s="2808"/>
    </row>
    <row r="206" spans="1:11" ht="15.75" hidden="1" thickBot="1" x14ac:dyDescent="0.3">
      <c r="A206" s="2786"/>
      <c r="B206" s="2787"/>
      <c r="C206" s="2788"/>
      <c r="D206" s="167" t="s">
        <v>749</v>
      </c>
      <c r="E206" s="168" t="s">
        <v>707</v>
      </c>
      <c r="F206" s="168" t="s">
        <v>708</v>
      </c>
      <c r="G206" s="168" t="s">
        <v>709</v>
      </c>
      <c r="H206" s="168" t="s">
        <v>710</v>
      </c>
      <c r="I206" s="168" t="s">
        <v>750</v>
      </c>
      <c r="J206" s="168" t="s">
        <v>751</v>
      </c>
      <c r="K206" s="169" t="s">
        <v>130</v>
      </c>
    </row>
    <row r="207" spans="1:11" ht="15" hidden="1" customHeight="1" x14ac:dyDescent="0.25">
      <c r="A207" s="128"/>
      <c r="B207" s="2773" t="s">
        <v>758</v>
      </c>
      <c r="C207" s="2774"/>
      <c r="D207" s="481">
        <v>132</v>
      </c>
      <c r="E207" s="481">
        <v>60</v>
      </c>
      <c r="F207" s="481">
        <v>31</v>
      </c>
      <c r="G207" s="481">
        <v>45</v>
      </c>
      <c r="H207" s="481">
        <v>92</v>
      </c>
      <c r="I207" s="481">
        <v>28</v>
      </c>
      <c r="J207" s="696">
        <v>11</v>
      </c>
      <c r="K207" s="699">
        <f>SUM(D207:J207)</f>
        <v>399</v>
      </c>
    </row>
    <row r="208" spans="1:11" ht="15" hidden="1" customHeight="1" x14ac:dyDescent="0.25">
      <c r="A208" s="129"/>
      <c r="B208" s="2775" t="s">
        <v>759</v>
      </c>
      <c r="C208" s="2776"/>
      <c r="D208" s="481">
        <v>0</v>
      </c>
      <c r="E208" s="481">
        <v>0</v>
      </c>
      <c r="F208" s="481">
        <v>0</v>
      </c>
      <c r="G208" s="481">
        <v>0</v>
      </c>
      <c r="H208" s="481">
        <v>0</v>
      </c>
      <c r="I208" s="481">
        <v>0</v>
      </c>
      <c r="J208" s="696">
        <v>0</v>
      </c>
      <c r="K208" s="700">
        <f>SUM(D208:I208)</f>
        <v>0</v>
      </c>
    </row>
    <row r="209" spans="1:11" ht="15" hidden="1" customHeight="1" x14ac:dyDescent="0.25">
      <c r="A209" s="2777" t="s">
        <v>760</v>
      </c>
      <c r="B209" s="2775"/>
      <c r="C209" s="2776"/>
      <c r="D209" s="481">
        <v>1</v>
      </c>
      <c r="E209" s="481">
        <v>4</v>
      </c>
      <c r="F209" s="481">
        <v>0</v>
      </c>
      <c r="G209" s="481">
        <v>0</v>
      </c>
      <c r="H209" s="481">
        <v>8</v>
      </c>
      <c r="I209" s="481">
        <v>1</v>
      </c>
      <c r="J209" s="696">
        <v>0</v>
      </c>
      <c r="K209" s="700">
        <f>SUM(D209:I209)</f>
        <v>14</v>
      </c>
    </row>
    <row r="210" spans="1:11" ht="15" hidden="1" customHeight="1" x14ac:dyDescent="0.25">
      <c r="A210" s="2777" t="s">
        <v>761</v>
      </c>
      <c r="B210" s="2775"/>
      <c r="C210" s="2776"/>
      <c r="D210" s="481">
        <v>0</v>
      </c>
      <c r="E210" s="481">
        <v>0</v>
      </c>
      <c r="F210" s="481">
        <v>0</v>
      </c>
      <c r="G210" s="481">
        <v>0</v>
      </c>
      <c r="H210" s="481">
        <v>0</v>
      </c>
      <c r="I210" s="481">
        <v>0</v>
      </c>
      <c r="J210" s="696">
        <v>0</v>
      </c>
      <c r="K210" s="700">
        <f>SUM(D210:J210)</f>
        <v>0</v>
      </c>
    </row>
    <row r="211" spans="1:11" ht="15.75" hidden="1" thickBot="1" x14ac:dyDescent="0.3">
      <c r="A211" s="2789" t="s">
        <v>762</v>
      </c>
      <c r="B211" s="2790"/>
      <c r="C211" s="2791"/>
      <c r="D211" s="487">
        <v>0</v>
      </c>
      <c r="E211" s="488">
        <v>0</v>
      </c>
      <c r="F211" s="488">
        <v>0</v>
      </c>
      <c r="G211" s="488">
        <v>0</v>
      </c>
      <c r="H211" s="488">
        <v>0</v>
      </c>
      <c r="I211" s="488">
        <v>0</v>
      </c>
      <c r="J211" s="697">
        <v>0</v>
      </c>
      <c r="K211" s="701">
        <f>SUM(D211:J211)</f>
        <v>0</v>
      </c>
    </row>
    <row r="212" spans="1:11" ht="16.5" hidden="1" customHeight="1" thickTop="1" thickBot="1" x14ac:dyDescent="0.3">
      <c r="A212" s="170"/>
      <c r="B212" s="2792" t="s">
        <v>763</v>
      </c>
      <c r="C212" s="2793"/>
      <c r="D212" s="489">
        <f t="shared" ref="D212:K212" si="32">SUM(D207:D211)</f>
        <v>133</v>
      </c>
      <c r="E212" s="490">
        <f t="shared" si="32"/>
        <v>64</v>
      </c>
      <c r="F212" s="490">
        <f t="shared" si="32"/>
        <v>31</v>
      </c>
      <c r="G212" s="490">
        <f t="shared" si="32"/>
        <v>45</v>
      </c>
      <c r="H212" s="490">
        <f t="shared" si="32"/>
        <v>100</v>
      </c>
      <c r="I212" s="490">
        <f t="shared" si="32"/>
        <v>29</v>
      </c>
      <c r="J212" s="698">
        <f t="shared" si="32"/>
        <v>11</v>
      </c>
      <c r="K212" s="702">
        <f t="shared" si="32"/>
        <v>413</v>
      </c>
    </row>
    <row r="213" spans="1:11" ht="7.5" hidden="1" customHeight="1" thickBot="1" x14ac:dyDescent="0.3">
      <c r="A213" s="126"/>
      <c r="B213" s="127"/>
      <c r="C213" s="127"/>
      <c r="D213" s="123"/>
      <c r="E213" s="123"/>
      <c r="F213" s="123"/>
      <c r="G213" s="123"/>
      <c r="H213" s="123"/>
      <c r="I213" s="123"/>
      <c r="J213" s="123"/>
      <c r="K213" s="124"/>
    </row>
    <row r="214" spans="1:11" ht="15.75" hidden="1" thickBot="1" x14ac:dyDescent="0.3">
      <c r="A214" s="2809" t="s">
        <v>764</v>
      </c>
      <c r="B214" s="2810"/>
      <c r="C214" s="2810"/>
      <c r="D214" s="2810"/>
      <c r="E214" s="2810"/>
      <c r="F214" s="2810"/>
      <c r="G214" s="2810"/>
      <c r="H214" s="2810"/>
      <c r="I214" s="2810"/>
      <c r="J214" s="2810"/>
      <c r="K214" s="2811"/>
    </row>
    <row r="215" spans="1:11" ht="15.75" hidden="1" thickBot="1" x14ac:dyDescent="0.3">
      <c r="A215" s="2806" t="s">
        <v>112</v>
      </c>
      <c r="B215" s="2807"/>
      <c r="C215" s="2807"/>
      <c r="D215" s="2807"/>
      <c r="E215" s="2807"/>
      <c r="F215" s="2807"/>
      <c r="G215" s="2807"/>
      <c r="H215" s="2807"/>
      <c r="I215" s="2807"/>
      <c r="J215" s="2807"/>
      <c r="K215" s="2808"/>
    </row>
    <row r="216" spans="1:11" ht="15.75" hidden="1" thickBot="1" x14ac:dyDescent="0.3">
      <c r="A216" s="2766"/>
      <c r="B216" s="2767"/>
      <c r="C216" s="2768"/>
      <c r="D216" s="167" t="s">
        <v>749</v>
      </c>
      <c r="E216" s="168" t="s">
        <v>707</v>
      </c>
      <c r="F216" s="168" t="s">
        <v>708</v>
      </c>
      <c r="G216" s="168" t="s">
        <v>709</v>
      </c>
      <c r="H216" s="168" t="s">
        <v>710</v>
      </c>
      <c r="I216" s="168" t="s">
        <v>750</v>
      </c>
      <c r="J216" s="168" t="s">
        <v>751</v>
      </c>
      <c r="K216" s="169" t="s">
        <v>130</v>
      </c>
    </row>
    <row r="217" spans="1:11" ht="15" hidden="1" customHeight="1" x14ac:dyDescent="0.25">
      <c r="A217" s="1736"/>
      <c r="B217" s="2773" t="s">
        <v>765</v>
      </c>
      <c r="C217" s="2774"/>
      <c r="D217" s="478">
        <v>75</v>
      </c>
      <c r="E217" s="479">
        <v>36</v>
      </c>
      <c r="F217" s="479">
        <v>22</v>
      </c>
      <c r="G217" s="479">
        <v>20</v>
      </c>
      <c r="H217" s="479">
        <v>63</v>
      </c>
      <c r="I217" s="479">
        <v>15</v>
      </c>
      <c r="J217" s="703">
        <v>7</v>
      </c>
      <c r="K217" s="699">
        <f>SUM(D217:J217)</f>
        <v>238</v>
      </c>
    </row>
    <row r="218" spans="1:11" ht="15" hidden="1" customHeight="1" x14ac:dyDescent="0.25">
      <c r="A218" s="130"/>
      <c r="B218" s="2775" t="s">
        <v>766</v>
      </c>
      <c r="C218" s="2776"/>
      <c r="D218" s="480">
        <v>5</v>
      </c>
      <c r="E218" s="481">
        <v>2</v>
      </c>
      <c r="F218" s="481">
        <v>1</v>
      </c>
      <c r="G218" s="481">
        <v>7</v>
      </c>
      <c r="H218" s="481">
        <v>2</v>
      </c>
      <c r="I218" s="481">
        <v>0</v>
      </c>
      <c r="J218" s="696">
        <v>1</v>
      </c>
      <c r="K218" s="705">
        <f>SUM(D218:J218)</f>
        <v>18</v>
      </c>
    </row>
    <row r="219" spans="1:11" ht="15" hidden="1" customHeight="1" x14ac:dyDescent="0.25">
      <c r="A219" s="2777" t="s">
        <v>767</v>
      </c>
      <c r="B219" s="2775"/>
      <c r="C219" s="2776"/>
      <c r="D219" s="480">
        <v>0</v>
      </c>
      <c r="E219" s="481">
        <v>0</v>
      </c>
      <c r="F219" s="481">
        <v>0</v>
      </c>
      <c r="G219" s="481">
        <v>0</v>
      </c>
      <c r="H219" s="481">
        <v>0</v>
      </c>
      <c r="I219" s="481">
        <v>0</v>
      </c>
      <c r="J219" s="696">
        <v>0</v>
      </c>
      <c r="K219" s="705">
        <f>SUM(D219:J219)</f>
        <v>0</v>
      </c>
    </row>
    <row r="220" spans="1:11" ht="15" hidden="1" customHeight="1" x14ac:dyDescent="0.25">
      <c r="A220" s="130"/>
      <c r="B220" s="2775" t="s">
        <v>768</v>
      </c>
      <c r="C220" s="2776"/>
      <c r="D220" s="480">
        <v>0</v>
      </c>
      <c r="E220" s="481">
        <v>0</v>
      </c>
      <c r="F220" s="481">
        <v>0</v>
      </c>
      <c r="G220" s="481">
        <v>0</v>
      </c>
      <c r="H220" s="481">
        <v>0</v>
      </c>
      <c r="I220" s="481">
        <v>0</v>
      </c>
      <c r="J220" s="696">
        <v>0</v>
      </c>
      <c r="K220" s="705">
        <f>SUM(D220:J220)</f>
        <v>0</v>
      </c>
    </row>
    <row r="221" spans="1:11" ht="15.75" hidden="1" customHeight="1" thickBot="1" x14ac:dyDescent="0.3">
      <c r="A221" s="130"/>
      <c r="B221" s="2775" t="s">
        <v>769</v>
      </c>
      <c r="C221" s="2776"/>
      <c r="D221" s="482">
        <v>0</v>
      </c>
      <c r="E221" s="483">
        <v>0</v>
      </c>
      <c r="F221" s="483">
        <v>0</v>
      </c>
      <c r="G221" s="483">
        <v>0</v>
      </c>
      <c r="H221" s="483">
        <v>0</v>
      </c>
      <c r="I221" s="483">
        <v>0</v>
      </c>
      <c r="J221" s="704">
        <v>0</v>
      </c>
      <c r="K221" s="701">
        <f>SUM(D221:J221)</f>
        <v>0</v>
      </c>
    </row>
    <row r="222" spans="1:11" ht="16.5" hidden="1" customHeight="1" thickTop="1" thickBot="1" x14ac:dyDescent="0.3">
      <c r="A222" s="1737"/>
      <c r="B222" s="2778" t="s">
        <v>770</v>
      </c>
      <c r="C222" s="2779"/>
      <c r="D222" s="484">
        <f t="shared" ref="D222:K222" si="33">SUM(D217:D221)</f>
        <v>80</v>
      </c>
      <c r="E222" s="485">
        <f t="shared" si="33"/>
        <v>38</v>
      </c>
      <c r="F222" s="485">
        <f t="shared" si="33"/>
        <v>23</v>
      </c>
      <c r="G222" s="485">
        <f t="shared" si="33"/>
        <v>27</v>
      </c>
      <c r="H222" s="485">
        <f t="shared" si="33"/>
        <v>65</v>
      </c>
      <c r="I222" s="485">
        <f t="shared" si="33"/>
        <v>15</v>
      </c>
      <c r="J222" s="485">
        <f t="shared" si="33"/>
        <v>8</v>
      </c>
      <c r="K222" s="486">
        <f t="shared" si="33"/>
        <v>256</v>
      </c>
    </row>
    <row r="223" spans="1:11" ht="7.5" hidden="1" customHeight="1" thickBot="1" x14ac:dyDescent="0.3">
      <c r="A223" s="126"/>
      <c r="B223" s="127"/>
      <c r="C223" s="127"/>
      <c r="D223" s="123"/>
      <c r="E223" s="123"/>
      <c r="F223" s="123"/>
      <c r="G223" s="123"/>
      <c r="H223" s="123"/>
      <c r="I223" s="123"/>
      <c r="J223" s="123"/>
      <c r="K223" s="125"/>
    </row>
    <row r="224" spans="1:11" ht="15.75" hidden="1" thickBot="1" x14ac:dyDescent="0.3">
      <c r="A224" s="2809" t="s">
        <v>771</v>
      </c>
      <c r="B224" s="2810"/>
      <c r="C224" s="2810"/>
      <c r="D224" s="2810"/>
      <c r="E224" s="2810"/>
      <c r="F224" s="2810"/>
      <c r="G224" s="2810"/>
      <c r="H224" s="2810"/>
      <c r="I224" s="2810"/>
      <c r="J224" s="2810"/>
      <c r="K224" s="2811"/>
    </row>
    <row r="225" spans="1:11" ht="15.75" hidden="1" thickBot="1" x14ac:dyDescent="0.3">
      <c r="A225" s="2806" t="s">
        <v>112</v>
      </c>
      <c r="B225" s="2807"/>
      <c r="C225" s="2807"/>
      <c r="D225" s="2807"/>
      <c r="E225" s="2807"/>
      <c r="F225" s="2807"/>
      <c r="G225" s="2807"/>
      <c r="H225" s="2807"/>
      <c r="I225" s="2807"/>
      <c r="J225" s="2807"/>
      <c r="K225" s="2808"/>
    </row>
    <row r="226" spans="1:11" ht="15.75" hidden="1" thickBot="1" x14ac:dyDescent="0.3">
      <c r="A226" s="2766"/>
      <c r="B226" s="2767"/>
      <c r="C226" s="2768"/>
      <c r="D226" s="298" t="s">
        <v>749</v>
      </c>
      <c r="E226" s="297" t="s">
        <v>707</v>
      </c>
      <c r="F226" s="297" t="s">
        <v>708</v>
      </c>
      <c r="G226" s="297" t="s">
        <v>709</v>
      </c>
      <c r="H226" s="297" t="s">
        <v>710</v>
      </c>
      <c r="I226" s="297" t="s">
        <v>750</v>
      </c>
      <c r="J226" s="706" t="s">
        <v>751</v>
      </c>
      <c r="K226" s="709" t="s">
        <v>130</v>
      </c>
    </row>
    <row r="227" spans="1:11" hidden="1" x14ac:dyDescent="0.25">
      <c r="A227" s="2769" t="s">
        <v>772</v>
      </c>
      <c r="B227" s="2770"/>
      <c r="C227" s="2770"/>
      <c r="D227" s="474">
        <f t="shared" ref="D227:K227" si="34">1-D228</f>
        <v>0.44250871080139376</v>
      </c>
      <c r="E227" s="475">
        <f t="shared" si="34"/>
        <v>0.74410774410774416</v>
      </c>
      <c r="F227" s="475">
        <f t="shared" si="34"/>
        <v>0.6068376068376069</v>
      </c>
      <c r="G227" s="475">
        <f t="shared" si="34"/>
        <v>0.49532710280373837</v>
      </c>
      <c r="H227" s="475">
        <f t="shared" si="34"/>
        <v>0.57516339869281041</v>
      </c>
      <c r="I227" s="475">
        <f t="shared" si="34"/>
        <v>0.7</v>
      </c>
      <c r="J227" s="707">
        <f t="shared" si="34"/>
        <v>0.51515151515151514</v>
      </c>
      <c r="K227" s="710">
        <f t="shared" si="34"/>
        <v>0.58941459502806737</v>
      </c>
    </row>
    <row r="228" spans="1:11" ht="18" hidden="1" thickBot="1" x14ac:dyDescent="0.3">
      <c r="A228" s="2771" t="s">
        <v>773</v>
      </c>
      <c r="B228" s="2772"/>
      <c r="C228" s="2772"/>
      <c r="D228" s="476">
        <f t="shared" ref="D228:K228" si="35">D222/D201*2</f>
        <v>0.55749128919860624</v>
      </c>
      <c r="E228" s="477">
        <f t="shared" si="35"/>
        <v>0.25589225589225589</v>
      </c>
      <c r="F228" s="477">
        <f t="shared" si="35"/>
        <v>0.39316239316239315</v>
      </c>
      <c r="G228" s="477">
        <f t="shared" si="35"/>
        <v>0.50467289719626163</v>
      </c>
      <c r="H228" s="477">
        <f t="shared" si="35"/>
        <v>0.42483660130718953</v>
      </c>
      <c r="I228" s="477">
        <f t="shared" si="35"/>
        <v>0.3</v>
      </c>
      <c r="J228" s="708">
        <f t="shared" si="35"/>
        <v>0.48484848484848486</v>
      </c>
      <c r="K228" s="711">
        <f t="shared" si="35"/>
        <v>0.41058540497193263</v>
      </c>
    </row>
    <row r="229" spans="1:11" ht="15.75" hidden="1" x14ac:dyDescent="0.25">
      <c r="A229" s="2" t="s">
        <v>774</v>
      </c>
      <c r="B229" s="121"/>
      <c r="C229" s="120"/>
      <c r="D229" s="120"/>
      <c r="E229" s="120"/>
      <c r="F229" s="120"/>
      <c r="G229" s="120"/>
      <c r="H229" s="120"/>
      <c r="I229" s="120"/>
      <c r="J229" s="120"/>
      <c r="K229" s="120"/>
    </row>
    <row r="230" spans="1:11" ht="15.75" hidden="1" x14ac:dyDescent="0.25">
      <c r="A230" s="2" t="s">
        <v>775</v>
      </c>
      <c r="B230" s="120"/>
      <c r="C230" s="120"/>
      <c r="D230" s="120"/>
      <c r="E230" s="120"/>
      <c r="F230" s="120"/>
      <c r="G230" s="120"/>
      <c r="H230" s="120"/>
      <c r="I230" s="120"/>
      <c r="J230" s="120"/>
      <c r="K230" s="120"/>
    </row>
    <row r="231" spans="1:11" ht="15.75" hidden="1" x14ac:dyDescent="0.25">
      <c r="A231" s="2" t="s">
        <v>776</v>
      </c>
      <c r="B231" s="120"/>
      <c r="C231" s="120"/>
      <c r="D231" s="120"/>
      <c r="E231" s="120"/>
      <c r="F231" s="120"/>
      <c r="G231" s="120"/>
      <c r="H231" s="120"/>
      <c r="I231" s="120"/>
      <c r="J231" s="120"/>
      <c r="K231" s="120"/>
    </row>
    <row r="232" spans="1:11" hidden="1" x14ac:dyDescent="0.25">
      <c r="A232" s="576" t="s">
        <v>777</v>
      </c>
      <c r="B232" s="120"/>
      <c r="C232" s="120"/>
      <c r="D232" s="120"/>
      <c r="E232" s="120"/>
      <c r="F232" s="120"/>
      <c r="G232" s="120"/>
      <c r="H232" s="120"/>
      <c r="I232" s="120"/>
      <c r="J232" s="120"/>
      <c r="K232" s="120"/>
    </row>
    <row r="233" spans="1:11" ht="9.75" hidden="1" customHeight="1" thickBot="1" x14ac:dyDescent="0.3">
      <c r="A233" s="122"/>
      <c r="B233" s="122"/>
      <c r="C233" s="122"/>
      <c r="D233" s="119"/>
      <c r="E233" s="119"/>
      <c r="F233" s="119"/>
      <c r="G233" s="119"/>
      <c r="H233" s="119"/>
      <c r="I233" s="119"/>
      <c r="J233" s="119"/>
      <c r="K233" s="122"/>
    </row>
    <row r="234" spans="1:11" ht="15.75" hidden="1" thickBot="1" x14ac:dyDescent="0.3">
      <c r="A234" s="2809" t="s">
        <v>778</v>
      </c>
      <c r="B234" s="2810"/>
      <c r="C234" s="2810"/>
      <c r="D234" s="2810"/>
      <c r="E234" s="2810"/>
      <c r="F234" s="2810"/>
      <c r="G234" s="2810"/>
      <c r="H234" s="2810"/>
      <c r="I234" s="2810"/>
      <c r="J234" s="2810"/>
      <c r="K234" s="2811"/>
    </row>
    <row r="235" spans="1:11" ht="15.75" hidden="1" thickBot="1" x14ac:dyDescent="0.3">
      <c r="A235" s="2806" t="s">
        <v>112</v>
      </c>
      <c r="B235" s="2807"/>
      <c r="C235" s="2807"/>
      <c r="D235" s="2807"/>
      <c r="E235" s="2807"/>
      <c r="F235" s="2807"/>
      <c r="G235" s="2807"/>
      <c r="H235" s="2807"/>
      <c r="I235" s="2807"/>
      <c r="J235" s="2807"/>
      <c r="K235" s="2808"/>
    </row>
    <row r="236" spans="1:11" ht="15.75" hidden="1" thickBot="1" x14ac:dyDescent="0.3">
      <c r="A236" s="2766"/>
      <c r="B236" s="2767"/>
      <c r="C236" s="2768"/>
      <c r="D236" s="167" t="s">
        <v>749</v>
      </c>
      <c r="E236" s="168" t="s">
        <v>707</v>
      </c>
      <c r="F236" s="168" t="s">
        <v>708</v>
      </c>
      <c r="G236" s="168" t="s">
        <v>709</v>
      </c>
      <c r="H236" s="168" t="s">
        <v>710</v>
      </c>
      <c r="I236" s="168" t="s">
        <v>750</v>
      </c>
      <c r="J236" s="712" t="s">
        <v>751</v>
      </c>
      <c r="K236" s="716" t="s">
        <v>130</v>
      </c>
    </row>
    <row r="237" spans="1:11" hidden="1" x14ac:dyDescent="0.25">
      <c r="A237" s="2812" t="s">
        <v>752</v>
      </c>
      <c r="B237" s="2813"/>
      <c r="C237" s="2813"/>
      <c r="D237" s="469">
        <v>52</v>
      </c>
      <c r="E237" s="470">
        <v>57</v>
      </c>
      <c r="F237" s="470">
        <v>20</v>
      </c>
      <c r="G237" s="470">
        <v>21</v>
      </c>
      <c r="H237" s="470">
        <v>58</v>
      </c>
      <c r="I237" s="470">
        <v>15</v>
      </c>
      <c r="J237" s="713">
        <v>6</v>
      </c>
      <c r="K237" s="717">
        <f>SUM(D237:J237)</f>
        <v>229</v>
      </c>
    </row>
    <row r="238" spans="1:11" hidden="1" x14ac:dyDescent="0.25">
      <c r="A238" s="2796" t="s">
        <v>779</v>
      </c>
      <c r="B238" s="2814"/>
      <c r="C238" s="2814"/>
      <c r="D238" s="471">
        <v>50</v>
      </c>
      <c r="E238" s="472">
        <v>55</v>
      </c>
      <c r="F238" s="472">
        <v>20</v>
      </c>
      <c r="G238" s="472">
        <v>21</v>
      </c>
      <c r="H238" s="472">
        <v>58</v>
      </c>
      <c r="I238" s="472">
        <v>15</v>
      </c>
      <c r="J238" s="714">
        <v>7</v>
      </c>
      <c r="K238" s="700">
        <f>SUM(D238:J238)</f>
        <v>226</v>
      </c>
    </row>
    <row r="239" spans="1:11" ht="15.75" hidden="1" thickBot="1" x14ac:dyDescent="0.3">
      <c r="A239" s="2815" t="s">
        <v>756</v>
      </c>
      <c r="B239" s="2816"/>
      <c r="C239" s="2816"/>
      <c r="D239" s="473">
        <v>2</v>
      </c>
      <c r="E239" s="365">
        <v>2</v>
      </c>
      <c r="F239" s="365">
        <v>0</v>
      </c>
      <c r="G239" s="365">
        <v>0</v>
      </c>
      <c r="H239" s="365">
        <v>0</v>
      </c>
      <c r="I239" s="365">
        <v>0</v>
      </c>
      <c r="J239" s="1754">
        <v>-1</v>
      </c>
      <c r="K239" s="718">
        <f>SUM(K237-K238)</f>
        <v>3</v>
      </c>
    </row>
    <row r="240" spans="1:11" hidden="1" x14ac:dyDescent="0.25">
      <c r="A240" s="4" t="s">
        <v>780</v>
      </c>
      <c r="B240" s="5"/>
      <c r="C240" s="6"/>
      <c r="D240" s="7"/>
      <c r="E240" s="8"/>
      <c r="F240" s="42"/>
      <c r="G240" s="7"/>
      <c r="H240" s="7"/>
      <c r="I240" s="7"/>
      <c r="J240" s="7"/>
      <c r="K240" s="7"/>
    </row>
    <row r="241" spans="1:11" hidden="1" x14ac:dyDescent="0.25">
      <c r="A241" s="4" t="s">
        <v>781</v>
      </c>
      <c r="B241" s="4"/>
      <c r="C241" s="6"/>
      <c r="D241" s="3"/>
      <c r="E241" s="7"/>
      <c r="F241" s="9"/>
      <c r="G241" s="3"/>
      <c r="H241" s="3"/>
      <c r="I241" s="3"/>
      <c r="J241" s="3"/>
      <c r="K241" s="3"/>
    </row>
    <row r="242" spans="1:11" ht="15.75" hidden="1" thickBot="1" x14ac:dyDescent="0.3">
      <c r="A242" s="2806" t="s">
        <v>176</v>
      </c>
      <c r="B242" s="2807"/>
      <c r="C242" s="2807"/>
      <c r="D242" s="2807"/>
      <c r="E242" s="2807"/>
      <c r="F242" s="2807"/>
      <c r="G242" s="2807"/>
      <c r="H242" s="2807"/>
      <c r="I242" s="2807"/>
      <c r="J242" s="2807"/>
      <c r="K242" s="2808"/>
    </row>
    <row r="243" spans="1:11" ht="15.75" hidden="1" thickBot="1" x14ac:dyDescent="0.3">
      <c r="A243" s="2786"/>
      <c r="B243" s="2787"/>
      <c r="C243" s="2788"/>
      <c r="D243" s="298" t="s">
        <v>749</v>
      </c>
      <c r="E243" s="297" t="s">
        <v>707</v>
      </c>
      <c r="F243" s="297" t="s">
        <v>708</v>
      </c>
      <c r="G243" s="297" t="s">
        <v>709</v>
      </c>
      <c r="H243" s="297" t="s">
        <v>710</v>
      </c>
      <c r="I243" s="297" t="s">
        <v>750</v>
      </c>
      <c r="J243" s="297" t="s">
        <v>751</v>
      </c>
      <c r="K243" s="169" t="s">
        <v>130</v>
      </c>
    </row>
    <row r="244" spans="1:11" hidden="1" x14ac:dyDescent="0.25">
      <c r="A244" s="2794" t="s">
        <v>752</v>
      </c>
      <c r="B244" s="2795"/>
      <c r="C244" s="2795"/>
      <c r="D244" s="491">
        <v>345</v>
      </c>
      <c r="E244" s="492">
        <v>337</v>
      </c>
      <c r="F244" s="492">
        <v>113</v>
      </c>
      <c r="G244" s="492">
        <v>116</v>
      </c>
      <c r="H244" s="492">
        <v>379</v>
      </c>
      <c r="I244" s="492">
        <v>90</v>
      </c>
      <c r="J244" s="493">
        <v>26</v>
      </c>
      <c r="K244" s="494">
        <f>SUM(D244:J244)</f>
        <v>1406</v>
      </c>
    </row>
    <row r="245" spans="1:11" ht="17.25" hidden="1" x14ac:dyDescent="0.25">
      <c r="A245" s="2796" t="s">
        <v>753</v>
      </c>
      <c r="B245" s="2797"/>
      <c r="C245" s="2797"/>
      <c r="D245" s="495">
        <v>165</v>
      </c>
      <c r="E245" s="496">
        <v>240</v>
      </c>
      <c r="F245" s="496">
        <v>81</v>
      </c>
      <c r="G245" s="496">
        <v>66</v>
      </c>
      <c r="H245" s="496">
        <v>214</v>
      </c>
      <c r="I245" s="496">
        <v>10</v>
      </c>
      <c r="J245" s="497">
        <v>26</v>
      </c>
      <c r="K245" s="498">
        <f>SUM(D245:J245)</f>
        <v>802</v>
      </c>
    </row>
    <row r="246" spans="1:11" ht="15" hidden="1" customHeight="1" x14ac:dyDescent="0.25">
      <c r="A246" s="2798" t="s">
        <v>754</v>
      </c>
      <c r="B246" s="2799"/>
      <c r="C246" s="2799"/>
      <c r="D246" s="495">
        <v>76</v>
      </c>
      <c r="E246" s="496">
        <v>43</v>
      </c>
      <c r="F246" s="496">
        <v>31</v>
      </c>
      <c r="G246" s="496">
        <v>27</v>
      </c>
      <c r="H246" s="496">
        <v>82</v>
      </c>
      <c r="I246" s="496">
        <v>0</v>
      </c>
      <c r="J246" s="497">
        <v>2</v>
      </c>
      <c r="K246" s="498">
        <f>SUM(D246:J246)</f>
        <v>261</v>
      </c>
    </row>
    <row r="247" spans="1:11" ht="15.75" hidden="1" thickBot="1" x14ac:dyDescent="0.3">
      <c r="A247" s="2796" t="s">
        <v>755</v>
      </c>
      <c r="B247" s="2797"/>
      <c r="C247" s="2797"/>
      <c r="D247" s="884">
        <f>SUM(D245:D246)</f>
        <v>241</v>
      </c>
      <c r="E247" s="885">
        <f t="shared" ref="E247:J247" si="36">SUM(E245:E246)</f>
        <v>283</v>
      </c>
      <c r="F247" s="885">
        <f t="shared" si="36"/>
        <v>112</v>
      </c>
      <c r="G247" s="885">
        <f t="shared" si="36"/>
        <v>93</v>
      </c>
      <c r="H247" s="885">
        <f t="shared" si="36"/>
        <v>296</v>
      </c>
      <c r="I247" s="885">
        <f t="shared" si="36"/>
        <v>10</v>
      </c>
      <c r="J247" s="886">
        <f t="shared" si="36"/>
        <v>28</v>
      </c>
      <c r="K247" s="502">
        <f>K245+K246</f>
        <v>1063</v>
      </c>
    </row>
    <row r="248" spans="1:11" ht="18" hidden="1" customHeight="1" thickBot="1" x14ac:dyDescent="0.3">
      <c r="A248" s="2800" t="s">
        <v>756</v>
      </c>
      <c r="B248" s="2801"/>
      <c r="C248" s="2801"/>
      <c r="D248" s="503">
        <f t="shared" ref="D248:K248" si="37">D244-D247</f>
        <v>104</v>
      </c>
      <c r="E248" s="504">
        <f t="shared" si="37"/>
        <v>54</v>
      </c>
      <c r="F248" s="504">
        <f t="shared" si="37"/>
        <v>1</v>
      </c>
      <c r="G248" s="504">
        <f t="shared" si="37"/>
        <v>23</v>
      </c>
      <c r="H248" s="504">
        <f t="shared" si="37"/>
        <v>83</v>
      </c>
      <c r="I248" s="550">
        <f t="shared" si="37"/>
        <v>80</v>
      </c>
      <c r="J248" s="551">
        <f t="shared" si="37"/>
        <v>-2</v>
      </c>
      <c r="K248" s="552">
        <f t="shared" si="37"/>
        <v>343</v>
      </c>
    </row>
    <row r="249" spans="1:11" ht="7.5" hidden="1" customHeight="1" x14ac:dyDescent="0.25">
      <c r="A249" s="126"/>
      <c r="B249" s="127"/>
      <c r="C249" s="127"/>
      <c r="D249" s="123"/>
      <c r="E249" s="123"/>
      <c r="F249" s="123"/>
      <c r="G249" s="123"/>
      <c r="H249" s="123"/>
      <c r="I249" s="123"/>
      <c r="J249" s="123"/>
      <c r="K249" s="124"/>
    </row>
    <row r="250" spans="1:11" ht="15.75" hidden="1" thickBot="1" x14ac:dyDescent="0.3">
      <c r="A250" s="2804" t="s">
        <v>757</v>
      </c>
      <c r="B250" s="2804"/>
      <c r="C250" s="2804"/>
      <c r="D250" s="2804"/>
      <c r="E250" s="2804"/>
      <c r="F250" s="2804"/>
      <c r="G250" s="2804"/>
      <c r="H250" s="2804"/>
      <c r="I250" s="2804"/>
      <c r="J250" s="2804"/>
      <c r="K250" s="2805"/>
    </row>
    <row r="251" spans="1:11" ht="15.75" hidden="1" thickBot="1" x14ac:dyDescent="0.3">
      <c r="A251" s="2806" t="s">
        <v>132</v>
      </c>
      <c r="B251" s="2807"/>
      <c r="C251" s="2807"/>
      <c r="D251" s="2807"/>
      <c r="E251" s="2807"/>
      <c r="F251" s="2807"/>
      <c r="G251" s="2807"/>
      <c r="H251" s="2807"/>
      <c r="I251" s="2807"/>
      <c r="J251" s="2807"/>
      <c r="K251" s="2808"/>
    </row>
    <row r="252" spans="1:11" ht="15.75" hidden="1" thickBot="1" x14ac:dyDescent="0.3">
      <c r="A252" s="2786"/>
      <c r="B252" s="2787"/>
      <c r="C252" s="2788"/>
      <c r="D252" s="167" t="s">
        <v>749</v>
      </c>
      <c r="E252" s="168" t="s">
        <v>707</v>
      </c>
      <c r="F252" s="168" t="s">
        <v>708</v>
      </c>
      <c r="G252" s="168" t="s">
        <v>709</v>
      </c>
      <c r="H252" s="168" t="s">
        <v>710</v>
      </c>
      <c r="I252" s="168" t="s">
        <v>750</v>
      </c>
      <c r="J252" s="168" t="s">
        <v>751</v>
      </c>
      <c r="K252" s="169" t="s">
        <v>130</v>
      </c>
    </row>
    <row r="253" spans="1:11" ht="15" hidden="1" customHeight="1" x14ac:dyDescent="0.25">
      <c r="A253" s="128"/>
      <c r="B253" s="2773" t="s">
        <v>758</v>
      </c>
      <c r="C253" s="2774"/>
      <c r="D253" s="481">
        <v>97</v>
      </c>
      <c r="E253" s="481">
        <v>45</v>
      </c>
      <c r="F253" s="481">
        <v>40</v>
      </c>
      <c r="G253" s="481">
        <v>31</v>
      </c>
      <c r="H253" s="481">
        <v>91</v>
      </c>
      <c r="I253" s="481">
        <v>0</v>
      </c>
      <c r="J253" s="696">
        <v>5</v>
      </c>
      <c r="K253" s="699">
        <f>SUM(D253:J253)</f>
        <v>309</v>
      </c>
    </row>
    <row r="254" spans="1:11" ht="15" hidden="1" customHeight="1" x14ac:dyDescent="0.25">
      <c r="A254" s="129"/>
      <c r="B254" s="2775" t="s">
        <v>759</v>
      </c>
      <c r="C254" s="2776"/>
      <c r="D254" s="481">
        <v>0</v>
      </c>
      <c r="E254" s="481">
        <v>0</v>
      </c>
      <c r="F254" s="481">
        <v>0</v>
      </c>
      <c r="G254" s="481">
        <v>0</v>
      </c>
      <c r="H254" s="481">
        <v>0</v>
      </c>
      <c r="I254" s="481">
        <v>0</v>
      </c>
      <c r="J254" s="696">
        <v>0</v>
      </c>
      <c r="K254" s="700">
        <f>SUM(D254:I254)</f>
        <v>0</v>
      </c>
    </row>
    <row r="255" spans="1:11" ht="15" hidden="1" customHeight="1" x14ac:dyDescent="0.25">
      <c r="A255" s="2777" t="s">
        <v>760</v>
      </c>
      <c r="B255" s="2775"/>
      <c r="C255" s="2776"/>
      <c r="D255" s="481">
        <v>1</v>
      </c>
      <c r="E255" s="481">
        <v>2</v>
      </c>
      <c r="F255" s="481">
        <v>0</v>
      </c>
      <c r="G255" s="481">
        <v>0</v>
      </c>
      <c r="H255" s="481">
        <v>9</v>
      </c>
      <c r="I255" s="481">
        <v>1</v>
      </c>
      <c r="J255" s="696">
        <v>0</v>
      </c>
      <c r="K255" s="700">
        <f>SUM(D255:I255)</f>
        <v>13</v>
      </c>
    </row>
    <row r="256" spans="1:11" ht="15" hidden="1" customHeight="1" x14ac:dyDescent="0.25">
      <c r="A256" s="2777" t="s">
        <v>761</v>
      </c>
      <c r="B256" s="2775"/>
      <c r="C256" s="2776"/>
      <c r="D256" s="481">
        <v>0</v>
      </c>
      <c r="E256" s="481">
        <v>0</v>
      </c>
      <c r="F256" s="481">
        <v>0</v>
      </c>
      <c r="G256" s="481">
        <v>0</v>
      </c>
      <c r="H256" s="481">
        <v>0</v>
      </c>
      <c r="I256" s="481">
        <v>0</v>
      </c>
      <c r="J256" s="696">
        <v>0</v>
      </c>
      <c r="K256" s="700">
        <f>SUM(D256:J256)</f>
        <v>0</v>
      </c>
    </row>
    <row r="257" spans="1:11" ht="15.75" hidden="1" thickBot="1" x14ac:dyDescent="0.3">
      <c r="A257" s="2789" t="s">
        <v>762</v>
      </c>
      <c r="B257" s="2790"/>
      <c r="C257" s="2791"/>
      <c r="D257" s="487">
        <v>0</v>
      </c>
      <c r="E257" s="488">
        <v>0</v>
      </c>
      <c r="F257" s="488">
        <v>0</v>
      </c>
      <c r="G257" s="488">
        <v>0</v>
      </c>
      <c r="H257" s="488">
        <v>0</v>
      </c>
      <c r="I257" s="488">
        <v>0</v>
      </c>
      <c r="J257" s="697">
        <v>0</v>
      </c>
      <c r="K257" s="701">
        <f>SUM(D257:J257)</f>
        <v>0</v>
      </c>
    </row>
    <row r="258" spans="1:11" ht="16.5" hidden="1" customHeight="1" thickTop="1" thickBot="1" x14ac:dyDescent="0.3">
      <c r="A258" s="170"/>
      <c r="B258" s="2792" t="s">
        <v>763</v>
      </c>
      <c r="C258" s="2793"/>
      <c r="D258" s="489">
        <f t="shared" ref="D258:K258" si="38">SUM(D253:D257)</f>
        <v>98</v>
      </c>
      <c r="E258" s="490">
        <f t="shared" si="38"/>
        <v>47</v>
      </c>
      <c r="F258" s="490">
        <f t="shared" si="38"/>
        <v>40</v>
      </c>
      <c r="G258" s="490">
        <f t="shared" si="38"/>
        <v>31</v>
      </c>
      <c r="H258" s="490">
        <f t="shared" si="38"/>
        <v>100</v>
      </c>
      <c r="I258" s="490">
        <f t="shared" si="38"/>
        <v>1</v>
      </c>
      <c r="J258" s="698">
        <f t="shared" si="38"/>
        <v>5</v>
      </c>
      <c r="K258" s="702">
        <f t="shared" si="38"/>
        <v>322</v>
      </c>
    </row>
    <row r="259" spans="1:11" ht="7.5" hidden="1" customHeight="1" thickBot="1" x14ac:dyDescent="0.3">
      <c r="A259" s="126"/>
      <c r="B259" s="127"/>
      <c r="C259" s="127"/>
      <c r="D259" s="123"/>
      <c r="E259" s="123"/>
      <c r="F259" s="123"/>
      <c r="G259" s="123"/>
      <c r="H259" s="123"/>
      <c r="I259" s="123"/>
      <c r="J259" s="123"/>
      <c r="K259" s="124"/>
    </row>
    <row r="260" spans="1:11" ht="15.75" hidden="1" thickBot="1" x14ac:dyDescent="0.3">
      <c r="A260" s="2809" t="s">
        <v>764</v>
      </c>
      <c r="B260" s="2810"/>
      <c r="C260" s="2810"/>
      <c r="D260" s="2810"/>
      <c r="E260" s="2810"/>
      <c r="F260" s="2810"/>
      <c r="G260" s="2810"/>
      <c r="H260" s="2810"/>
      <c r="I260" s="2810"/>
      <c r="J260" s="2810"/>
      <c r="K260" s="2811"/>
    </row>
    <row r="261" spans="1:11" ht="15.75" hidden="1" thickBot="1" x14ac:dyDescent="0.3">
      <c r="A261" s="2806" t="s">
        <v>132</v>
      </c>
      <c r="B261" s="2807"/>
      <c r="C261" s="2807"/>
      <c r="D261" s="2807"/>
      <c r="E261" s="2807"/>
      <c r="F261" s="2807"/>
      <c r="G261" s="2807"/>
      <c r="H261" s="2807"/>
      <c r="I261" s="2807"/>
      <c r="J261" s="2807"/>
      <c r="K261" s="2808"/>
    </row>
    <row r="262" spans="1:11" ht="15.75" hidden="1" thickBot="1" x14ac:dyDescent="0.3">
      <c r="A262" s="2766"/>
      <c r="B262" s="2767"/>
      <c r="C262" s="2768"/>
      <c r="D262" s="167" t="s">
        <v>749</v>
      </c>
      <c r="E262" s="168" t="s">
        <v>707</v>
      </c>
      <c r="F262" s="168" t="s">
        <v>708</v>
      </c>
      <c r="G262" s="168" t="s">
        <v>709</v>
      </c>
      <c r="H262" s="168" t="s">
        <v>710</v>
      </c>
      <c r="I262" s="168" t="s">
        <v>750</v>
      </c>
      <c r="J262" s="168" t="s">
        <v>751</v>
      </c>
      <c r="K262" s="169" t="s">
        <v>130</v>
      </c>
    </row>
    <row r="263" spans="1:11" ht="15" hidden="1" customHeight="1" x14ac:dyDescent="0.25">
      <c r="A263" s="1736"/>
      <c r="B263" s="2773" t="s">
        <v>765</v>
      </c>
      <c r="C263" s="2774"/>
      <c r="D263" s="478">
        <v>98</v>
      </c>
      <c r="E263" s="479">
        <v>57</v>
      </c>
      <c r="F263" s="479">
        <v>32</v>
      </c>
      <c r="G263" s="479">
        <v>21</v>
      </c>
      <c r="H263" s="479">
        <v>86</v>
      </c>
      <c r="I263" s="479">
        <v>1</v>
      </c>
      <c r="J263" s="703">
        <v>5</v>
      </c>
      <c r="K263" s="699">
        <f>SUM(D263:J263)</f>
        <v>300</v>
      </c>
    </row>
    <row r="264" spans="1:11" ht="15" hidden="1" customHeight="1" x14ac:dyDescent="0.25">
      <c r="A264" s="130"/>
      <c r="B264" s="2775" t="s">
        <v>766</v>
      </c>
      <c r="C264" s="2776"/>
      <c r="D264" s="480">
        <v>2</v>
      </c>
      <c r="E264" s="481">
        <v>6</v>
      </c>
      <c r="F264" s="481">
        <v>0</v>
      </c>
      <c r="G264" s="481">
        <v>2</v>
      </c>
      <c r="H264" s="481">
        <v>11</v>
      </c>
      <c r="I264" s="481">
        <v>0</v>
      </c>
      <c r="J264" s="696">
        <v>1</v>
      </c>
      <c r="K264" s="705">
        <f>SUM(D264:J264)</f>
        <v>22</v>
      </c>
    </row>
    <row r="265" spans="1:11" ht="15" hidden="1" customHeight="1" x14ac:dyDescent="0.25">
      <c r="A265" s="2777" t="s">
        <v>767</v>
      </c>
      <c r="B265" s="2775"/>
      <c r="C265" s="2776"/>
      <c r="D265" s="480">
        <v>0</v>
      </c>
      <c r="E265" s="481">
        <v>0</v>
      </c>
      <c r="F265" s="481">
        <v>0</v>
      </c>
      <c r="G265" s="481">
        <v>0</v>
      </c>
      <c r="H265" s="481">
        <v>0</v>
      </c>
      <c r="I265" s="481">
        <v>0</v>
      </c>
      <c r="J265" s="696">
        <v>0</v>
      </c>
      <c r="K265" s="705">
        <f>SUM(D265:J265)</f>
        <v>0</v>
      </c>
    </row>
    <row r="266" spans="1:11" ht="15" hidden="1" customHeight="1" x14ac:dyDescent="0.25">
      <c r="A266" s="130"/>
      <c r="B266" s="2775" t="s">
        <v>768</v>
      </c>
      <c r="C266" s="2776"/>
      <c r="D266" s="480">
        <v>0</v>
      </c>
      <c r="E266" s="481">
        <v>0</v>
      </c>
      <c r="F266" s="481">
        <v>0</v>
      </c>
      <c r="G266" s="481">
        <v>0</v>
      </c>
      <c r="H266" s="481">
        <v>0</v>
      </c>
      <c r="I266" s="481">
        <v>0</v>
      </c>
      <c r="J266" s="696">
        <v>0</v>
      </c>
      <c r="K266" s="705">
        <f>SUM(D266:J266)</f>
        <v>0</v>
      </c>
    </row>
    <row r="267" spans="1:11" ht="15.75" hidden="1" customHeight="1" thickBot="1" x14ac:dyDescent="0.3">
      <c r="A267" s="130"/>
      <c r="B267" s="2775" t="s">
        <v>769</v>
      </c>
      <c r="C267" s="2776"/>
      <c r="D267" s="482">
        <v>0</v>
      </c>
      <c r="E267" s="483">
        <v>0</v>
      </c>
      <c r="F267" s="483">
        <v>0</v>
      </c>
      <c r="G267" s="483">
        <v>0</v>
      </c>
      <c r="H267" s="483">
        <v>0</v>
      </c>
      <c r="I267" s="483">
        <v>0</v>
      </c>
      <c r="J267" s="704">
        <v>0</v>
      </c>
      <c r="K267" s="701">
        <f>SUM(D267:J267)</f>
        <v>0</v>
      </c>
    </row>
    <row r="268" spans="1:11" ht="16.5" hidden="1" customHeight="1" thickTop="1" thickBot="1" x14ac:dyDescent="0.3">
      <c r="A268" s="1737"/>
      <c r="B268" s="2778" t="s">
        <v>770</v>
      </c>
      <c r="C268" s="2779"/>
      <c r="D268" s="484">
        <f t="shared" ref="D268:K268" si="39">SUM(D263:D267)</f>
        <v>100</v>
      </c>
      <c r="E268" s="485">
        <f t="shared" si="39"/>
        <v>63</v>
      </c>
      <c r="F268" s="485">
        <f t="shared" si="39"/>
        <v>32</v>
      </c>
      <c r="G268" s="485">
        <f t="shared" si="39"/>
        <v>23</v>
      </c>
      <c r="H268" s="485">
        <f t="shared" si="39"/>
        <v>97</v>
      </c>
      <c r="I268" s="485">
        <f t="shared" si="39"/>
        <v>1</v>
      </c>
      <c r="J268" s="485">
        <f t="shared" si="39"/>
        <v>6</v>
      </c>
      <c r="K268" s="486">
        <f t="shared" si="39"/>
        <v>322</v>
      </c>
    </row>
    <row r="269" spans="1:11" ht="7.5" hidden="1" customHeight="1" thickBot="1" x14ac:dyDescent="0.3">
      <c r="A269" s="126"/>
      <c r="B269" s="127"/>
      <c r="C269" s="127"/>
      <c r="D269" s="123"/>
      <c r="E269" s="123"/>
      <c r="F269" s="123"/>
      <c r="G269" s="123"/>
      <c r="H269" s="123"/>
      <c r="I269" s="123"/>
      <c r="J269" s="123"/>
      <c r="K269" s="125"/>
    </row>
    <row r="270" spans="1:11" ht="15.75" hidden="1" thickBot="1" x14ac:dyDescent="0.3">
      <c r="A270" s="2809" t="s">
        <v>771</v>
      </c>
      <c r="B270" s="2810"/>
      <c r="C270" s="2810"/>
      <c r="D270" s="2810"/>
      <c r="E270" s="2810"/>
      <c r="F270" s="2810"/>
      <c r="G270" s="2810"/>
      <c r="H270" s="2810"/>
      <c r="I270" s="2810"/>
      <c r="J270" s="2810"/>
      <c r="K270" s="2811"/>
    </row>
    <row r="271" spans="1:11" ht="15.75" hidden="1" thickBot="1" x14ac:dyDescent="0.3">
      <c r="A271" s="2806" t="s">
        <v>132</v>
      </c>
      <c r="B271" s="2807"/>
      <c r="C271" s="2807"/>
      <c r="D271" s="2807"/>
      <c r="E271" s="2807"/>
      <c r="F271" s="2807"/>
      <c r="G271" s="2807"/>
      <c r="H271" s="2807"/>
      <c r="I271" s="2807"/>
      <c r="J271" s="2807"/>
      <c r="K271" s="2808"/>
    </row>
    <row r="272" spans="1:11" ht="15.75" hidden="1" thickBot="1" x14ac:dyDescent="0.3">
      <c r="A272" s="2766"/>
      <c r="B272" s="2767"/>
      <c r="C272" s="2768"/>
      <c r="D272" s="298" t="s">
        <v>749</v>
      </c>
      <c r="E272" s="297" t="s">
        <v>707</v>
      </c>
      <c r="F272" s="297" t="s">
        <v>708</v>
      </c>
      <c r="G272" s="297" t="s">
        <v>709</v>
      </c>
      <c r="H272" s="297" t="s">
        <v>710</v>
      </c>
      <c r="I272" s="297" t="s">
        <v>750</v>
      </c>
      <c r="J272" s="706" t="s">
        <v>751</v>
      </c>
      <c r="K272" s="709" t="s">
        <v>130</v>
      </c>
    </row>
    <row r="273" spans="1:11" hidden="1" x14ac:dyDescent="0.25">
      <c r="A273" s="2769" t="s">
        <v>772</v>
      </c>
      <c r="B273" s="2770"/>
      <c r="C273" s="2770"/>
      <c r="D273" s="474">
        <f t="shared" ref="D273:K273" si="40">1-D274</f>
        <v>0.17012448132780078</v>
      </c>
      <c r="E273" s="475">
        <f t="shared" si="40"/>
        <v>0.55477031802120136</v>
      </c>
      <c r="F273" s="475">
        <f t="shared" si="40"/>
        <v>0.4285714285714286</v>
      </c>
      <c r="G273" s="475">
        <f t="shared" si="40"/>
        <v>0.5053763440860215</v>
      </c>
      <c r="H273" s="475">
        <f t="shared" si="40"/>
        <v>0.34459459459459463</v>
      </c>
      <c r="I273" s="475">
        <f t="shared" si="40"/>
        <v>0.8</v>
      </c>
      <c r="J273" s="707">
        <f t="shared" si="40"/>
        <v>0.5714285714285714</v>
      </c>
      <c r="K273" s="710">
        <f t="shared" si="40"/>
        <v>0.39416745061147695</v>
      </c>
    </row>
    <row r="274" spans="1:11" ht="18" hidden="1" thickBot="1" x14ac:dyDescent="0.3">
      <c r="A274" s="2771" t="s">
        <v>773</v>
      </c>
      <c r="B274" s="2772"/>
      <c r="C274" s="2772"/>
      <c r="D274" s="476">
        <f t="shared" ref="D274:K274" si="41">D268/D247*2</f>
        <v>0.82987551867219922</v>
      </c>
      <c r="E274" s="477">
        <f t="shared" si="41"/>
        <v>0.44522968197879859</v>
      </c>
      <c r="F274" s="477">
        <f t="shared" si="41"/>
        <v>0.5714285714285714</v>
      </c>
      <c r="G274" s="477">
        <f t="shared" si="41"/>
        <v>0.4946236559139785</v>
      </c>
      <c r="H274" s="477">
        <f t="shared" si="41"/>
        <v>0.65540540540540537</v>
      </c>
      <c r="I274" s="477">
        <f t="shared" si="41"/>
        <v>0.2</v>
      </c>
      <c r="J274" s="708">
        <f t="shared" si="41"/>
        <v>0.42857142857142855</v>
      </c>
      <c r="K274" s="711">
        <f t="shared" si="41"/>
        <v>0.60583254938852305</v>
      </c>
    </row>
    <row r="275" spans="1:11" ht="15.75" hidden="1" x14ac:dyDescent="0.25">
      <c r="A275" s="2" t="s">
        <v>774</v>
      </c>
      <c r="B275" s="121"/>
      <c r="C275" s="120"/>
      <c r="D275" s="120"/>
      <c r="E275" s="120"/>
      <c r="F275" s="120"/>
      <c r="G275" s="120"/>
      <c r="H275" s="120"/>
      <c r="I275" s="120"/>
      <c r="J275" s="120"/>
      <c r="K275" s="120"/>
    </row>
    <row r="276" spans="1:11" ht="15.75" hidden="1" x14ac:dyDescent="0.25">
      <c r="A276" s="2" t="s">
        <v>775</v>
      </c>
      <c r="B276" s="120"/>
      <c r="C276" s="120"/>
      <c r="D276" s="120"/>
      <c r="E276" s="120"/>
      <c r="F276" s="120"/>
      <c r="G276" s="120"/>
      <c r="H276" s="120"/>
      <c r="I276" s="120"/>
      <c r="J276" s="120"/>
      <c r="K276" s="120"/>
    </row>
    <row r="277" spans="1:11" ht="15.75" hidden="1" x14ac:dyDescent="0.25">
      <c r="A277" s="2" t="s">
        <v>776</v>
      </c>
      <c r="B277" s="120"/>
      <c r="C277" s="120"/>
      <c r="D277" s="120"/>
      <c r="E277" s="120"/>
      <c r="F277" s="120"/>
      <c r="G277" s="120"/>
      <c r="H277" s="120"/>
      <c r="I277" s="120"/>
      <c r="J277" s="120"/>
      <c r="K277" s="120"/>
    </row>
    <row r="278" spans="1:11" hidden="1" x14ac:dyDescent="0.25">
      <c r="A278" s="576" t="s">
        <v>777</v>
      </c>
      <c r="B278" s="120"/>
      <c r="C278" s="120"/>
      <c r="D278" s="120"/>
      <c r="E278" s="120"/>
      <c r="F278" s="120"/>
      <c r="G278" s="120"/>
      <c r="H278" s="120"/>
      <c r="I278" s="120"/>
      <c r="J278" s="120"/>
      <c r="K278" s="120"/>
    </row>
    <row r="279" spans="1:11" ht="9.75" hidden="1" customHeight="1" thickBot="1" x14ac:dyDescent="0.3">
      <c r="A279" s="122"/>
      <c r="B279" s="122"/>
      <c r="C279" s="122"/>
      <c r="D279" s="119"/>
      <c r="E279" s="119"/>
      <c r="F279" s="119"/>
      <c r="G279" s="119"/>
      <c r="H279" s="119"/>
      <c r="I279" s="119"/>
      <c r="J279" s="119"/>
      <c r="K279" s="122"/>
    </row>
    <row r="280" spans="1:11" ht="15.75" hidden="1" thickBot="1" x14ac:dyDescent="0.3">
      <c r="A280" s="2809" t="s">
        <v>778</v>
      </c>
      <c r="B280" s="2810"/>
      <c r="C280" s="2810"/>
      <c r="D280" s="2810"/>
      <c r="E280" s="2810"/>
      <c r="F280" s="2810"/>
      <c r="G280" s="2810"/>
      <c r="H280" s="2810"/>
      <c r="I280" s="2810"/>
      <c r="J280" s="2810"/>
      <c r="K280" s="2811"/>
    </row>
    <row r="281" spans="1:11" ht="15.75" hidden="1" thickBot="1" x14ac:dyDescent="0.3">
      <c r="A281" s="2806" t="s">
        <v>132</v>
      </c>
      <c r="B281" s="2807"/>
      <c r="C281" s="2807"/>
      <c r="D281" s="2807"/>
      <c r="E281" s="2807"/>
      <c r="F281" s="2807"/>
      <c r="G281" s="2807"/>
      <c r="H281" s="2807"/>
      <c r="I281" s="2807"/>
      <c r="J281" s="2807"/>
      <c r="K281" s="2808"/>
    </row>
    <row r="282" spans="1:11" ht="15.75" hidden="1" thickBot="1" x14ac:dyDescent="0.3">
      <c r="A282" s="2766"/>
      <c r="B282" s="2767"/>
      <c r="C282" s="2768"/>
      <c r="D282" s="167" t="s">
        <v>736</v>
      </c>
      <c r="E282" s="168" t="s">
        <v>454</v>
      </c>
      <c r="F282" s="168" t="s">
        <v>737</v>
      </c>
      <c r="G282" s="168" t="s">
        <v>738</v>
      </c>
      <c r="H282" s="168" t="s">
        <v>739</v>
      </c>
      <c r="I282" s="168" t="s">
        <v>782</v>
      </c>
      <c r="J282" s="712" t="s">
        <v>751</v>
      </c>
      <c r="K282" s="716" t="s">
        <v>130</v>
      </c>
    </row>
    <row r="283" spans="1:11" hidden="1" x14ac:dyDescent="0.25">
      <c r="A283" s="2812" t="s">
        <v>752</v>
      </c>
      <c r="B283" s="2813"/>
      <c r="C283" s="2813"/>
      <c r="D283" s="755">
        <v>52</v>
      </c>
      <c r="E283" s="756">
        <v>56</v>
      </c>
      <c r="F283" s="756">
        <v>20</v>
      </c>
      <c r="G283" s="756">
        <v>21</v>
      </c>
      <c r="H283" s="756">
        <v>59</v>
      </c>
      <c r="I283" s="756">
        <v>15</v>
      </c>
      <c r="J283" s="757">
        <v>7</v>
      </c>
      <c r="K283" s="717">
        <f>SUM(D283:J283)</f>
        <v>230</v>
      </c>
    </row>
    <row r="284" spans="1:11" hidden="1" x14ac:dyDescent="0.25">
      <c r="A284" s="2796" t="s">
        <v>779</v>
      </c>
      <c r="B284" s="2814"/>
      <c r="C284" s="2814"/>
      <c r="D284" s="471">
        <v>49</v>
      </c>
      <c r="E284" s="472">
        <v>55</v>
      </c>
      <c r="F284" s="472">
        <v>19</v>
      </c>
      <c r="G284" s="472">
        <v>21</v>
      </c>
      <c r="H284" s="472">
        <v>56</v>
      </c>
      <c r="I284" s="472">
        <v>2</v>
      </c>
      <c r="J284" s="714">
        <v>6</v>
      </c>
      <c r="K284" s="700">
        <f>SUM(D284:J284)</f>
        <v>208</v>
      </c>
    </row>
    <row r="285" spans="1:11" ht="15.75" hidden="1" thickBot="1" x14ac:dyDescent="0.3">
      <c r="A285" s="2815" t="s">
        <v>756</v>
      </c>
      <c r="B285" s="2816"/>
      <c r="C285" s="2816"/>
      <c r="D285" s="759">
        <v>3</v>
      </c>
      <c r="E285" s="760">
        <v>1</v>
      </c>
      <c r="F285" s="760">
        <v>1</v>
      </c>
      <c r="G285" s="760">
        <v>0</v>
      </c>
      <c r="H285" s="760">
        <v>3</v>
      </c>
      <c r="I285" s="760">
        <v>13</v>
      </c>
      <c r="J285" s="1433">
        <v>1</v>
      </c>
      <c r="K285" s="718">
        <f>SUM(K283-K284)</f>
        <v>22</v>
      </c>
    </row>
    <row r="286" spans="1:11" hidden="1" x14ac:dyDescent="0.25">
      <c r="A286" s="4" t="s">
        <v>780</v>
      </c>
      <c r="B286" s="5"/>
      <c r="C286" s="6"/>
      <c r="D286" s="7"/>
      <c r="E286" s="8"/>
      <c r="F286" s="42"/>
      <c r="G286" s="7"/>
      <c r="H286" s="7"/>
      <c r="I286" s="7"/>
      <c r="J286" s="7"/>
      <c r="K286" s="7"/>
    </row>
    <row r="287" spans="1:11" hidden="1" x14ac:dyDescent="0.25">
      <c r="A287" s="4" t="s">
        <v>781</v>
      </c>
      <c r="B287" s="4"/>
      <c r="C287" s="6"/>
      <c r="D287" s="3"/>
      <c r="E287" s="7"/>
      <c r="F287" s="9"/>
      <c r="G287" s="3"/>
      <c r="H287" s="3"/>
      <c r="I287" s="3"/>
      <c r="J287" s="3"/>
      <c r="K287" s="3"/>
    </row>
    <row r="288" spans="1:11" ht="15.75" hidden="1" thickBot="1" x14ac:dyDescent="0.3">
      <c r="A288" s="2831" t="s">
        <v>263</v>
      </c>
      <c r="B288" s="2807"/>
      <c r="C288" s="2807"/>
      <c r="D288" s="2807"/>
      <c r="E288" s="2807"/>
      <c r="F288" s="2807"/>
      <c r="G288" s="2807"/>
      <c r="H288" s="2807"/>
      <c r="I288" s="2807"/>
      <c r="J288" s="2807"/>
      <c r="K288" s="2808"/>
    </row>
    <row r="289" spans="1:11" ht="15.75" hidden="1" thickBot="1" x14ac:dyDescent="0.3">
      <c r="A289" s="2786"/>
      <c r="B289" s="2787"/>
      <c r="C289" s="2788"/>
      <c r="D289" s="298" t="s">
        <v>749</v>
      </c>
      <c r="E289" s="297" t="s">
        <v>707</v>
      </c>
      <c r="F289" s="297" t="s">
        <v>708</v>
      </c>
      <c r="G289" s="297" t="s">
        <v>709</v>
      </c>
      <c r="H289" s="297" t="s">
        <v>710</v>
      </c>
      <c r="I289" s="297" t="s">
        <v>782</v>
      </c>
      <c r="J289" s="706" t="s">
        <v>751</v>
      </c>
      <c r="K289" s="169" t="s">
        <v>130</v>
      </c>
    </row>
    <row r="290" spans="1:11" hidden="1" x14ac:dyDescent="0.25">
      <c r="A290" s="2794" t="s">
        <v>752</v>
      </c>
      <c r="B290" s="2795"/>
      <c r="C290" s="2795"/>
      <c r="D290" s="491">
        <v>345</v>
      </c>
      <c r="E290" s="492">
        <v>337</v>
      </c>
      <c r="F290" s="492">
        <v>113</v>
      </c>
      <c r="G290" s="492">
        <v>116</v>
      </c>
      <c r="H290" s="492">
        <v>379</v>
      </c>
      <c r="I290" s="492">
        <v>90</v>
      </c>
      <c r="J290" s="493">
        <v>26</v>
      </c>
      <c r="K290" s="494">
        <f>SUM(D290:J290)</f>
        <v>1406</v>
      </c>
    </row>
    <row r="291" spans="1:11" ht="17.25" hidden="1" x14ac:dyDescent="0.25">
      <c r="A291" s="2796" t="s">
        <v>753</v>
      </c>
      <c r="B291" s="2797"/>
      <c r="C291" s="2797"/>
      <c r="D291" s="495">
        <v>200</v>
      </c>
      <c r="E291" s="496">
        <v>248</v>
      </c>
      <c r="F291" s="496">
        <v>78</v>
      </c>
      <c r="G291" s="496">
        <v>70</v>
      </c>
      <c r="H291" s="496">
        <v>233</v>
      </c>
      <c r="I291" s="496">
        <v>74</v>
      </c>
      <c r="J291" s="497">
        <v>24</v>
      </c>
      <c r="K291" s="498">
        <f>SUM(D291:J291)</f>
        <v>927</v>
      </c>
    </row>
    <row r="292" spans="1:11" ht="15" hidden="1" customHeight="1" x14ac:dyDescent="0.25">
      <c r="A292" s="2798" t="s">
        <v>754</v>
      </c>
      <c r="B292" s="2799"/>
      <c r="C292" s="2799"/>
      <c r="D292" s="495">
        <v>59</v>
      </c>
      <c r="E292" s="496">
        <v>53</v>
      </c>
      <c r="F292" s="496">
        <v>29</v>
      </c>
      <c r="G292" s="496">
        <v>15</v>
      </c>
      <c r="H292" s="496">
        <v>79</v>
      </c>
      <c r="I292" s="496">
        <v>7</v>
      </c>
      <c r="J292" s="497">
        <v>6</v>
      </c>
      <c r="K292" s="498">
        <f>SUM(D292:J292)</f>
        <v>248</v>
      </c>
    </row>
    <row r="293" spans="1:11" ht="15.75" hidden="1" thickBot="1" x14ac:dyDescent="0.3">
      <c r="A293" s="2796" t="s">
        <v>755</v>
      </c>
      <c r="B293" s="2797"/>
      <c r="C293" s="2797"/>
      <c r="D293" s="884">
        <f>SUM(D291:D292)</f>
        <v>259</v>
      </c>
      <c r="E293" s="885">
        <f t="shared" ref="E293:J293" si="42">SUM(E291:E292)</f>
        <v>301</v>
      </c>
      <c r="F293" s="885">
        <f t="shared" si="42"/>
        <v>107</v>
      </c>
      <c r="G293" s="885">
        <f t="shared" si="42"/>
        <v>85</v>
      </c>
      <c r="H293" s="885">
        <f t="shared" si="42"/>
        <v>312</v>
      </c>
      <c r="I293" s="885">
        <f t="shared" si="42"/>
        <v>81</v>
      </c>
      <c r="J293" s="886">
        <f t="shared" si="42"/>
        <v>30</v>
      </c>
      <c r="K293" s="502">
        <f>K291+K292</f>
        <v>1175</v>
      </c>
    </row>
    <row r="294" spans="1:11" ht="18" hidden="1" customHeight="1" thickBot="1" x14ac:dyDescent="0.3">
      <c r="A294" s="2800" t="s">
        <v>756</v>
      </c>
      <c r="B294" s="2801"/>
      <c r="C294" s="2801"/>
      <c r="D294" s="503">
        <f t="shared" ref="D294:K294" si="43">D290-D293</f>
        <v>86</v>
      </c>
      <c r="E294" s="504">
        <f t="shared" si="43"/>
        <v>36</v>
      </c>
      <c r="F294" s="504">
        <f t="shared" si="43"/>
        <v>6</v>
      </c>
      <c r="G294" s="504">
        <f t="shared" si="43"/>
        <v>31</v>
      </c>
      <c r="H294" s="504">
        <f t="shared" si="43"/>
        <v>67</v>
      </c>
      <c r="I294" s="550">
        <f t="shared" si="43"/>
        <v>9</v>
      </c>
      <c r="J294" s="551">
        <f t="shared" si="43"/>
        <v>-4</v>
      </c>
      <c r="K294" s="552">
        <f t="shared" si="43"/>
        <v>231</v>
      </c>
    </row>
    <row r="295" spans="1:11" ht="7.5" hidden="1" customHeight="1" x14ac:dyDescent="0.25">
      <c r="A295" s="126"/>
      <c r="B295" s="127"/>
      <c r="C295" s="127"/>
      <c r="D295" s="123"/>
      <c r="E295" s="123"/>
      <c r="F295" s="123"/>
      <c r="G295" s="123"/>
      <c r="H295" s="123"/>
      <c r="I295" s="123"/>
      <c r="J295" s="123"/>
      <c r="K295" s="124"/>
    </row>
    <row r="296" spans="1:11" ht="15.75" hidden="1" thickBot="1" x14ac:dyDescent="0.3">
      <c r="A296" s="2804" t="s">
        <v>757</v>
      </c>
      <c r="B296" s="2804"/>
      <c r="C296" s="2804"/>
      <c r="D296" s="2804"/>
      <c r="E296" s="2804"/>
      <c r="F296" s="2804"/>
      <c r="G296" s="2804"/>
      <c r="H296" s="2804"/>
      <c r="I296" s="2804"/>
      <c r="J296" s="2804"/>
      <c r="K296" s="2805"/>
    </row>
    <row r="297" spans="1:11" ht="15.75" hidden="1" thickBot="1" x14ac:dyDescent="0.3">
      <c r="A297" s="2806" t="s">
        <v>133</v>
      </c>
      <c r="B297" s="2807"/>
      <c r="C297" s="2807"/>
      <c r="D297" s="2807"/>
      <c r="E297" s="2807"/>
      <c r="F297" s="2807"/>
      <c r="G297" s="2807"/>
      <c r="H297" s="2807"/>
      <c r="I297" s="2807"/>
      <c r="J297" s="2807"/>
      <c r="K297" s="2808"/>
    </row>
    <row r="298" spans="1:11" ht="15.75" hidden="1" thickBot="1" x14ac:dyDescent="0.3">
      <c r="A298" s="2786"/>
      <c r="B298" s="2787"/>
      <c r="C298" s="2788"/>
      <c r="D298" s="298" t="s">
        <v>749</v>
      </c>
      <c r="E298" s="297" t="s">
        <v>707</v>
      </c>
      <c r="F298" s="297" t="s">
        <v>708</v>
      </c>
      <c r="G298" s="297" t="s">
        <v>709</v>
      </c>
      <c r="H298" s="297" t="s">
        <v>710</v>
      </c>
      <c r="I298" s="297" t="s">
        <v>782</v>
      </c>
      <c r="J298" s="706" t="s">
        <v>751</v>
      </c>
      <c r="K298" s="169" t="s">
        <v>130</v>
      </c>
    </row>
    <row r="299" spans="1:11" ht="15" hidden="1" customHeight="1" x14ac:dyDescent="0.25">
      <c r="A299" s="128"/>
      <c r="B299" s="2773" t="s">
        <v>758</v>
      </c>
      <c r="C299" s="2774"/>
      <c r="D299" s="481">
        <v>88</v>
      </c>
      <c r="E299" s="481">
        <v>62</v>
      </c>
      <c r="F299" s="481">
        <v>39</v>
      </c>
      <c r="G299" s="481">
        <v>19</v>
      </c>
      <c r="H299" s="481">
        <v>79</v>
      </c>
      <c r="I299" s="481">
        <v>11</v>
      </c>
      <c r="J299" s="696">
        <v>4</v>
      </c>
      <c r="K299" s="699">
        <f>SUM(D299:J299)</f>
        <v>302</v>
      </c>
    </row>
    <row r="300" spans="1:11" ht="15" hidden="1" customHeight="1" x14ac:dyDescent="0.25">
      <c r="A300" s="129"/>
      <c r="B300" s="2775" t="s">
        <v>759</v>
      </c>
      <c r="C300" s="2776"/>
      <c r="D300" s="481">
        <v>0</v>
      </c>
      <c r="E300" s="481">
        <v>0</v>
      </c>
      <c r="F300" s="481">
        <v>0</v>
      </c>
      <c r="G300" s="481">
        <v>0</v>
      </c>
      <c r="H300" s="481">
        <v>0</v>
      </c>
      <c r="I300" s="481">
        <v>0</v>
      </c>
      <c r="J300" s="696">
        <v>0</v>
      </c>
      <c r="K300" s="700">
        <f>SUM(D300:I300)</f>
        <v>0</v>
      </c>
    </row>
    <row r="301" spans="1:11" ht="15" hidden="1" customHeight="1" x14ac:dyDescent="0.25">
      <c r="A301" s="2777" t="s">
        <v>760</v>
      </c>
      <c r="B301" s="2775"/>
      <c r="C301" s="2776"/>
      <c r="D301" s="481">
        <v>3</v>
      </c>
      <c r="E301" s="481">
        <v>4</v>
      </c>
      <c r="F301" s="481">
        <v>0</v>
      </c>
      <c r="G301" s="481">
        <v>1</v>
      </c>
      <c r="H301" s="481">
        <v>12</v>
      </c>
      <c r="I301" s="481">
        <v>0</v>
      </c>
      <c r="J301" s="696">
        <v>0</v>
      </c>
      <c r="K301" s="700">
        <f>SUM(D301:I301)</f>
        <v>20</v>
      </c>
    </row>
    <row r="302" spans="1:11" ht="15" hidden="1" customHeight="1" x14ac:dyDescent="0.25">
      <c r="A302" s="2777" t="s">
        <v>761</v>
      </c>
      <c r="B302" s="2775"/>
      <c r="C302" s="2776"/>
      <c r="D302" s="481">
        <v>0</v>
      </c>
      <c r="E302" s="481">
        <v>0</v>
      </c>
      <c r="F302" s="481">
        <v>0</v>
      </c>
      <c r="G302" s="481">
        <v>0</v>
      </c>
      <c r="H302" s="481">
        <v>0</v>
      </c>
      <c r="I302" s="481">
        <v>0</v>
      </c>
      <c r="J302" s="696">
        <v>0</v>
      </c>
      <c r="K302" s="700">
        <f>SUM(D302:J302)</f>
        <v>0</v>
      </c>
    </row>
    <row r="303" spans="1:11" ht="15.75" hidden="1" thickBot="1" x14ac:dyDescent="0.3">
      <c r="A303" s="2789" t="s">
        <v>762</v>
      </c>
      <c r="B303" s="2790"/>
      <c r="C303" s="2791"/>
      <c r="D303" s="487">
        <v>0</v>
      </c>
      <c r="E303" s="488">
        <v>0</v>
      </c>
      <c r="F303" s="488">
        <v>0</v>
      </c>
      <c r="G303" s="488">
        <v>0</v>
      </c>
      <c r="H303" s="488">
        <v>0</v>
      </c>
      <c r="I303" s="488">
        <v>0</v>
      </c>
      <c r="J303" s="697">
        <v>0</v>
      </c>
      <c r="K303" s="701">
        <f>SUM(D303:J303)</f>
        <v>0</v>
      </c>
    </row>
    <row r="304" spans="1:11" ht="16.5" hidden="1" customHeight="1" thickTop="1" thickBot="1" x14ac:dyDescent="0.3">
      <c r="A304" s="170"/>
      <c r="B304" s="2792" t="s">
        <v>763</v>
      </c>
      <c r="C304" s="2793"/>
      <c r="D304" s="489">
        <f t="shared" ref="D304:K304" si="44">SUM(D299:D303)</f>
        <v>91</v>
      </c>
      <c r="E304" s="490">
        <f t="shared" si="44"/>
        <v>66</v>
      </c>
      <c r="F304" s="490">
        <f t="shared" si="44"/>
        <v>39</v>
      </c>
      <c r="G304" s="490">
        <f t="shared" si="44"/>
        <v>20</v>
      </c>
      <c r="H304" s="490">
        <f t="shared" si="44"/>
        <v>91</v>
      </c>
      <c r="I304" s="490">
        <f t="shared" si="44"/>
        <v>11</v>
      </c>
      <c r="J304" s="698">
        <f t="shared" si="44"/>
        <v>4</v>
      </c>
      <c r="K304" s="702">
        <f t="shared" si="44"/>
        <v>322</v>
      </c>
    </row>
    <row r="305" spans="1:11" ht="7.5" hidden="1" customHeight="1" thickBot="1" x14ac:dyDescent="0.3">
      <c r="A305" s="126"/>
      <c r="B305" s="127"/>
      <c r="C305" s="127"/>
      <c r="D305" s="123"/>
      <c r="E305" s="123"/>
      <c r="F305" s="123"/>
      <c r="G305" s="123"/>
      <c r="H305" s="123"/>
      <c r="I305" s="123"/>
      <c r="J305" s="123"/>
      <c r="K305" s="124"/>
    </row>
    <row r="306" spans="1:11" ht="15.75" hidden="1" thickBot="1" x14ac:dyDescent="0.3">
      <c r="A306" s="2809" t="s">
        <v>764</v>
      </c>
      <c r="B306" s="2810"/>
      <c r="C306" s="2810"/>
      <c r="D306" s="2810"/>
      <c r="E306" s="2810"/>
      <c r="F306" s="2810"/>
      <c r="G306" s="2810"/>
      <c r="H306" s="2810"/>
      <c r="I306" s="2810"/>
      <c r="J306" s="2810"/>
      <c r="K306" s="2811"/>
    </row>
    <row r="307" spans="1:11" ht="15.75" hidden="1" thickBot="1" x14ac:dyDescent="0.3">
      <c r="A307" s="2806" t="s">
        <v>133</v>
      </c>
      <c r="B307" s="2807"/>
      <c r="C307" s="2807"/>
      <c r="D307" s="2807"/>
      <c r="E307" s="2807"/>
      <c r="F307" s="2807"/>
      <c r="G307" s="2807"/>
      <c r="H307" s="2807"/>
      <c r="I307" s="2807"/>
      <c r="J307" s="2807"/>
      <c r="K307" s="2808"/>
    </row>
    <row r="308" spans="1:11" ht="15.75" hidden="1" thickBot="1" x14ac:dyDescent="0.3">
      <c r="A308" s="2766"/>
      <c r="B308" s="2767"/>
      <c r="C308" s="2768"/>
      <c r="D308" s="298" t="s">
        <v>749</v>
      </c>
      <c r="E308" s="297" t="s">
        <v>707</v>
      </c>
      <c r="F308" s="297" t="s">
        <v>708</v>
      </c>
      <c r="G308" s="297" t="s">
        <v>709</v>
      </c>
      <c r="H308" s="297" t="s">
        <v>710</v>
      </c>
      <c r="I308" s="297" t="s">
        <v>782</v>
      </c>
      <c r="J308" s="706" t="s">
        <v>751</v>
      </c>
      <c r="K308" s="169" t="s">
        <v>130</v>
      </c>
    </row>
    <row r="309" spans="1:11" ht="15" hidden="1" customHeight="1" x14ac:dyDescent="0.25">
      <c r="A309" s="1736"/>
      <c r="B309" s="2773" t="s">
        <v>765</v>
      </c>
      <c r="C309" s="2774"/>
      <c r="D309" s="478">
        <v>105</v>
      </c>
      <c r="E309" s="479">
        <v>52</v>
      </c>
      <c r="F309" s="479">
        <v>29</v>
      </c>
      <c r="G309" s="479">
        <v>28</v>
      </c>
      <c r="H309" s="479">
        <v>95</v>
      </c>
      <c r="I309" s="479">
        <v>16</v>
      </c>
      <c r="J309" s="703">
        <v>5</v>
      </c>
      <c r="K309" s="699">
        <f>SUM(D309:J309)</f>
        <v>330</v>
      </c>
    </row>
    <row r="310" spans="1:11" ht="15" hidden="1" customHeight="1" x14ac:dyDescent="0.25">
      <c r="A310" s="130"/>
      <c r="B310" s="2775" t="s">
        <v>766</v>
      </c>
      <c r="C310" s="2776"/>
      <c r="D310" s="480">
        <v>4</v>
      </c>
      <c r="E310" s="481">
        <v>4</v>
      </c>
      <c r="F310" s="481">
        <v>0</v>
      </c>
      <c r="G310" s="481">
        <v>0</v>
      </c>
      <c r="H310" s="481">
        <v>0</v>
      </c>
      <c r="I310" s="481">
        <v>0</v>
      </c>
      <c r="J310" s="696">
        <v>0</v>
      </c>
      <c r="K310" s="705">
        <f>SUM(D310:J310)</f>
        <v>8</v>
      </c>
    </row>
    <row r="311" spans="1:11" ht="15" hidden="1" customHeight="1" x14ac:dyDescent="0.25">
      <c r="A311" s="2777" t="s">
        <v>767</v>
      </c>
      <c r="B311" s="2775"/>
      <c r="C311" s="2776"/>
      <c r="D311" s="480">
        <v>0</v>
      </c>
      <c r="E311" s="481">
        <v>0</v>
      </c>
      <c r="F311" s="481">
        <v>0</v>
      </c>
      <c r="G311" s="481">
        <v>0</v>
      </c>
      <c r="H311" s="481">
        <v>0</v>
      </c>
      <c r="I311" s="481">
        <v>0</v>
      </c>
      <c r="J311" s="696">
        <v>0</v>
      </c>
      <c r="K311" s="705">
        <f>SUM(D311:J311)</f>
        <v>0</v>
      </c>
    </row>
    <row r="312" spans="1:11" ht="15" hidden="1" customHeight="1" x14ac:dyDescent="0.25">
      <c r="A312" s="130"/>
      <c r="B312" s="2775" t="s">
        <v>768</v>
      </c>
      <c r="C312" s="2776"/>
      <c r="D312" s="480">
        <v>0</v>
      </c>
      <c r="E312" s="481">
        <v>0</v>
      </c>
      <c r="F312" s="481">
        <v>0</v>
      </c>
      <c r="G312" s="481">
        <v>0</v>
      </c>
      <c r="H312" s="481">
        <v>0</v>
      </c>
      <c r="I312" s="481">
        <v>0</v>
      </c>
      <c r="J312" s="696">
        <v>0</v>
      </c>
      <c r="K312" s="705">
        <f>SUM(D312:J312)</f>
        <v>0</v>
      </c>
    </row>
    <row r="313" spans="1:11" ht="15.75" hidden="1" customHeight="1" thickBot="1" x14ac:dyDescent="0.3">
      <c r="A313" s="130"/>
      <c r="B313" s="2775" t="s">
        <v>769</v>
      </c>
      <c r="C313" s="2776"/>
      <c r="D313" s="482">
        <v>0</v>
      </c>
      <c r="E313" s="483">
        <v>0</v>
      </c>
      <c r="F313" s="483">
        <v>0</v>
      </c>
      <c r="G313" s="483">
        <v>0</v>
      </c>
      <c r="H313" s="483">
        <v>0</v>
      </c>
      <c r="I313" s="483">
        <v>0</v>
      </c>
      <c r="J313" s="704">
        <v>0</v>
      </c>
      <c r="K313" s="701">
        <f>SUM(D313:J313)</f>
        <v>0</v>
      </c>
    </row>
    <row r="314" spans="1:11" ht="16.5" hidden="1" customHeight="1" thickTop="1" thickBot="1" x14ac:dyDescent="0.3">
      <c r="A314" s="1737"/>
      <c r="B314" s="2778" t="s">
        <v>770</v>
      </c>
      <c r="C314" s="2779"/>
      <c r="D314" s="484">
        <f t="shared" ref="D314:K314" si="45">SUM(D309:D313)</f>
        <v>109</v>
      </c>
      <c r="E314" s="485">
        <f t="shared" si="45"/>
        <v>56</v>
      </c>
      <c r="F314" s="485">
        <f t="shared" si="45"/>
        <v>29</v>
      </c>
      <c r="G314" s="485">
        <f t="shared" si="45"/>
        <v>28</v>
      </c>
      <c r="H314" s="485">
        <f t="shared" si="45"/>
        <v>95</v>
      </c>
      <c r="I314" s="485">
        <f t="shared" si="45"/>
        <v>16</v>
      </c>
      <c r="J314" s="485">
        <f t="shared" si="45"/>
        <v>5</v>
      </c>
      <c r="K314" s="486">
        <f t="shared" si="45"/>
        <v>338</v>
      </c>
    </row>
    <row r="315" spans="1:11" ht="7.5" hidden="1" customHeight="1" x14ac:dyDescent="0.25">
      <c r="A315" s="126"/>
      <c r="B315" s="127"/>
      <c r="C315" s="127"/>
      <c r="D315" s="123"/>
      <c r="E315" s="123"/>
      <c r="F315" s="123"/>
      <c r="G315" s="123"/>
      <c r="H315" s="123"/>
      <c r="I315" s="123"/>
      <c r="J315" s="123"/>
      <c r="K315" s="125"/>
    </row>
    <row r="316" spans="1:11" ht="15.75" hidden="1" thickBot="1" x14ac:dyDescent="0.3">
      <c r="A316" s="2809" t="s">
        <v>771</v>
      </c>
      <c r="B316" s="2810"/>
      <c r="C316" s="2810"/>
      <c r="D316" s="2810"/>
      <c r="E316" s="2810"/>
      <c r="F316" s="2810"/>
      <c r="G316" s="2810"/>
      <c r="H316" s="2810"/>
      <c r="I316" s="2810"/>
      <c r="J316" s="2810"/>
      <c r="K316" s="2811"/>
    </row>
    <row r="317" spans="1:11" ht="15.75" hidden="1" thickBot="1" x14ac:dyDescent="0.3">
      <c r="A317" s="2806" t="s">
        <v>133</v>
      </c>
      <c r="B317" s="2807"/>
      <c r="C317" s="2807"/>
      <c r="D317" s="2807"/>
      <c r="E317" s="2807"/>
      <c r="F317" s="2807"/>
      <c r="G317" s="2807"/>
      <c r="H317" s="2807"/>
      <c r="I317" s="2807"/>
      <c r="J317" s="2807"/>
      <c r="K317" s="2808"/>
    </row>
    <row r="318" spans="1:11" ht="15.75" hidden="1" thickBot="1" x14ac:dyDescent="0.3">
      <c r="A318" s="2766"/>
      <c r="B318" s="2767"/>
      <c r="C318" s="2768"/>
      <c r="D318" s="298" t="s">
        <v>749</v>
      </c>
      <c r="E318" s="297" t="s">
        <v>707</v>
      </c>
      <c r="F318" s="297" t="s">
        <v>708</v>
      </c>
      <c r="G318" s="297" t="s">
        <v>709</v>
      </c>
      <c r="H318" s="297" t="s">
        <v>710</v>
      </c>
      <c r="I318" s="297" t="s">
        <v>782</v>
      </c>
      <c r="J318" s="706" t="s">
        <v>751</v>
      </c>
      <c r="K318" s="709" t="s">
        <v>130</v>
      </c>
    </row>
    <row r="319" spans="1:11" hidden="1" x14ac:dyDescent="0.25">
      <c r="A319" s="2769" t="s">
        <v>772</v>
      </c>
      <c r="B319" s="2770"/>
      <c r="C319" s="2770"/>
      <c r="D319" s="1558">
        <f t="shared" ref="D319:K319" si="46">1-D320</f>
        <v>0.15830115830115832</v>
      </c>
      <c r="E319" s="1559">
        <f t="shared" si="46"/>
        <v>0.62790697674418605</v>
      </c>
      <c r="F319" s="1559">
        <f t="shared" si="46"/>
        <v>0.45794392523364491</v>
      </c>
      <c r="G319" s="1559">
        <f t="shared" si="46"/>
        <v>0.3411764705882353</v>
      </c>
      <c r="H319" s="1559">
        <f t="shared" si="46"/>
        <v>0.39102564102564108</v>
      </c>
      <c r="I319" s="1559">
        <f t="shared" si="46"/>
        <v>0.60493827160493829</v>
      </c>
      <c r="J319" s="1560">
        <f t="shared" si="46"/>
        <v>0.66666666666666674</v>
      </c>
      <c r="K319" s="1561">
        <f t="shared" si="46"/>
        <v>0.4246808510638298</v>
      </c>
    </row>
    <row r="320" spans="1:11" ht="18" hidden="1" thickBot="1" x14ac:dyDescent="0.3">
      <c r="A320" s="2771" t="s">
        <v>773</v>
      </c>
      <c r="B320" s="2772"/>
      <c r="C320" s="2772"/>
      <c r="D320" s="1562">
        <f t="shared" ref="D320:K320" si="47">D314/D293*2</f>
        <v>0.84169884169884168</v>
      </c>
      <c r="E320" s="1563">
        <f t="shared" si="47"/>
        <v>0.37209302325581395</v>
      </c>
      <c r="F320" s="1563">
        <f t="shared" si="47"/>
        <v>0.54205607476635509</v>
      </c>
      <c r="G320" s="1563">
        <f t="shared" si="47"/>
        <v>0.6588235294117647</v>
      </c>
      <c r="H320" s="1563">
        <f t="shared" si="47"/>
        <v>0.60897435897435892</v>
      </c>
      <c r="I320" s="1563">
        <f t="shared" si="47"/>
        <v>0.39506172839506171</v>
      </c>
      <c r="J320" s="1564">
        <f t="shared" si="47"/>
        <v>0.33333333333333331</v>
      </c>
      <c r="K320" s="1565">
        <f t="shared" si="47"/>
        <v>0.5753191489361702</v>
      </c>
    </row>
    <row r="321" spans="1:11" ht="15.75" hidden="1" x14ac:dyDescent="0.25">
      <c r="A321" s="2" t="s">
        <v>774</v>
      </c>
      <c r="B321" s="121"/>
      <c r="C321" s="120"/>
      <c r="D321" s="120"/>
      <c r="E321" s="120"/>
      <c r="F321" s="120"/>
      <c r="G321" s="120"/>
      <c r="H321" s="120"/>
      <c r="I321" s="120"/>
      <c r="J321" s="120"/>
      <c r="K321" s="120"/>
    </row>
    <row r="322" spans="1:11" ht="15.75" hidden="1" x14ac:dyDescent="0.25">
      <c r="A322" s="2" t="s">
        <v>775</v>
      </c>
      <c r="B322" s="120"/>
      <c r="C322" s="120"/>
      <c r="D322" s="120"/>
      <c r="E322" s="120"/>
      <c r="F322" s="120"/>
      <c r="G322" s="120"/>
      <c r="H322" s="120"/>
      <c r="I322" s="120"/>
      <c r="J322" s="120"/>
      <c r="K322" s="120"/>
    </row>
    <row r="323" spans="1:11" ht="15.75" hidden="1" x14ac:dyDescent="0.25">
      <c r="A323" s="2" t="s">
        <v>776</v>
      </c>
      <c r="B323" s="120"/>
      <c r="C323" s="120"/>
      <c r="D323" s="120"/>
      <c r="E323" s="120"/>
      <c r="F323" s="120"/>
      <c r="G323" s="120"/>
      <c r="H323" s="120"/>
      <c r="I323" s="120"/>
      <c r="J323" s="120"/>
      <c r="K323" s="120"/>
    </row>
    <row r="324" spans="1:11" hidden="1" x14ac:dyDescent="0.25">
      <c r="A324" s="576" t="s">
        <v>777</v>
      </c>
      <c r="B324" s="120"/>
      <c r="C324" s="120"/>
      <c r="D324" s="120"/>
      <c r="E324" s="120"/>
      <c r="F324" s="120"/>
      <c r="G324" s="120"/>
      <c r="H324" s="120"/>
      <c r="I324" s="120"/>
      <c r="J324" s="120"/>
      <c r="K324" s="120"/>
    </row>
    <row r="325" spans="1:11" ht="9.75" hidden="1" customHeight="1" thickBot="1" x14ac:dyDescent="0.3">
      <c r="A325" s="122"/>
      <c r="B325" s="122"/>
      <c r="C325" s="122"/>
      <c r="D325" s="119"/>
      <c r="E325" s="119"/>
      <c r="F325" s="119"/>
      <c r="G325" s="119"/>
      <c r="H325" s="119"/>
      <c r="I325" s="119"/>
      <c r="J325" s="119"/>
      <c r="K325" s="122"/>
    </row>
    <row r="326" spans="1:11" ht="15.75" hidden="1" thickBot="1" x14ac:dyDescent="0.3">
      <c r="A326" s="2809" t="s">
        <v>778</v>
      </c>
      <c r="B326" s="2810"/>
      <c r="C326" s="2810"/>
      <c r="D326" s="2810"/>
      <c r="E326" s="2810"/>
      <c r="F326" s="2810"/>
      <c r="G326" s="2810"/>
      <c r="H326" s="2810"/>
      <c r="I326" s="2810"/>
      <c r="J326" s="2810"/>
      <c r="K326" s="2811"/>
    </row>
    <row r="327" spans="1:11" ht="15.75" hidden="1" thickBot="1" x14ac:dyDescent="0.3">
      <c r="A327" s="2806" t="s">
        <v>133</v>
      </c>
      <c r="B327" s="2807"/>
      <c r="C327" s="2807"/>
      <c r="D327" s="2807"/>
      <c r="E327" s="2807"/>
      <c r="F327" s="2807"/>
      <c r="G327" s="2807"/>
      <c r="H327" s="2807"/>
      <c r="I327" s="2807"/>
      <c r="J327" s="2807"/>
      <c r="K327" s="2808"/>
    </row>
    <row r="328" spans="1:11" ht="15.75" hidden="1" thickBot="1" x14ac:dyDescent="0.3">
      <c r="A328" s="2766"/>
      <c r="B328" s="2767"/>
      <c r="C328" s="2768"/>
      <c r="D328" s="167" t="s">
        <v>736</v>
      </c>
      <c r="E328" s="168" t="s">
        <v>454</v>
      </c>
      <c r="F328" s="168" t="s">
        <v>737</v>
      </c>
      <c r="G328" s="168" t="s">
        <v>738</v>
      </c>
      <c r="H328" s="168" t="s">
        <v>739</v>
      </c>
      <c r="I328" s="168" t="s">
        <v>782</v>
      </c>
      <c r="J328" s="712" t="s">
        <v>751</v>
      </c>
      <c r="K328" s="716" t="s">
        <v>130</v>
      </c>
    </row>
    <row r="329" spans="1:11" hidden="1" x14ac:dyDescent="0.25">
      <c r="A329" s="2812" t="s">
        <v>752</v>
      </c>
      <c r="B329" s="2813"/>
      <c r="C329" s="2813"/>
      <c r="D329" s="755">
        <v>52</v>
      </c>
      <c r="E329" s="756">
        <v>56</v>
      </c>
      <c r="F329" s="756">
        <v>20</v>
      </c>
      <c r="G329" s="756">
        <v>21</v>
      </c>
      <c r="H329" s="756">
        <v>59</v>
      </c>
      <c r="I329" s="756">
        <v>15</v>
      </c>
      <c r="J329" s="757">
        <v>7</v>
      </c>
      <c r="K329" s="717">
        <f>SUM(D329:J329)</f>
        <v>230</v>
      </c>
    </row>
    <row r="330" spans="1:11" hidden="1" x14ac:dyDescent="0.25">
      <c r="A330" s="2796" t="s">
        <v>779</v>
      </c>
      <c r="B330" s="2814"/>
      <c r="C330" s="2814"/>
      <c r="D330" s="471">
        <v>50</v>
      </c>
      <c r="E330" s="472">
        <v>54</v>
      </c>
      <c r="F330" s="472">
        <v>20</v>
      </c>
      <c r="G330" s="472">
        <v>21</v>
      </c>
      <c r="H330" s="472">
        <v>54</v>
      </c>
      <c r="I330" s="472">
        <v>15</v>
      </c>
      <c r="J330" s="714">
        <v>7</v>
      </c>
      <c r="K330" s="700">
        <f>SUM(D330:J330)</f>
        <v>221</v>
      </c>
    </row>
    <row r="331" spans="1:11" ht="15.75" hidden="1" thickBot="1" x14ac:dyDescent="0.3">
      <c r="A331" s="2815" t="s">
        <v>756</v>
      </c>
      <c r="B331" s="2816"/>
      <c r="C331" s="2816"/>
      <c r="D331" s="759">
        <v>2</v>
      </c>
      <c r="E331" s="760">
        <v>2</v>
      </c>
      <c r="F331" s="760">
        <v>0</v>
      </c>
      <c r="G331" s="760">
        <v>0</v>
      </c>
      <c r="H331" s="760">
        <v>5</v>
      </c>
      <c r="I331" s="760">
        <v>0</v>
      </c>
      <c r="J331" s="1433">
        <v>0</v>
      </c>
      <c r="K331" s="718">
        <f>SUM(K329-K330)</f>
        <v>9</v>
      </c>
    </row>
    <row r="332" spans="1:11" hidden="1" x14ac:dyDescent="0.25">
      <c r="A332" s="4" t="s">
        <v>780</v>
      </c>
      <c r="B332" s="5"/>
      <c r="C332" s="6"/>
      <c r="D332" s="7"/>
      <c r="E332" s="8"/>
      <c r="F332" s="42"/>
      <c r="G332" s="7"/>
      <c r="H332" s="7"/>
      <c r="I332" s="7"/>
      <c r="J332" s="7"/>
      <c r="K332" s="7"/>
    </row>
    <row r="333" spans="1:11" hidden="1" x14ac:dyDescent="0.25">
      <c r="A333" s="4" t="s">
        <v>781</v>
      </c>
      <c r="B333" s="4"/>
      <c r="C333" s="6"/>
      <c r="D333" s="3"/>
      <c r="E333" s="7"/>
      <c r="F333" s="9"/>
      <c r="G333" s="3"/>
      <c r="H333" s="3"/>
      <c r="I333" s="3"/>
      <c r="J333" s="3"/>
      <c r="K333" s="3"/>
    </row>
    <row r="334" spans="1:11" hidden="1" x14ac:dyDescent="0.25">
      <c r="A334" s="4"/>
      <c r="B334" s="4"/>
      <c r="C334" s="6"/>
      <c r="D334" s="3"/>
      <c r="E334" s="7"/>
      <c r="F334" s="9"/>
      <c r="G334" s="3"/>
      <c r="H334" s="3"/>
      <c r="I334" s="3"/>
      <c r="J334" s="3"/>
      <c r="K334" s="3"/>
    </row>
    <row r="335" spans="1:11" ht="15.75" hidden="1" thickBot="1" x14ac:dyDescent="0.3">
      <c r="A335" s="2806" t="s">
        <v>264</v>
      </c>
      <c r="B335" s="2807"/>
      <c r="C335" s="2807"/>
      <c r="D335" s="2807"/>
      <c r="E335" s="2807"/>
      <c r="F335" s="2807"/>
      <c r="G335" s="2807"/>
      <c r="H335" s="2807"/>
      <c r="I335" s="2807"/>
      <c r="J335" s="2807"/>
      <c r="K335" s="2808"/>
    </row>
    <row r="336" spans="1:11" ht="18" hidden="1" thickBot="1" x14ac:dyDescent="0.3">
      <c r="A336" s="2786"/>
      <c r="B336" s="2787"/>
      <c r="C336" s="2788"/>
      <c r="D336" s="298" t="s">
        <v>749</v>
      </c>
      <c r="E336" s="297" t="s">
        <v>707</v>
      </c>
      <c r="F336" s="297" t="s">
        <v>708</v>
      </c>
      <c r="G336" s="297" t="s">
        <v>709</v>
      </c>
      <c r="H336" s="297" t="s">
        <v>710</v>
      </c>
      <c r="I336" s="297" t="s">
        <v>783</v>
      </c>
      <c r="J336" s="297" t="s">
        <v>751</v>
      </c>
      <c r="K336" s="169" t="s">
        <v>130</v>
      </c>
    </row>
    <row r="337" spans="1:11" hidden="1" x14ac:dyDescent="0.25">
      <c r="A337" s="2794" t="s">
        <v>752</v>
      </c>
      <c r="B337" s="2795"/>
      <c r="C337" s="2795"/>
      <c r="D337" s="491">
        <v>345</v>
      </c>
      <c r="E337" s="492">
        <v>337</v>
      </c>
      <c r="F337" s="492">
        <v>113</v>
      </c>
      <c r="G337" s="492">
        <v>116</v>
      </c>
      <c r="H337" s="492">
        <v>379</v>
      </c>
      <c r="I337" s="492">
        <v>90</v>
      </c>
      <c r="J337" s="493">
        <v>26</v>
      </c>
      <c r="K337" s="494">
        <f>SUM(D337:J337)</f>
        <v>1406</v>
      </c>
    </row>
    <row r="338" spans="1:11" ht="17.25" hidden="1" x14ac:dyDescent="0.25">
      <c r="A338" s="2796" t="s">
        <v>753</v>
      </c>
      <c r="B338" s="2797"/>
      <c r="C338" s="2797"/>
      <c r="D338" s="495">
        <v>198</v>
      </c>
      <c r="E338" s="496">
        <v>235</v>
      </c>
      <c r="F338" s="496">
        <v>75</v>
      </c>
      <c r="G338" s="496">
        <v>81</v>
      </c>
      <c r="H338" s="496">
        <v>260</v>
      </c>
      <c r="I338" s="496">
        <v>81</v>
      </c>
      <c r="J338" s="497">
        <v>24</v>
      </c>
      <c r="K338" s="498">
        <f>SUM(D338:J338)</f>
        <v>954</v>
      </c>
    </row>
    <row r="339" spans="1:11" ht="15" hidden="1" customHeight="1" x14ac:dyDescent="0.25">
      <c r="A339" s="2798" t="s">
        <v>754</v>
      </c>
      <c r="B339" s="2799"/>
      <c r="C339" s="2799"/>
      <c r="D339" s="495">
        <v>90</v>
      </c>
      <c r="E339" s="496">
        <v>66</v>
      </c>
      <c r="F339" s="496">
        <v>27</v>
      </c>
      <c r="G339" s="496">
        <v>15</v>
      </c>
      <c r="H339" s="496">
        <v>72</v>
      </c>
      <c r="I339" s="496">
        <v>5</v>
      </c>
      <c r="J339" s="497">
        <v>5</v>
      </c>
      <c r="K339" s="498">
        <f>SUM(D339:J339)</f>
        <v>280</v>
      </c>
    </row>
    <row r="340" spans="1:11" ht="15.75" hidden="1" thickBot="1" x14ac:dyDescent="0.3">
      <c r="A340" s="2796" t="s">
        <v>755</v>
      </c>
      <c r="B340" s="2797"/>
      <c r="C340" s="2797"/>
      <c r="D340" s="499">
        <f>SUM(D338:D339)</f>
        <v>288</v>
      </c>
      <c r="E340" s="500">
        <f t="shared" ref="E340:J340" si="48">SUM(E338:E339)</f>
        <v>301</v>
      </c>
      <c r="F340" s="500">
        <f t="shared" si="48"/>
        <v>102</v>
      </c>
      <c r="G340" s="500">
        <f t="shared" si="48"/>
        <v>96</v>
      </c>
      <c r="H340" s="500">
        <f t="shared" si="48"/>
        <v>332</v>
      </c>
      <c r="I340" s="500">
        <f t="shared" si="48"/>
        <v>86</v>
      </c>
      <c r="J340" s="501">
        <f t="shared" si="48"/>
        <v>29</v>
      </c>
      <c r="K340" s="502">
        <f>K338+K339</f>
        <v>1234</v>
      </c>
    </row>
    <row r="341" spans="1:11" ht="18" hidden="1" customHeight="1" thickTop="1" thickBot="1" x14ac:dyDescent="0.3">
      <c r="A341" s="2800" t="s">
        <v>756</v>
      </c>
      <c r="B341" s="2801"/>
      <c r="C341" s="2801"/>
      <c r="D341" s="503">
        <f t="shared" ref="D341:K341" si="49">D337-D340</f>
        <v>57</v>
      </c>
      <c r="E341" s="504">
        <f t="shared" si="49"/>
        <v>36</v>
      </c>
      <c r="F341" s="504">
        <f t="shared" si="49"/>
        <v>11</v>
      </c>
      <c r="G341" s="504">
        <f t="shared" si="49"/>
        <v>20</v>
      </c>
      <c r="H341" s="504">
        <f t="shared" si="49"/>
        <v>47</v>
      </c>
      <c r="I341" s="550">
        <f t="shared" si="49"/>
        <v>4</v>
      </c>
      <c r="J341" s="551">
        <f t="shared" si="49"/>
        <v>-3</v>
      </c>
      <c r="K341" s="552">
        <f t="shared" si="49"/>
        <v>172</v>
      </c>
    </row>
    <row r="342" spans="1:11" ht="7.5" hidden="1" customHeight="1" x14ac:dyDescent="0.25">
      <c r="A342" s="126"/>
      <c r="B342" s="127"/>
      <c r="C342" s="127"/>
      <c r="D342" s="123"/>
      <c r="E342" s="123"/>
      <c r="F342" s="123"/>
      <c r="G342" s="123"/>
      <c r="H342" s="123"/>
      <c r="I342" s="123"/>
      <c r="J342" s="123"/>
      <c r="K342" s="124"/>
    </row>
    <row r="343" spans="1:11" ht="15.75" hidden="1" thickBot="1" x14ac:dyDescent="0.3">
      <c r="A343" s="2804" t="s">
        <v>757</v>
      </c>
      <c r="B343" s="2804"/>
      <c r="C343" s="2804"/>
      <c r="D343" s="2804"/>
      <c r="E343" s="2804"/>
      <c r="F343" s="2804"/>
      <c r="G343" s="2804"/>
      <c r="H343" s="2804"/>
      <c r="I343" s="2804"/>
      <c r="J343" s="2804"/>
      <c r="K343" s="2805"/>
    </row>
    <row r="344" spans="1:11" ht="15.75" hidden="1" thickBot="1" x14ac:dyDescent="0.3">
      <c r="A344" s="2806" t="s">
        <v>203</v>
      </c>
      <c r="B344" s="2807"/>
      <c r="C344" s="2807"/>
      <c r="D344" s="2807"/>
      <c r="E344" s="2807"/>
      <c r="F344" s="2807"/>
      <c r="G344" s="2807"/>
      <c r="H344" s="2807"/>
      <c r="I344" s="2807"/>
      <c r="J344" s="2807"/>
      <c r="K344" s="2808"/>
    </row>
    <row r="345" spans="1:11" ht="18" hidden="1" thickBot="1" x14ac:dyDescent="0.3">
      <c r="A345" s="2786"/>
      <c r="B345" s="2787"/>
      <c r="C345" s="2788"/>
      <c r="D345" s="298" t="s">
        <v>749</v>
      </c>
      <c r="E345" s="297" t="s">
        <v>707</v>
      </c>
      <c r="F345" s="297" t="s">
        <v>708</v>
      </c>
      <c r="G345" s="297" t="s">
        <v>709</v>
      </c>
      <c r="H345" s="297" t="s">
        <v>710</v>
      </c>
      <c r="I345" s="297" t="s">
        <v>783</v>
      </c>
      <c r="J345" s="297" t="s">
        <v>751</v>
      </c>
      <c r="K345" s="169" t="s">
        <v>130</v>
      </c>
    </row>
    <row r="346" spans="1:11" ht="15" hidden="1" customHeight="1" x14ac:dyDescent="0.25">
      <c r="A346" s="128"/>
      <c r="B346" s="2773" t="s">
        <v>758</v>
      </c>
      <c r="C346" s="2774"/>
      <c r="D346" s="481">
        <v>98</v>
      </c>
      <c r="E346" s="481">
        <v>61</v>
      </c>
      <c r="F346" s="481">
        <v>29</v>
      </c>
      <c r="G346" s="481">
        <v>14</v>
      </c>
      <c r="H346" s="481">
        <v>67</v>
      </c>
      <c r="I346" s="481">
        <v>3</v>
      </c>
      <c r="J346" s="696">
        <v>2</v>
      </c>
      <c r="K346" s="699">
        <f>SUM(D346:J346)</f>
        <v>274</v>
      </c>
    </row>
    <row r="347" spans="1:11" ht="15" hidden="1" customHeight="1" x14ac:dyDescent="0.25">
      <c r="A347" s="129"/>
      <c r="B347" s="2775" t="s">
        <v>759</v>
      </c>
      <c r="C347" s="2776"/>
      <c r="D347" s="481">
        <v>0</v>
      </c>
      <c r="E347" s="481">
        <v>0</v>
      </c>
      <c r="F347" s="481">
        <v>0</v>
      </c>
      <c r="G347" s="481">
        <v>0</v>
      </c>
      <c r="H347" s="481">
        <v>0</v>
      </c>
      <c r="I347" s="481">
        <v>0</v>
      </c>
      <c r="J347" s="696">
        <v>0</v>
      </c>
      <c r="K347" s="700">
        <f>SUM(D347:I347)</f>
        <v>0</v>
      </c>
    </row>
    <row r="348" spans="1:11" ht="15" hidden="1" customHeight="1" x14ac:dyDescent="0.25">
      <c r="A348" s="2777" t="s">
        <v>760</v>
      </c>
      <c r="B348" s="2775"/>
      <c r="C348" s="2776"/>
      <c r="D348" s="481">
        <v>2</v>
      </c>
      <c r="E348" s="481">
        <v>5</v>
      </c>
      <c r="F348" s="481">
        <v>0</v>
      </c>
      <c r="G348" s="481">
        <v>1</v>
      </c>
      <c r="H348" s="481">
        <v>4</v>
      </c>
      <c r="I348" s="481">
        <v>1</v>
      </c>
      <c r="J348" s="696">
        <v>0</v>
      </c>
      <c r="K348" s="700">
        <f>SUM(D348:I348)</f>
        <v>13</v>
      </c>
    </row>
    <row r="349" spans="1:11" ht="15" hidden="1" customHeight="1" x14ac:dyDescent="0.25">
      <c r="A349" s="2777" t="s">
        <v>761</v>
      </c>
      <c r="B349" s="2775"/>
      <c r="C349" s="2776"/>
      <c r="D349" s="481">
        <v>0</v>
      </c>
      <c r="E349" s="481">
        <v>0</v>
      </c>
      <c r="F349" s="481">
        <v>0</v>
      </c>
      <c r="G349" s="481">
        <v>0</v>
      </c>
      <c r="H349" s="481">
        <v>0</v>
      </c>
      <c r="I349" s="481">
        <v>0</v>
      </c>
      <c r="J349" s="696">
        <v>0</v>
      </c>
      <c r="K349" s="700">
        <f>SUM(D349:J349)</f>
        <v>0</v>
      </c>
    </row>
    <row r="350" spans="1:11" ht="15.75" hidden="1" thickBot="1" x14ac:dyDescent="0.3">
      <c r="A350" s="2789" t="s">
        <v>762</v>
      </c>
      <c r="B350" s="2790"/>
      <c r="C350" s="2791"/>
      <c r="D350" s="487">
        <v>0</v>
      </c>
      <c r="E350" s="488">
        <v>0</v>
      </c>
      <c r="F350" s="488">
        <v>0</v>
      </c>
      <c r="G350" s="488">
        <v>0</v>
      </c>
      <c r="H350" s="488">
        <v>0</v>
      </c>
      <c r="I350" s="488">
        <v>0</v>
      </c>
      <c r="J350" s="697">
        <v>0</v>
      </c>
      <c r="K350" s="701">
        <f>SUM(D350:J350)</f>
        <v>0</v>
      </c>
    </row>
    <row r="351" spans="1:11" ht="16.5" hidden="1" customHeight="1" thickTop="1" thickBot="1" x14ac:dyDescent="0.3">
      <c r="A351" s="170"/>
      <c r="B351" s="2792" t="s">
        <v>763</v>
      </c>
      <c r="C351" s="2793"/>
      <c r="D351" s="489">
        <f t="shared" ref="D351:K351" si="50">SUM(D346:D350)</f>
        <v>100</v>
      </c>
      <c r="E351" s="490">
        <f t="shared" si="50"/>
        <v>66</v>
      </c>
      <c r="F351" s="490">
        <f t="shared" si="50"/>
        <v>29</v>
      </c>
      <c r="G351" s="490">
        <f t="shared" si="50"/>
        <v>15</v>
      </c>
      <c r="H351" s="490">
        <f t="shared" si="50"/>
        <v>71</v>
      </c>
      <c r="I351" s="490">
        <f t="shared" si="50"/>
        <v>4</v>
      </c>
      <c r="J351" s="698">
        <f t="shared" si="50"/>
        <v>2</v>
      </c>
      <c r="K351" s="702">
        <f t="shared" si="50"/>
        <v>287</v>
      </c>
    </row>
    <row r="352" spans="1:11" ht="7.5" hidden="1" customHeight="1" thickBot="1" x14ac:dyDescent="0.3">
      <c r="A352" s="126"/>
      <c r="B352" s="127"/>
      <c r="C352" s="127"/>
      <c r="D352" s="123"/>
      <c r="E352" s="123"/>
      <c r="F352" s="123"/>
      <c r="G352" s="123"/>
      <c r="H352" s="123"/>
      <c r="I352" s="123"/>
      <c r="J352" s="123"/>
      <c r="K352" s="124"/>
    </row>
    <row r="353" spans="1:11" ht="15.75" hidden="1" thickBot="1" x14ac:dyDescent="0.3">
      <c r="A353" s="2809" t="s">
        <v>764</v>
      </c>
      <c r="B353" s="2810"/>
      <c r="C353" s="2810"/>
      <c r="D353" s="2810"/>
      <c r="E353" s="2810"/>
      <c r="F353" s="2810"/>
      <c r="G353" s="2810"/>
      <c r="H353" s="2810"/>
      <c r="I353" s="2810"/>
      <c r="J353" s="2810"/>
      <c r="K353" s="2811"/>
    </row>
    <row r="354" spans="1:11" ht="15.75" hidden="1" thickBot="1" x14ac:dyDescent="0.3">
      <c r="A354" s="2806" t="s">
        <v>203</v>
      </c>
      <c r="B354" s="2807"/>
      <c r="C354" s="2807"/>
      <c r="D354" s="2807"/>
      <c r="E354" s="2807"/>
      <c r="F354" s="2807"/>
      <c r="G354" s="2807"/>
      <c r="H354" s="2807"/>
      <c r="I354" s="2807"/>
      <c r="J354" s="2807"/>
      <c r="K354" s="2808"/>
    </row>
    <row r="355" spans="1:11" ht="18" hidden="1" thickBot="1" x14ac:dyDescent="0.3">
      <c r="A355" s="2766"/>
      <c r="B355" s="2767"/>
      <c r="C355" s="2768"/>
      <c r="D355" s="298" t="s">
        <v>749</v>
      </c>
      <c r="E355" s="297" t="s">
        <v>707</v>
      </c>
      <c r="F355" s="297" t="s">
        <v>708</v>
      </c>
      <c r="G355" s="297" t="s">
        <v>709</v>
      </c>
      <c r="H355" s="297" t="s">
        <v>710</v>
      </c>
      <c r="I355" s="297" t="s">
        <v>783</v>
      </c>
      <c r="J355" s="297" t="s">
        <v>751</v>
      </c>
      <c r="K355" s="169" t="s">
        <v>130</v>
      </c>
    </row>
    <row r="356" spans="1:11" ht="15" hidden="1" customHeight="1" x14ac:dyDescent="0.25">
      <c r="A356" s="1736"/>
      <c r="B356" s="2773" t="s">
        <v>765</v>
      </c>
      <c r="C356" s="2774"/>
      <c r="D356" s="478">
        <v>85</v>
      </c>
      <c r="E356" s="479">
        <v>64</v>
      </c>
      <c r="F356" s="479">
        <v>27</v>
      </c>
      <c r="G356" s="479">
        <v>25</v>
      </c>
      <c r="H356" s="479">
        <v>70</v>
      </c>
      <c r="I356" s="479">
        <v>13</v>
      </c>
      <c r="J356" s="703">
        <v>1</v>
      </c>
      <c r="K356" s="699">
        <f>SUM(D356:J356)</f>
        <v>285</v>
      </c>
    </row>
    <row r="357" spans="1:11" ht="15" hidden="1" customHeight="1" x14ac:dyDescent="0.25">
      <c r="A357" s="130"/>
      <c r="B357" s="2775" t="s">
        <v>766</v>
      </c>
      <c r="C357" s="2776"/>
      <c r="D357" s="480">
        <v>6</v>
      </c>
      <c r="E357" s="481">
        <v>1</v>
      </c>
      <c r="F357" s="481">
        <v>3</v>
      </c>
      <c r="G357" s="481">
        <v>0</v>
      </c>
      <c r="H357" s="481">
        <v>8</v>
      </c>
      <c r="I357" s="481">
        <v>0</v>
      </c>
      <c r="J357" s="696">
        <v>0</v>
      </c>
      <c r="K357" s="705">
        <f>SUM(D357:J357)</f>
        <v>18</v>
      </c>
    </row>
    <row r="358" spans="1:11" ht="15" hidden="1" customHeight="1" x14ac:dyDescent="0.25">
      <c r="A358" s="2777" t="s">
        <v>767</v>
      </c>
      <c r="B358" s="2775"/>
      <c r="C358" s="2776"/>
      <c r="D358" s="480">
        <v>0</v>
      </c>
      <c r="E358" s="481">
        <v>0</v>
      </c>
      <c r="F358" s="481">
        <v>0</v>
      </c>
      <c r="G358" s="481">
        <v>0</v>
      </c>
      <c r="H358" s="481">
        <v>0</v>
      </c>
      <c r="I358" s="481">
        <v>0</v>
      </c>
      <c r="J358" s="696">
        <v>0</v>
      </c>
      <c r="K358" s="705">
        <f>SUM(D358:J358)</f>
        <v>0</v>
      </c>
    </row>
    <row r="359" spans="1:11" ht="15" hidden="1" customHeight="1" x14ac:dyDescent="0.25">
      <c r="A359" s="130"/>
      <c r="B359" s="2775" t="s">
        <v>768</v>
      </c>
      <c r="C359" s="2776"/>
      <c r="D359" s="480">
        <v>0</v>
      </c>
      <c r="E359" s="481">
        <v>0</v>
      </c>
      <c r="F359" s="481">
        <v>0</v>
      </c>
      <c r="G359" s="481">
        <v>0</v>
      </c>
      <c r="H359" s="481">
        <v>0</v>
      </c>
      <c r="I359" s="481">
        <v>0</v>
      </c>
      <c r="J359" s="696">
        <v>0</v>
      </c>
      <c r="K359" s="705">
        <f>SUM(D359:J359)</f>
        <v>0</v>
      </c>
    </row>
    <row r="360" spans="1:11" ht="15.75" hidden="1" customHeight="1" thickBot="1" x14ac:dyDescent="0.3">
      <c r="A360" s="130"/>
      <c r="B360" s="2775" t="s">
        <v>769</v>
      </c>
      <c r="C360" s="2776"/>
      <c r="D360" s="482">
        <v>0</v>
      </c>
      <c r="E360" s="483">
        <v>0</v>
      </c>
      <c r="F360" s="483">
        <v>0</v>
      </c>
      <c r="G360" s="483">
        <v>0</v>
      </c>
      <c r="H360" s="483">
        <v>0</v>
      </c>
      <c r="I360" s="483">
        <v>0</v>
      </c>
      <c r="J360" s="704">
        <v>0</v>
      </c>
      <c r="K360" s="701">
        <f>SUM(D360:J360)</f>
        <v>0</v>
      </c>
    </row>
    <row r="361" spans="1:11" ht="16.5" hidden="1" customHeight="1" thickTop="1" thickBot="1" x14ac:dyDescent="0.3">
      <c r="A361" s="1737"/>
      <c r="B361" s="2778" t="s">
        <v>770</v>
      </c>
      <c r="C361" s="2779"/>
      <c r="D361" s="484">
        <f t="shared" ref="D361:K361" si="51">SUM(D356:D360)</f>
        <v>91</v>
      </c>
      <c r="E361" s="485">
        <f t="shared" si="51"/>
        <v>65</v>
      </c>
      <c r="F361" s="485">
        <f t="shared" si="51"/>
        <v>30</v>
      </c>
      <c r="G361" s="485">
        <f t="shared" si="51"/>
        <v>25</v>
      </c>
      <c r="H361" s="485">
        <f t="shared" si="51"/>
        <v>78</v>
      </c>
      <c r="I361" s="485">
        <f t="shared" si="51"/>
        <v>13</v>
      </c>
      <c r="J361" s="485">
        <f t="shared" si="51"/>
        <v>1</v>
      </c>
      <c r="K361" s="486">
        <f t="shared" si="51"/>
        <v>303</v>
      </c>
    </row>
    <row r="362" spans="1:11" ht="7.5" hidden="1" customHeight="1" thickBot="1" x14ac:dyDescent="0.3">
      <c r="A362" s="126"/>
      <c r="B362" s="127"/>
      <c r="C362" s="127"/>
      <c r="D362" s="123"/>
      <c r="E362" s="123"/>
      <c r="F362" s="123"/>
      <c r="G362" s="123"/>
      <c r="H362" s="123"/>
      <c r="I362" s="123"/>
      <c r="J362" s="123"/>
      <c r="K362" s="125"/>
    </row>
    <row r="363" spans="1:11" ht="15.75" hidden="1" thickBot="1" x14ac:dyDescent="0.3">
      <c r="A363" s="2809" t="s">
        <v>771</v>
      </c>
      <c r="B363" s="2810"/>
      <c r="C363" s="2810"/>
      <c r="D363" s="2810"/>
      <c r="E363" s="2810"/>
      <c r="F363" s="2810"/>
      <c r="G363" s="2810"/>
      <c r="H363" s="2810"/>
      <c r="I363" s="2810"/>
      <c r="J363" s="2810"/>
      <c r="K363" s="2811"/>
    </row>
    <row r="364" spans="1:11" ht="15.75" hidden="1" thickBot="1" x14ac:dyDescent="0.3">
      <c r="A364" s="2806" t="s">
        <v>203</v>
      </c>
      <c r="B364" s="2807"/>
      <c r="C364" s="2807"/>
      <c r="D364" s="2807"/>
      <c r="E364" s="2807"/>
      <c r="F364" s="2807"/>
      <c r="G364" s="2807"/>
      <c r="H364" s="2807"/>
      <c r="I364" s="2807"/>
      <c r="J364" s="2807"/>
      <c r="K364" s="2808"/>
    </row>
    <row r="365" spans="1:11" ht="18" hidden="1" thickBot="1" x14ac:dyDescent="0.3">
      <c r="A365" s="2766"/>
      <c r="B365" s="2767"/>
      <c r="C365" s="2768"/>
      <c r="D365" s="298" t="s">
        <v>749</v>
      </c>
      <c r="E365" s="297" t="s">
        <v>707</v>
      </c>
      <c r="F365" s="297" t="s">
        <v>708</v>
      </c>
      <c r="G365" s="297" t="s">
        <v>709</v>
      </c>
      <c r="H365" s="297" t="s">
        <v>710</v>
      </c>
      <c r="I365" s="297" t="s">
        <v>783</v>
      </c>
      <c r="J365" s="297" t="s">
        <v>751</v>
      </c>
      <c r="K365" s="709" t="s">
        <v>130</v>
      </c>
    </row>
    <row r="366" spans="1:11" hidden="1" x14ac:dyDescent="0.25">
      <c r="A366" s="2769" t="s">
        <v>772</v>
      </c>
      <c r="B366" s="2770"/>
      <c r="C366" s="2770"/>
      <c r="D366" s="474">
        <f t="shared" ref="D366:K366" si="52">1-D367</f>
        <v>0.36805555555555558</v>
      </c>
      <c r="E366" s="475">
        <f t="shared" si="52"/>
        <v>0.56810631229235886</v>
      </c>
      <c r="F366" s="475">
        <f t="shared" si="52"/>
        <v>0.41176470588235292</v>
      </c>
      <c r="G366" s="475">
        <f t="shared" si="52"/>
        <v>0.47916666666666663</v>
      </c>
      <c r="H366" s="475">
        <f t="shared" si="52"/>
        <v>0.53012048192771077</v>
      </c>
      <c r="I366" s="475">
        <f t="shared" si="52"/>
        <v>0.69767441860465118</v>
      </c>
      <c r="J366" s="707">
        <f t="shared" si="52"/>
        <v>0.93103448275862066</v>
      </c>
      <c r="K366" s="710">
        <f t="shared" si="52"/>
        <v>0.50891410048622365</v>
      </c>
    </row>
    <row r="367" spans="1:11" ht="18" hidden="1" thickBot="1" x14ac:dyDescent="0.3">
      <c r="A367" s="2771" t="s">
        <v>773</v>
      </c>
      <c r="B367" s="2772"/>
      <c r="C367" s="2772"/>
      <c r="D367" s="476">
        <f t="shared" ref="D367:K367" si="53">D361/D340*2</f>
        <v>0.63194444444444442</v>
      </c>
      <c r="E367" s="477">
        <f t="shared" si="53"/>
        <v>0.43189368770764119</v>
      </c>
      <c r="F367" s="477">
        <f t="shared" si="53"/>
        <v>0.58823529411764708</v>
      </c>
      <c r="G367" s="477">
        <f t="shared" si="53"/>
        <v>0.52083333333333337</v>
      </c>
      <c r="H367" s="477">
        <f t="shared" si="53"/>
        <v>0.46987951807228917</v>
      </c>
      <c r="I367" s="477">
        <f t="shared" si="53"/>
        <v>0.30232558139534882</v>
      </c>
      <c r="J367" s="708">
        <f t="shared" si="53"/>
        <v>6.8965517241379309E-2</v>
      </c>
      <c r="K367" s="711">
        <f t="shared" si="53"/>
        <v>0.49108589951377635</v>
      </c>
    </row>
    <row r="368" spans="1:11" ht="15.75" hidden="1" x14ac:dyDescent="0.25">
      <c r="A368" s="2" t="s">
        <v>774</v>
      </c>
      <c r="B368" s="121"/>
      <c r="C368" s="120"/>
      <c r="D368" s="120"/>
      <c r="E368" s="120"/>
      <c r="F368" s="120"/>
      <c r="G368" s="120"/>
      <c r="H368" s="120"/>
      <c r="I368" s="120"/>
      <c r="J368" s="120"/>
      <c r="K368" s="120"/>
    </row>
    <row r="369" spans="1:11" ht="15.75" hidden="1" x14ac:dyDescent="0.25">
      <c r="A369" s="2" t="s">
        <v>775</v>
      </c>
      <c r="B369" s="120"/>
      <c r="C369" s="120"/>
      <c r="D369" s="120"/>
      <c r="E369" s="120"/>
      <c r="F369" s="120"/>
      <c r="G369" s="120"/>
      <c r="H369" s="120"/>
      <c r="I369" s="120"/>
      <c r="J369" s="120"/>
      <c r="K369" s="120"/>
    </row>
    <row r="370" spans="1:11" ht="15.75" hidden="1" x14ac:dyDescent="0.25">
      <c r="A370" s="2" t="s">
        <v>776</v>
      </c>
      <c r="B370" s="120"/>
      <c r="C370" s="120"/>
      <c r="D370" s="120"/>
      <c r="E370" s="120"/>
      <c r="F370" s="120"/>
      <c r="G370" s="120"/>
      <c r="H370" s="120"/>
      <c r="I370" s="120"/>
      <c r="J370" s="120"/>
      <c r="K370" s="120"/>
    </row>
    <row r="371" spans="1:11" hidden="1" x14ac:dyDescent="0.25">
      <c r="A371" s="576" t="s">
        <v>777</v>
      </c>
      <c r="B371" s="120"/>
      <c r="C371" s="120"/>
      <c r="D371" s="120"/>
      <c r="E371" s="120"/>
      <c r="F371" s="120"/>
      <c r="G371" s="120"/>
      <c r="H371" s="120"/>
      <c r="I371" s="120"/>
      <c r="J371" s="120"/>
      <c r="K371" s="120"/>
    </row>
    <row r="372" spans="1:11" ht="9.75" hidden="1" customHeight="1" x14ac:dyDescent="0.25">
      <c r="A372" s="122"/>
      <c r="B372" s="122"/>
      <c r="C372" s="122"/>
      <c r="D372" s="119"/>
      <c r="E372" s="119"/>
      <c r="F372" s="119"/>
      <c r="G372" s="119"/>
      <c r="H372" s="119"/>
      <c r="I372" s="119"/>
      <c r="J372" s="119"/>
      <c r="K372" s="122"/>
    </row>
    <row r="373" spans="1:11" ht="15.75" hidden="1" thickBot="1" x14ac:dyDescent="0.3">
      <c r="A373" s="2809" t="s">
        <v>778</v>
      </c>
      <c r="B373" s="2810"/>
      <c r="C373" s="2810"/>
      <c r="D373" s="2810"/>
      <c r="E373" s="2810"/>
      <c r="F373" s="2810"/>
      <c r="G373" s="2810"/>
      <c r="H373" s="2810"/>
      <c r="I373" s="2810"/>
      <c r="J373" s="2810"/>
      <c r="K373" s="2811"/>
    </row>
    <row r="374" spans="1:11" ht="15.75" hidden="1" thickBot="1" x14ac:dyDescent="0.3">
      <c r="A374" s="2806" t="s">
        <v>621</v>
      </c>
      <c r="B374" s="2807"/>
      <c r="C374" s="2807"/>
      <c r="D374" s="2807"/>
      <c r="E374" s="2807"/>
      <c r="F374" s="2807"/>
      <c r="G374" s="2807"/>
      <c r="H374" s="2807"/>
      <c r="I374" s="2807"/>
      <c r="J374" s="2807"/>
      <c r="K374" s="2808"/>
    </row>
    <row r="375" spans="1:11" ht="15.75" hidden="1" thickBot="1" x14ac:dyDescent="0.3">
      <c r="A375" s="2766"/>
      <c r="B375" s="2767"/>
      <c r="C375" s="2768"/>
      <c r="D375" s="167" t="s">
        <v>736</v>
      </c>
      <c r="E375" s="168" t="s">
        <v>454</v>
      </c>
      <c r="F375" s="168" t="s">
        <v>737</v>
      </c>
      <c r="G375" s="168" t="s">
        <v>738</v>
      </c>
      <c r="H375" s="168" t="s">
        <v>739</v>
      </c>
      <c r="I375" s="168" t="s">
        <v>782</v>
      </c>
      <c r="J375" s="712" t="s">
        <v>751</v>
      </c>
      <c r="K375" s="716" t="s">
        <v>130</v>
      </c>
    </row>
    <row r="376" spans="1:11" hidden="1" x14ac:dyDescent="0.25">
      <c r="A376" s="2812" t="s">
        <v>752</v>
      </c>
      <c r="B376" s="2813"/>
      <c r="C376" s="2813"/>
      <c r="D376" s="469"/>
      <c r="E376" s="470"/>
      <c r="F376" s="470"/>
      <c r="G376" s="470"/>
      <c r="H376" s="470"/>
      <c r="I376" s="470"/>
      <c r="J376" s="713"/>
      <c r="K376" s="717">
        <f>SUM(D376:J376)</f>
        <v>0</v>
      </c>
    </row>
    <row r="377" spans="1:11" hidden="1" x14ac:dyDescent="0.25">
      <c r="A377" s="2796" t="s">
        <v>779</v>
      </c>
      <c r="B377" s="2814"/>
      <c r="C377" s="2814"/>
      <c r="D377" s="471"/>
      <c r="E377" s="472"/>
      <c r="F377" s="472"/>
      <c r="G377" s="472"/>
      <c r="H377" s="472"/>
      <c r="I377" s="472"/>
      <c r="J377" s="714"/>
      <c r="K377" s="700">
        <f>SUM(D377:J377)</f>
        <v>0</v>
      </c>
    </row>
    <row r="378" spans="1:11" ht="15.75" hidden="1" thickBot="1" x14ac:dyDescent="0.3">
      <c r="A378" s="2815" t="s">
        <v>756</v>
      </c>
      <c r="B378" s="2816"/>
      <c r="C378" s="2816"/>
      <c r="D378" s="473"/>
      <c r="E378" s="365"/>
      <c r="F378" s="365"/>
      <c r="G378" s="365"/>
      <c r="H378" s="365"/>
      <c r="I378" s="365"/>
      <c r="J378" s="715"/>
      <c r="K378" s="718">
        <f>SUM(K376-K377)</f>
        <v>0</v>
      </c>
    </row>
    <row r="379" spans="1:11" hidden="1" x14ac:dyDescent="0.25">
      <c r="A379" s="4" t="s">
        <v>780</v>
      </c>
      <c r="B379" s="5"/>
      <c r="C379" s="6"/>
      <c r="D379" s="7"/>
      <c r="E379" s="8"/>
      <c r="F379" s="42"/>
      <c r="G379" s="7"/>
      <c r="H379" s="7"/>
      <c r="I379" s="7"/>
      <c r="J379" s="7"/>
      <c r="K379" s="7"/>
    </row>
    <row r="380" spans="1:11" ht="15.75" hidden="1" thickBot="1" x14ac:dyDescent="0.3">
      <c r="A380" s="4" t="s">
        <v>781</v>
      </c>
      <c r="B380" s="4"/>
      <c r="C380" s="6"/>
      <c r="D380" s="3"/>
      <c r="E380" s="7"/>
      <c r="F380" s="9"/>
      <c r="G380" s="3"/>
      <c r="H380" s="3"/>
      <c r="I380" s="3"/>
      <c r="J380" s="3"/>
      <c r="K380" s="3"/>
    </row>
    <row r="381" spans="1:11" ht="15.75" hidden="1" thickBot="1" x14ac:dyDescent="0.3">
      <c r="A381" s="2806" t="s">
        <v>265</v>
      </c>
      <c r="B381" s="2807"/>
      <c r="C381" s="2807"/>
      <c r="D381" s="2807"/>
      <c r="E381" s="2807"/>
      <c r="F381" s="2807"/>
      <c r="G381" s="2807"/>
      <c r="H381" s="2807"/>
      <c r="I381" s="2807"/>
      <c r="J381" s="2807"/>
      <c r="K381" s="2808"/>
    </row>
    <row r="382" spans="1:11" ht="18" hidden="1" thickBot="1" x14ac:dyDescent="0.3">
      <c r="A382" s="2786"/>
      <c r="B382" s="2787"/>
      <c r="C382" s="2788"/>
      <c r="D382" s="298" t="s">
        <v>736</v>
      </c>
      <c r="E382" s="297" t="s">
        <v>454</v>
      </c>
      <c r="F382" s="297" t="s">
        <v>737</v>
      </c>
      <c r="G382" s="297" t="s">
        <v>738</v>
      </c>
      <c r="H382" s="297" t="s">
        <v>739</v>
      </c>
      <c r="I382" s="297" t="s">
        <v>784</v>
      </c>
      <c r="J382" s="297" t="s">
        <v>751</v>
      </c>
      <c r="K382" s="169" t="s">
        <v>130</v>
      </c>
    </row>
    <row r="383" spans="1:11" hidden="1" x14ac:dyDescent="0.25">
      <c r="A383" s="2794" t="s">
        <v>752</v>
      </c>
      <c r="B383" s="2795"/>
      <c r="C383" s="2795"/>
      <c r="D383" s="491">
        <v>345</v>
      </c>
      <c r="E383" s="492">
        <v>337</v>
      </c>
      <c r="F383" s="492">
        <v>113</v>
      </c>
      <c r="G383" s="492">
        <v>116</v>
      </c>
      <c r="H383" s="492">
        <v>379</v>
      </c>
      <c r="I383" s="492">
        <v>90</v>
      </c>
      <c r="J383" s="493">
        <v>26</v>
      </c>
      <c r="K383" s="494">
        <f>SUM(D383:J383)</f>
        <v>1406</v>
      </c>
    </row>
    <row r="384" spans="1:11" ht="17.25" hidden="1" x14ac:dyDescent="0.25">
      <c r="A384" s="2796" t="s">
        <v>753</v>
      </c>
      <c r="B384" s="2797"/>
      <c r="C384" s="2797"/>
      <c r="D384" s="495">
        <v>252</v>
      </c>
      <c r="E384" s="496">
        <v>252</v>
      </c>
      <c r="F384" s="496">
        <v>75</v>
      </c>
      <c r="G384" s="496">
        <v>97</v>
      </c>
      <c r="H384" s="496">
        <v>294</v>
      </c>
      <c r="I384" s="496">
        <v>89</v>
      </c>
      <c r="J384" s="497">
        <v>25</v>
      </c>
      <c r="K384" s="498">
        <f>SUM(D384:J384)</f>
        <v>1084</v>
      </c>
    </row>
    <row r="385" spans="1:11" ht="15" hidden="1" customHeight="1" x14ac:dyDescent="0.25">
      <c r="A385" s="2798" t="s">
        <v>754</v>
      </c>
      <c r="B385" s="2799"/>
      <c r="C385" s="2799"/>
      <c r="D385" s="495">
        <v>44</v>
      </c>
      <c r="E385" s="496">
        <v>57</v>
      </c>
      <c r="F385" s="496">
        <v>30</v>
      </c>
      <c r="G385" s="496">
        <v>12</v>
      </c>
      <c r="H385" s="496">
        <v>48</v>
      </c>
      <c r="I385" s="496">
        <v>5</v>
      </c>
      <c r="J385" s="497">
        <v>0</v>
      </c>
      <c r="K385" s="498">
        <f>SUM(D385:J385)</f>
        <v>196</v>
      </c>
    </row>
    <row r="386" spans="1:11" ht="15.75" hidden="1" thickBot="1" x14ac:dyDescent="0.3">
      <c r="A386" s="2796" t="s">
        <v>755</v>
      </c>
      <c r="B386" s="2797"/>
      <c r="C386" s="2797"/>
      <c r="D386" s="884">
        <f>SUM(D384:D385)</f>
        <v>296</v>
      </c>
      <c r="E386" s="885">
        <f t="shared" ref="E386:J386" si="54">SUM(E384:E385)</f>
        <v>309</v>
      </c>
      <c r="F386" s="885">
        <f t="shared" si="54"/>
        <v>105</v>
      </c>
      <c r="G386" s="885">
        <f t="shared" si="54"/>
        <v>109</v>
      </c>
      <c r="H386" s="885">
        <f t="shared" si="54"/>
        <v>342</v>
      </c>
      <c r="I386" s="885">
        <f t="shared" si="54"/>
        <v>94</v>
      </c>
      <c r="J386" s="886">
        <f t="shared" si="54"/>
        <v>25</v>
      </c>
      <c r="K386" s="502">
        <f>K384+K385</f>
        <v>1280</v>
      </c>
    </row>
    <row r="387" spans="1:11" ht="18" hidden="1" customHeight="1" thickBot="1" x14ac:dyDescent="0.3">
      <c r="A387" s="2800" t="s">
        <v>756</v>
      </c>
      <c r="B387" s="2801"/>
      <c r="C387" s="2801"/>
      <c r="D387" s="503">
        <f t="shared" ref="D387:K387" si="55">D383-D386</f>
        <v>49</v>
      </c>
      <c r="E387" s="504">
        <f t="shared" si="55"/>
        <v>28</v>
      </c>
      <c r="F387" s="504">
        <f t="shared" si="55"/>
        <v>8</v>
      </c>
      <c r="G387" s="504">
        <f t="shared" si="55"/>
        <v>7</v>
      </c>
      <c r="H387" s="504">
        <f t="shared" si="55"/>
        <v>37</v>
      </c>
      <c r="I387" s="550">
        <f t="shared" si="55"/>
        <v>-4</v>
      </c>
      <c r="J387" s="551">
        <f t="shared" si="55"/>
        <v>1</v>
      </c>
      <c r="K387" s="552">
        <f t="shared" si="55"/>
        <v>126</v>
      </c>
    </row>
    <row r="388" spans="1:11" ht="7.5" hidden="1" customHeight="1" x14ac:dyDescent="0.25">
      <c r="A388" s="126"/>
      <c r="B388" s="127"/>
      <c r="C388" s="127"/>
      <c r="D388" s="123"/>
      <c r="E388" s="123"/>
      <c r="F388" s="123"/>
      <c r="G388" s="123"/>
      <c r="H388" s="123"/>
      <c r="I388" s="123"/>
      <c r="J388" s="123"/>
      <c r="K388" s="124"/>
    </row>
    <row r="389" spans="1:11" ht="15.75" hidden="1" thickBot="1" x14ac:dyDescent="0.3">
      <c r="A389" s="2804" t="s">
        <v>757</v>
      </c>
      <c r="B389" s="2804"/>
      <c r="C389" s="2804"/>
      <c r="D389" s="2804"/>
      <c r="E389" s="2804"/>
      <c r="F389" s="2804"/>
      <c r="G389" s="2804"/>
      <c r="H389" s="2804"/>
      <c r="I389" s="2804"/>
      <c r="J389" s="2804"/>
      <c r="K389" s="2805"/>
    </row>
    <row r="390" spans="1:11" ht="15.75" hidden="1" thickBot="1" x14ac:dyDescent="0.3">
      <c r="A390" s="2806" t="s">
        <v>135</v>
      </c>
      <c r="B390" s="2807"/>
      <c r="C390" s="2807"/>
      <c r="D390" s="2807"/>
      <c r="E390" s="2807"/>
      <c r="F390" s="2807"/>
      <c r="G390" s="2807"/>
      <c r="H390" s="2807"/>
      <c r="I390" s="2807"/>
      <c r="J390" s="2807"/>
      <c r="K390" s="2808"/>
    </row>
    <row r="391" spans="1:11" ht="15.75" hidden="1" thickBot="1" x14ac:dyDescent="0.3">
      <c r="A391" s="2786"/>
      <c r="B391" s="2787"/>
      <c r="C391" s="2788"/>
      <c r="D391" s="167" t="s">
        <v>736</v>
      </c>
      <c r="E391" s="168" t="s">
        <v>454</v>
      </c>
      <c r="F391" s="168" t="s">
        <v>737</v>
      </c>
      <c r="G391" s="168" t="s">
        <v>738</v>
      </c>
      <c r="H391" s="168" t="s">
        <v>739</v>
      </c>
      <c r="I391" s="168" t="s">
        <v>782</v>
      </c>
      <c r="J391" s="168" t="s">
        <v>751</v>
      </c>
      <c r="K391" s="169" t="s">
        <v>130</v>
      </c>
    </row>
    <row r="392" spans="1:11" ht="15" hidden="1" customHeight="1" x14ac:dyDescent="0.25">
      <c r="A392" s="128"/>
      <c r="B392" s="2773" t="s">
        <v>758</v>
      </c>
      <c r="C392" s="2774"/>
      <c r="D392" s="481">
        <v>49</v>
      </c>
      <c r="E392" s="481">
        <v>54</v>
      </c>
      <c r="F392" s="481">
        <v>40</v>
      </c>
      <c r="G392" s="481">
        <v>11</v>
      </c>
      <c r="H392" s="481">
        <v>58</v>
      </c>
      <c r="I392" s="481">
        <v>6</v>
      </c>
      <c r="J392" s="696">
        <v>0</v>
      </c>
      <c r="K392" s="699">
        <f>SUM(D392:J392)</f>
        <v>218</v>
      </c>
    </row>
    <row r="393" spans="1:11" ht="15" hidden="1" customHeight="1" x14ac:dyDescent="0.25">
      <c r="A393" s="129"/>
      <c r="B393" s="2775" t="s">
        <v>759</v>
      </c>
      <c r="C393" s="2776"/>
      <c r="D393" s="481">
        <v>0</v>
      </c>
      <c r="E393" s="481">
        <v>0</v>
      </c>
      <c r="F393" s="481">
        <v>0</v>
      </c>
      <c r="G393" s="481">
        <v>0</v>
      </c>
      <c r="H393" s="481">
        <v>0</v>
      </c>
      <c r="I393" s="481">
        <v>0</v>
      </c>
      <c r="J393" s="696">
        <v>0</v>
      </c>
      <c r="K393" s="700">
        <f>SUM(D393:I393)</f>
        <v>0</v>
      </c>
    </row>
    <row r="394" spans="1:11" ht="15" hidden="1" customHeight="1" x14ac:dyDescent="0.25">
      <c r="A394" s="2777" t="s">
        <v>760</v>
      </c>
      <c r="B394" s="2775"/>
      <c r="C394" s="2776"/>
      <c r="D394" s="481">
        <v>6</v>
      </c>
      <c r="E394" s="481">
        <v>7</v>
      </c>
      <c r="F394" s="481">
        <v>3</v>
      </c>
      <c r="G394" s="481">
        <v>0</v>
      </c>
      <c r="H394" s="481">
        <v>9</v>
      </c>
      <c r="I394" s="481">
        <v>3</v>
      </c>
      <c r="J394" s="696">
        <v>0</v>
      </c>
      <c r="K394" s="700">
        <f>SUM(D394:I394)</f>
        <v>28</v>
      </c>
    </row>
    <row r="395" spans="1:11" ht="15" hidden="1" customHeight="1" x14ac:dyDescent="0.25">
      <c r="A395" s="2777" t="s">
        <v>761</v>
      </c>
      <c r="B395" s="2775"/>
      <c r="C395" s="2776"/>
      <c r="D395" s="481">
        <v>0</v>
      </c>
      <c r="E395" s="481">
        <v>0</v>
      </c>
      <c r="F395" s="481">
        <v>0</v>
      </c>
      <c r="G395" s="481">
        <v>0</v>
      </c>
      <c r="H395" s="481">
        <v>0</v>
      </c>
      <c r="I395" s="481">
        <v>0</v>
      </c>
      <c r="J395" s="696">
        <v>0</v>
      </c>
      <c r="K395" s="700">
        <f>SUM(D395:J395)</f>
        <v>0</v>
      </c>
    </row>
    <row r="396" spans="1:11" ht="15.75" hidden="1" thickBot="1" x14ac:dyDescent="0.3">
      <c r="A396" s="2789" t="s">
        <v>762</v>
      </c>
      <c r="B396" s="2790"/>
      <c r="C396" s="2791"/>
      <c r="D396" s="487">
        <v>0</v>
      </c>
      <c r="E396" s="488">
        <v>0</v>
      </c>
      <c r="F396" s="488">
        <v>0</v>
      </c>
      <c r="G396" s="488">
        <v>0</v>
      </c>
      <c r="H396" s="488">
        <v>0</v>
      </c>
      <c r="I396" s="488">
        <v>0</v>
      </c>
      <c r="J396" s="697">
        <v>0</v>
      </c>
      <c r="K396" s="701">
        <f>SUM(D396:J396)</f>
        <v>0</v>
      </c>
    </row>
    <row r="397" spans="1:11" ht="16.5" hidden="1" customHeight="1" thickTop="1" thickBot="1" x14ac:dyDescent="0.3">
      <c r="A397" s="170"/>
      <c r="B397" s="2792" t="s">
        <v>763</v>
      </c>
      <c r="C397" s="2793"/>
      <c r="D397" s="489">
        <f t="shared" ref="D397:K397" si="56">SUM(D392:D396)</f>
        <v>55</v>
      </c>
      <c r="E397" s="490">
        <f t="shared" si="56"/>
        <v>61</v>
      </c>
      <c r="F397" s="490">
        <f t="shared" si="56"/>
        <v>43</v>
      </c>
      <c r="G397" s="490">
        <f t="shared" si="56"/>
        <v>11</v>
      </c>
      <c r="H397" s="490">
        <f t="shared" si="56"/>
        <v>67</v>
      </c>
      <c r="I397" s="490">
        <f t="shared" si="56"/>
        <v>9</v>
      </c>
      <c r="J397" s="698">
        <f t="shared" si="56"/>
        <v>0</v>
      </c>
      <c r="K397" s="702">
        <f t="shared" si="56"/>
        <v>246</v>
      </c>
    </row>
    <row r="398" spans="1:11" ht="7.5" hidden="1" customHeight="1" thickBot="1" x14ac:dyDescent="0.3">
      <c r="A398" s="126"/>
      <c r="B398" s="127"/>
      <c r="C398" s="127"/>
      <c r="D398" s="123"/>
      <c r="E398" s="123"/>
      <c r="F398" s="123"/>
      <c r="G398" s="123"/>
      <c r="H398" s="123"/>
      <c r="I398" s="123"/>
      <c r="J398" s="123"/>
      <c r="K398" s="124"/>
    </row>
    <row r="399" spans="1:11" ht="15.75" hidden="1" thickBot="1" x14ac:dyDescent="0.3">
      <c r="A399" s="2809" t="s">
        <v>764</v>
      </c>
      <c r="B399" s="2810"/>
      <c r="C399" s="2810"/>
      <c r="D399" s="2810"/>
      <c r="E399" s="2810"/>
      <c r="F399" s="2810"/>
      <c r="G399" s="2810"/>
      <c r="H399" s="2810"/>
      <c r="I399" s="2810"/>
      <c r="J399" s="2810"/>
      <c r="K399" s="2811"/>
    </row>
    <row r="400" spans="1:11" ht="15.75" hidden="1" thickBot="1" x14ac:dyDescent="0.3">
      <c r="A400" s="2806" t="s">
        <v>135</v>
      </c>
      <c r="B400" s="2807"/>
      <c r="C400" s="2807"/>
      <c r="D400" s="2807"/>
      <c r="E400" s="2807"/>
      <c r="F400" s="2807"/>
      <c r="G400" s="2807"/>
      <c r="H400" s="2807"/>
      <c r="I400" s="2807"/>
      <c r="J400" s="2807"/>
      <c r="K400" s="2808"/>
    </row>
    <row r="401" spans="1:11" ht="15.75" hidden="1" thickBot="1" x14ac:dyDescent="0.3">
      <c r="A401" s="2766"/>
      <c r="B401" s="2767"/>
      <c r="C401" s="2768"/>
      <c r="D401" s="167" t="s">
        <v>736</v>
      </c>
      <c r="E401" s="168" t="s">
        <v>454</v>
      </c>
      <c r="F401" s="168" t="s">
        <v>737</v>
      </c>
      <c r="G401" s="168" t="s">
        <v>738</v>
      </c>
      <c r="H401" s="168" t="s">
        <v>739</v>
      </c>
      <c r="I401" s="168" t="s">
        <v>782</v>
      </c>
      <c r="J401" s="168" t="s">
        <v>751</v>
      </c>
      <c r="K401" s="169" t="s">
        <v>130</v>
      </c>
    </row>
    <row r="402" spans="1:11" ht="15" hidden="1" customHeight="1" x14ac:dyDescent="0.25">
      <c r="A402" s="1736"/>
      <c r="B402" s="2773" t="s">
        <v>765</v>
      </c>
      <c r="C402" s="2774"/>
      <c r="D402" s="478">
        <v>85</v>
      </c>
      <c r="E402" s="479">
        <v>46</v>
      </c>
      <c r="F402" s="479">
        <v>30</v>
      </c>
      <c r="G402" s="479">
        <v>12</v>
      </c>
      <c r="H402" s="479">
        <v>70</v>
      </c>
      <c r="I402" s="479">
        <v>8</v>
      </c>
      <c r="J402" s="703">
        <v>2</v>
      </c>
      <c r="K402" s="699">
        <f>SUM(D402:J402)</f>
        <v>253</v>
      </c>
    </row>
    <row r="403" spans="1:11" ht="15" hidden="1" customHeight="1" x14ac:dyDescent="0.25">
      <c r="A403" s="130"/>
      <c r="B403" s="2775" t="s">
        <v>766</v>
      </c>
      <c r="C403" s="2776"/>
      <c r="D403" s="480">
        <v>2</v>
      </c>
      <c r="E403" s="481">
        <v>2</v>
      </c>
      <c r="F403" s="481">
        <v>0</v>
      </c>
      <c r="G403" s="481">
        <v>1</v>
      </c>
      <c r="H403" s="481">
        <v>3</v>
      </c>
      <c r="I403" s="481">
        <v>0</v>
      </c>
      <c r="J403" s="696">
        <v>0</v>
      </c>
      <c r="K403" s="705">
        <f>SUM(D403:J403)</f>
        <v>8</v>
      </c>
    </row>
    <row r="404" spans="1:11" ht="15" hidden="1" customHeight="1" x14ac:dyDescent="0.25">
      <c r="A404" s="2777" t="s">
        <v>767</v>
      </c>
      <c r="B404" s="2775"/>
      <c r="C404" s="2776"/>
      <c r="D404" s="480">
        <v>0</v>
      </c>
      <c r="E404" s="481">
        <v>0</v>
      </c>
      <c r="F404" s="481">
        <v>0</v>
      </c>
      <c r="G404" s="481">
        <v>0</v>
      </c>
      <c r="H404" s="481">
        <v>0</v>
      </c>
      <c r="I404" s="481">
        <v>0</v>
      </c>
      <c r="J404" s="696">
        <v>0</v>
      </c>
      <c r="K404" s="705">
        <f>SUM(D404:J404)</f>
        <v>0</v>
      </c>
    </row>
    <row r="405" spans="1:11" ht="15" hidden="1" customHeight="1" x14ac:dyDescent="0.25">
      <c r="A405" s="130"/>
      <c r="B405" s="2775" t="s">
        <v>768</v>
      </c>
      <c r="C405" s="2776"/>
      <c r="D405" s="480">
        <v>0</v>
      </c>
      <c r="E405" s="481">
        <v>0</v>
      </c>
      <c r="F405" s="481">
        <v>0</v>
      </c>
      <c r="G405" s="481">
        <v>0</v>
      </c>
      <c r="H405" s="481">
        <v>0</v>
      </c>
      <c r="I405" s="481">
        <v>0</v>
      </c>
      <c r="J405" s="696">
        <v>0</v>
      </c>
      <c r="K405" s="705">
        <f>SUM(D405:J405)</f>
        <v>0</v>
      </c>
    </row>
    <row r="406" spans="1:11" ht="15.75" hidden="1" customHeight="1" thickBot="1" x14ac:dyDescent="0.3">
      <c r="A406" s="130"/>
      <c r="B406" s="2775" t="s">
        <v>769</v>
      </c>
      <c r="C406" s="2776"/>
      <c r="D406" s="482">
        <v>0</v>
      </c>
      <c r="E406" s="483">
        <v>0</v>
      </c>
      <c r="F406" s="483">
        <v>0</v>
      </c>
      <c r="G406" s="483">
        <v>0</v>
      </c>
      <c r="H406" s="483">
        <v>0</v>
      </c>
      <c r="I406" s="483">
        <v>0</v>
      </c>
      <c r="J406" s="704">
        <v>0</v>
      </c>
      <c r="K406" s="701">
        <f>SUM(D406:J406)</f>
        <v>0</v>
      </c>
    </row>
    <row r="407" spans="1:11" ht="16.5" hidden="1" customHeight="1" thickTop="1" thickBot="1" x14ac:dyDescent="0.3">
      <c r="A407" s="1737"/>
      <c r="B407" s="2778" t="s">
        <v>770</v>
      </c>
      <c r="C407" s="2779"/>
      <c r="D407" s="484">
        <f t="shared" ref="D407:K407" si="57">SUM(D402:D406)</f>
        <v>87</v>
      </c>
      <c r="E407" s="485">
        <f t="shared" si="57"/>
        <v>48</v>
      </c>
      <c r="F407" s="485">
        <f t="shared" si="57"/>
        <v>30</v>
      </c>
      <c r="G407" s="485">
        <f t="shared" si="57"/>
        <v>13</v>
      </c>
      <c r="H407" s="485">
        <f t="shared" si="57"/>
        <v>73</v>
      </c>
      <c r="I407" s="485">
        <f t="shared" si="57"/>
        <v>8</v>
      </c>
      <c r="J407" s="485">
        <f t="shared" si="57"/>
        <v>2</v>
      </c>
      <c r="K407" s="486">
        <f t="shared" si="57"/>
        <v>261</v>
      </c>
    </row>
    <row r="408" spans="1:11" ht="7.5" hidden="1" customHeight="1" thickBot="1" x14ac:dyDescent="0.3">
      <c r="A408" s="126"/>
      <c r="B408" s="127"/>
      <c r="C408" s="127"/>
      <c r="D408" s="123"/>
      <c r="E408" s="123"/>
      <c r="F408" s="123"/>
      <c r="G408" s="123"/>
      <c r="H408" s="123"/>
      <c r="I408" s="123"/>
      <c r="J408" s="123"/>
      <c r="K408" s="125"/>
    </row>
    <row r="409" spans="1:11" ht="15.75" hidden="1" thickBot="1" x14ac:dyDescent="0.3">
      <c r="A409" s="2809" t="s">
        <v>771</v>
      </c>
      <c r="B409" s="2810"/>
      <c r="C409" s="2810"/>
      <c r="D409" s="2810"/>
      <c r="E409" s="2810"/>
      <c r="F409" s="2810"/>
      <c r="G409" s="2810"/>
      <c r="H409" s="2810"/>
      <c r="I409" s="2810"/>
      <c r="J409" s="2810"/>
      <c r="K409" s="2811"/>
    </row>
    <row r="410" spans="1:11" ht="15.75" hidden="1" thickBot="1" x14ac:dyDescent="0.3">
      <c r="A410" s="2806" t="s">
        <v>265</v>
      </c>
      <c r="B410" s="2807"/>
      <c r="C410" s="2807"/>
      <c r="D410" s="2807"/>
      <c r="E410" s="2807"/>
      <c r="F410" s="2807"/>
      <c r="G410" s="2807"/>
      <c r="H410" s="2807"/>
      <c r="I410" s="2807"/>
      <c r="J410" s="2807"/>
      <c r="K410" s="2808"/>
    </row>
    <row r="411" spans="1:11" ht="15.75" hidden="1" thickBot="1" x14ac:dyDescent="0.3">
      <c r="A411" s="2766"/>
      <c r="B411" s="2767"/>
      <c r="C411" s="2768"/>
      <c r="D411" s="298" t="s">
        <v>736</v>
      </c>
      <c r="E411" s="297" t="s">
        <v>454</v>
      </c>
      <c r="F411" s="297" t="s">
        <v>737</v>
      </c>
      <c r="G411" s="297" t="s">
        <v>738</v>
      </c>
      <c r="H411" s="297" t="s">
        <v>739</v>
      </c>
      <c r="I411" s="297" t="s">
        <v>782</v>
      </c>
      <c r="J411" s="706" t="s">
        <v>751</v>
      </c>
      <c r="K411" s="709" t="s">
        <v>130</v>
      </c>
    </row>
    <row r="412" spans="1:11" hidden="1" x14ac:dyDescent="0.25">
      <c r="A412" s="2769" t="s">
        <v>772</v>
      </c>
      <c r="B412" s="2770"/>
      <c r="C412" s="2770"/>
      <c r="D412" s="474">
        <f t="shared" ref="D412:K412" si="58">1-D413</f>
        <v>0.41216216216216217</v>
      </c>
      <c r="E412" s="475">
        <f t="shared" si="58"/>
        <v>0.68932038834951459</v>
      </c>
      <c r="F412" s="475">
        <f t="shared" si="58"/>
        <v>0.4285714285714286</v>
      </c>
      <c r="G412" s="475">
        <f t="shared" si="58"/>
        <v>0.76146788990825687</v>
      </c>
      <c r="H412" s="475">
        <f t="shared" si="58"/>
        <v>0.57309941520467844</v>
      </c>
      <c r="I412" s="475">
        <f t="shared" si="58"/>
        <v>0.82978723404255317</v>
      </c>
      <c r="J412" s="707">
        <f t="shared" si="58"/>
        <v>0.84</v>
      </c>
      <c r="K412" s="710">
        <f t="shared" si="58"/>
        <v>0.59218749999999998</v>
      </c>
    </row>
    <row r="413" spans="1:11" ht="18" hidden="1" thickBot="1" x14ac:dyDescent="0.3">
      <c r="A413" s="2771" t="s">
        <v>773</v>
      </c>
      <c r="B413" s="2772"/>
      <c r="C413" s="2772"/>
      <c r="D413" s="476">
        <f t="shared" ref="D413:K413" si="59">D407/D386*2</f>
        <v>0.58783783783783783</v>
      </c>
      <c r="E413" s="477">
        <f t="shared" si="59"/>
        <v>0.31067961165048541</v>
      </c>
      <c r="F413" s="477">
        <f t="shared" si="59"/>
        <v>0.5714285714285714</v>
      </c>
      <c r="G413" s="477">
        <f t="shared" si="59"/>
        <v>0.23853211009174313</v>
      </c>
      <c r="H413" s="477">
        <f t="shared" si="59"/>
        <v>0.42690058479532161</v>
      </c>
      <c r="I413" s="477">
        <f t="shared" si="59"/>
        <v>0.1702127659574468</v>
      </c>
      <c r="J413" s="708">
        <f t="shared" si="59"/>
        <v>0.16</v>
      </c>
      <c r="K413" s="711">
        <f t="shared" si="59"/>
        <v>0.40781250000000002</v>
      </c>
    </row>
    <row r="414" spans="1:11" s="1423" customFormat="1" ht="12.75" hidden="1" x14ac:dyDescent="0.2">
      <c r="A414" s="1421" t="s">
        <v>785</v>
      </c>
      <c r="B414" s="1422"/>
      <c r="C414" s="1421"/>
      <c r="D414" s="1421"/>
      <c r="E414" s="1421"/>
      <c r="F414" s="1421"/>
      <c r="G414" s="1421"/>
      <c r="H414" s="1421"/>
      <c r="I414" s="1421"/>
      <c r="J414" s="1421"/>
      <c r="K414" s="1421"/>
    </row>
    <row r="415" spans="1:11" s="1423" customFormat="1" ht="12.75" hidden="1" x14ac:dyDescent="0.2">
      <c r="A415" s="1421" t="s">
        <v>786</v>
      </c>
      <c r="B415" s="1421"/>
      <c r="C415" s="1421"/>
      <c r="D415" s="1421"/>
      <c r="E415" s="1421"/>
      <c r="F415" s="1421"/>
      <c r="G415" s="1421"/>
      <c r="H415" s="1421"/>
      <c r="I415" s="1421"/>
      <c r="J415" s="1421"/>
      <c r="K415" s="1421"/>
    </row>
    <row r="416" spans="1:11" s="1423" customFormat="1" ht="12.75" hidden="1" x14ac:dyDescent="0.2">
      <c r="A416" s="1421" t="s">
        <v>787</v>
      </c>
      <c r="B416" s="1421"/>
      <c r="C416" s="1421"/>
      <c r="D416" s="1421"/>
      <c r="E416" s="1421"/>
      <c r="F416" s="1421"/>
      <c r="G416" s="1421"/>
      <c r="H416" s="1421"/>
      <c r="I416" s="1421"/>
      <c r="J416" s="1421"/>
      <c r="K416" s="1421"/>
    </row>
    <row r="417" spans="1:11" s="1423" customFormat="1" ht="12.75" hidden="1" x14ac:dyDescent="0.2">
      <c r="A417" s="1424" t="s">
        <v>788</v>
      </c>
      <c r="B417" s="1421"/>
      <c r="C417" s="1421"/>
      <c r="D417" s="1421"/>
      <c r="E417" s="1421"/>
      <c r="F417" s="1421"/>
      <c r="G417" s="1421"/>
      <c r="H417" s="1421"/>
      <c r="I417" s="1421"/>
      <c r="J417" s="1421"/>
      <c r="K417" s="1421"/>
    </row>
    <row r="418" spans="1:11" ht="9.75" hidden="1" customHeight="1" thickBot="1" x14ac:dyDescent="0.3">
      <c r="A418" s="122"/>
      <c r="B418" s="122"/>
      <c r="C418" s="122"/>
      <c r="D418" s="119"/>
      <c r="E418" s="119"/>
      <c r="F418" s="119"/>
      <c r="G418" s="119"/>
      <c r="H418" s="119"/>
      <c r="I418" s="119"/>
      <c r="J418" s="119"/>
      <c r="K418" s="122"/>
    </row>
    <row r="419" spans="1:11" ht="15.75" hidden="1" thickBot="1" x14ac:dyDescent="0.3">
      <c r="A419" s="2809" t="s">
        <v>778</v>
      </c>
      <c r="B419" s="2810"/>
      <c r="C419" s="2810"/>
      <c r="D419" s="2810"/>
      <c r="E419" s="2810"/>
      <c r="F419" s="2810"/>
      <c r="G419" s="2810"/>
      <c r="H419" s="2810"/>
      <c r="I419" s="2810"/>
      <c r="J419" s="2810"/>
      <c r="K419" s="2811"/>
    </row>
    <row r="420" spans="1:11" ht="15.75" hidden="1" thickBot="1" x14ac:dyDescent="0.3">
      <c r="A420" s="2806" t="s">
        <v>265</v>
      </c>
      <c r="B420" s="2807"/>
      <c r="C420" s="2807"/>
      <c r="D420" s="2807"/>
      <c r="E420" s="2807"/>
      <c r="F420" s="2807"/>
      <c r="G420" s="2807"/>
      <c r="H420" s="2807"/>
      <c r="I420" s="2807"/>
      <c r="J420" s="2807"/>
      <c r="K420" s="2808"/>
    </row>
    <row r="421" spans="1:11" ht="15.75" hidden="1" thickBot="1" x14ac:dyDescent="0.3">
      <c r="A421" s="2766"/>
      <c r="B421" s="2767"/>
      <c r="C421" s="2768"/>
      <c r="D421" s="167" t="s">
        <v>736</v>
      </c>
      <c r="E421" s="168" t="s">
        <v>454</v>
      </c>
      <c r="F421" s="168" t="s">
        <v>737</v>
      </c>
      <c r="G421" s="168" t="s">
        <v>738</v>
      </c>
      <c r="H421" s="168" t="s">
        <v>739</v>
      </c>
      <c r="I421" s="168" t="s">
        <v>782</v>
      </c>
      <c r="J421" s="712" t="s">
        <v>751</v>
      </c>
      <c r="K421" s="716" t="s">
        <v>130</v>
      </c>
    </row>
    <row r="422" spans="1:11" hidden="1" x14ac:dyDescent="0.25">
      <c r="A422" s="2812" t="s">
        <v>752</v>
      </c>
      <c r="B422" s="2813"/>
      <c r="C422" s="2813"/>
      <c r="D422" s="755">
        <v>52</v>
      </c>
      <c r="E422" s="756">
        <v>57</v>
      </c>
      <c r="F422" s="756">
        <v>20</v>
      </c>
      <c r="G422" s="756">
        <v>21</v>
      </c>
      <c r="H422" s="756">
        <v>58</v>
      </c>
      <c r="I422" s="756">
        <v>15</v>
      </c>
      <c r="J422" s="757">
        <v>6</v>
      </c>
      <c r="K422" s="717">
        <f>SUM(D422:J422)</f>
        <v>229</v>
      </c>
    </row>
    <row r="423" spans="1:11" hidden="1" x14ac:dyDescent="0.25">
      <c r="A423" s="2796" t="s">
        <v>779</v>
      </c>
      <c r="B423" s="2814"/>
      <c r="C423" s="2814"/>
      <c r="D423" s="471">
        <v>49</v>
      </c>
      <c r="E423" s="472">
        <v>54</v>
      </c>
      <c r="F423" s="472">
        <v>20</v>
      </c>
      <c r="G423" s="472">
        <v>20</v>
      </c>
      <c r="H423" s="472">
        <v>57</v>
      </c>
      <c r="I423" s="472">
        <v>15</v>
      </c>
      <c r="J423" s="714">
        <v>6</v>
      </c>
      <c r="K423" s="700">
        <f>SUM(D423:J423)</f>
        <v>221</v>
      </c>
    </row>
    <row r="424" spans="1:11" ht="15.75" hidden="1" thickBot="1" x14ac:dyDescent="0.3">
      <c r="A424" s="2815" t="s">
        <v>756</v>
      </c>
      <c r="B424" s="2816"/>
      <c r="C424" s="2816"/>
      <c r="D424" s="759">
        <v>3</v>
      </c>
      <c r="E424" s="760">
        <v>3</v>
      </c>
      <c r="F424" s="760">
        <v>0</v>
      </c>
      <c r="G424" s="760">
        <v>1</v>
      </c>
      <c r="H424" s="760">
        <v>1</v>
      </c>
      <c r="I424" s="760">
        <v>0</v>
      </c>
      <c r="J424" s="1433">
        <v>0</v>
      </c>
      <c r="K424" s="718">
        <f>SUM(K422-K423)</f>
        <v>8</v>
      </c>
    </row>
    <row r="425" spans="1:11" s="1420" customFormat="1" ht="12" hidden="1" x14ac:dyDescent="0.2">
      <c r="A425" s="1434" t="s">
        <v>789</v>
      </c>
      <c r="B425" s="1435"/>
      <c r="C425" s="1436"/>
      <c r="D425" s="1437"/>
      <c r="E425" s="1438"/>
      <c r="F425" s="1426"/>
      <c r="G425" s="1425"/>
      <c r="H425" s="1425"/>
      <c r="I425" s="1425"/>
      <c r="J425" s="1425"/>
      <c r="K425" s="1425"/>
    </row>
    <row r="426" spans="1:11" s="1420" customFormat="1" ht="12" hidden="1" x14ac:dyDescent="0.2">
      <c r="A426" s="1434" t="s">
        <v>790</v>
      </c>
      <c r="B426" s="1434"/>
      <c r="C426" s="1436"/>
      <c r="D426" s="1439"/>
      <c r="E426" s="1437"/>
      <c r="F426" s="1428"/>
      <c r="G426" s="1427"/>
      <c r="H426" s="1427"/>
      <c r="I426" s="1427"/>
      <c r="J426" s="1427"/>
      <c r="K426" s="1427"/>
    </row>
    <row r="427" spans="1:11" ht="15.75" hidden="1" thickBot="1" x14ac:dyDescent="0.3">
      <c r="A427" s="2806" t="s">
        <v>266</v>
      </c>
      <c r="B427" s="2807"/>
      <c r="C427" s="2807"/>
      <c r="D427" s="2807"/>
      <c r="E427" s="2807"/>
      <c r="F427" s="2807"/>
      <c r="G427" s="2807"/>
      <c r="H427" s="2807"/>
      <c r="I427" s="2807"/>
      <c r="J427" s="2807"/>
      <c r="K427" s="2808"/>
    </row>
    <row r="428" spans="1:11" ht="18" hidden="1" thickBot="1" x14ac:dyDescent="0.3">
      <c r="A428" s="2786"/>
      <c r="B428" s="2787"/>
      <c r="C428" s="2788"/>
      <c r="D428" s="298" t="s">
        <v>736</v>
      </c>
      <c r="E428" s="297" t="s">
        <v>454</v>
      </c>
      <c r="F428" s="297" t="s">
        <v>737</v>
      </c>
      <c r="G428" s="297" t="s">
        <v>738</v>
      </c>
      <c r="H428" s="297" t="s">
        <v>739</v>
      </c>
      <c r="I428" s="297" t="s">
        <v>784</v>
      </c>
      <c r="J428" s="297" t="s">
        <v>751</v>
      </c>
      <c r="K428" s="169" t="s">
        <v>130</v>
      </c>
    </row>
    <row r="429" spans="1:11" hidden="1" x14ac:dyDescent="0.25">
      <c r="A429" s="2794" t="s">
        <v>752</v>
      </c>
      <c r="B429" s="2795"/>
      <c r="C429" s="2795"/>
      <c r="D429" s="491">
        <v>345</v>
      </c>
      <c r="E429" s="492">
        <v>337</v>
      </c>
      <c r="F429" s="492">
        <v>113</v>
      </c>
      <c r="G429" s="492">
        <v>116</v>
      </c>
      <c r="H429" s="492">
        <v>379</v>
      </c>
      <c r="I429" s="492">
        <v>90</v>
      </c>
      <c r="J429" s="493">
        <v>26</v>
      </c>
      <c r="K429" s="494">
        <f>SUM(D429:J429)</f>
        <v>1406</v>
      </c>
    </row>
    <row r="430" spans="1:11" ht="17.25" hidden="1" x14ac:dyDescent="0.25">
      <c r="A430" s="2796" t="s">
        <v>753</v>
      </c>
      <c r="B430" s="2797"/>
      <c r="C430" s="2797"/>
      <c r="D430" s="495">
        <v>276</v>
      </c>
      <c r="E430" s="496">
        <v>269</v>
      </c>
      <c r="F430" s="496">
        <v>80</v>
      </c>
      <c r="G430" s="496">
        <v>93</v>
      </c>
      <c r="H430" s="496">
        <v>295</v>
      </c>
      <c r="I430" s="496">
        <v>80</v>
      </c>
      <c r="J430" s="497">
        <v>27</v>
      </c>
      <c r="K430" s="498">
        <f>SUM(D430:J430)</f>
        <v>1120</v>
      </c>
    </row>
    <row r="431" spans="1:11" ht="15" hidden="1" customHeight="1" x14ac:dyDescent="0.25">
      <c r="A431" s="2798" t="s">
        <v>754</v>
      </c>
      <c r="B431" s="2799"/>
      <c r="C431" s="2799"/>
      <c r="D431" s="495">
        <v>67</v>
      </c>
      <c r="E431" s="496">
        <v>41</v>
      </c>
      <c r="F431" s="496">
        <v>18</v>
      </c>
      <c r="G431" s="496">
        <v>18</v>
      </c>
      <c r="H431" s="496">
        <v>66</v>
      </c>
      <c r="I431" s="496">
        <v>10</v>
      </c>
      <c r="J431" s="497">
        <v>0</v>
      </c>
      <c r="K431" s="498">
        <f>SUM(D431:J431)</f>
        <v>220</v>
      </c>
    </row>
    <row r="432" spans="1:11" ht="15.75" hidden="1" thickBot="1" x14ac:dyDescent="0.3">
      <c r="A432" s="2823" t="s">
        <v>755</v>
      </c>
      <c r="B432" s="2824"/>
      <c r="C432" s="2825"/>
      <c r="D432" s="499">
        <f>SUM(D430:D431)</f>
        <v>343</v>
      </c>
      <c r="E432" s="500">
        <f t="shared" ref="E432:J432" si="60">SUM(E430:E431)</f>
        <v>310</v>
      </c>
      <c r="F432" s="500">
        <f t="shared" si="60"/>
        <v>98</v>
      </c>
      <c r="G432" s="500">
        <f t="shared" si="60"/>
        <v>111</v>
      </c>
      <c r="H432" s="500">
        <f t="shared" si="60"/>
        <v>361</v>
      </c>
      <c r="I432" s="500">
        <f t="shared" si="60"/>
        <v>90</v>
      </c>
      <c r="J432" s="501">
        <f t="shared" si="60"/>
        <v>27</v>
      </c>
      <c r="K432" s="502">
        <f>K430+K431</f>
        <v>1340</v>
      </c>
    </row>
    <row r="433" spans="1:11" ht="18" hidden="1" customHeight="1" thickTop="1" thickBot="1" x14ac:dyDescent="0.3">
      <c r="A433" s="2826" t="s">
        <v>756</v>
      </c>
      <c r="B433" s="2827"/>
      <c r="C433" s="2827"/>
      <c r="D433" s="503">
        <f t="shared" ref="D433:K433" si="61">D429-D432</f>
        <v>2</v>
      </c>
      <c r="E433" s="504">
        <f t="shared" si="61"/>
        <v>27</v>
      </c>
      <c r="F433" s="504">
        <f t="shared" si="61"/>
        <v>15</v>
      </c>
      <c r="G433" s="504">
        <f t="shared" si="61"/>
        <v>5</v>
      </c>
      <c r="H433" s="504">
        <f t="shared" si="61"/>
        <v>18</v>
      </c>
      <c r="I433" s="504">
        <f t="shared" si="61"/>
        <v>0</v>
      </c>
      <c r="J433" s="1352">
        <f t="shared" si="61"/>
        <v>-1</v>
      </c>
      <c r="K433" s="1353">
        <f t="shared" si="61"/>
        <v>66</v>
      </c>
    </row>
    <row r="434" spans="1:11" ht="7.5" hidden="1" customHeight="1" x14ac:dyDescent="0.25">
      <c r="A434" s="126"/>
      <c r="B434" s="127"/>
      <c r="C434" s="127"/>
      <c r="D434" s="123"/>
      <c r="E434" s="123"/>
      <c r="F434" s="123"/>
      <c r="G434" s="123"/>
      <c r="H434" s="123"/>
      <c r="I434" s="123"/>
      <c r="J434" s="123"/>
      <c r="K434" s="124"/>
    </row>
    <row r="435" spans="1:11" ht="15.75" hidden="1" thickBot="1" x14ac:dyDescent="0.3">
      <c r="A435" s="2804" t="s">
        <v>757</v>
      </c>
      <c r="B435" s="2804"/>
      <c r="C435" s="2804"/>
      <c r="D435" s="2804"/>
      <c r="E435" s="2804"/>
      <c r="F435" s="2804"/>
      <c r="G435" s="2804"/>
      <c r="H435" s="2804"/>
      <c r="I435" s="2804"/>
      <c r="J435" s="2804"/>
      <c r="K435" s="2805"/>
    </row>
    <row r="436" spans="1:11" ht="15.75" hidden="1" thickBot="1" x14ac:dyDescent="0.3">
      <c r="A436" s="2806" t="s">
        <v>137</v>
      </c>
      <c r="B436" s="2807"/>
      <c r="C436" s="2807"/>
      <c r="D436" s="2807"/>
      <c r="E436" s="2807"/>
      <c r="F436" s="2807"/>
      <c r="G436" s="2807"/>
      <c r="H436" s="2807"/>
      <c r="I436" s="2807"/>
      <c r="J436" s="2807"/>
      <c r="K436" s="2808"/>
    </row>
    <row r="437" spans="1:11" ht="15.75" hidden="1" thickBot="1" x14ac:dyDescent="0.3">
      <c r="A437" s="2786"/>
      <c r="B437" s="2787"/>
      <c r="C437" s="2788"/>
      <c r="D437" s="167" t="s">
        <v>736</v>
      </c>
      <c r="E437" s="168" t="s">
        <v>454</v>
      </c>
      <c r="F437" s="168" t="s">
        <v>737</v>
      </c>
      <c r="G437" s="168" t="s">
        <v>738</v>
      </c>
      <c r="H437" s="168" t="s">
        <v>739</v>
      </c>
      <c r="I437" s="168" t="s">
        <v>782</v>
      </c>
      <c r="J437" s="168" t="s">
        <v>751</v>
      </c>
      <c r="K437" s="169" t="s">
        <v>130</v>
      </c>
    </row>
    <row r="438" spans="1:11" ht="15" hidden="1" customHeight="1" x14ac:dyDescent="0.25">
      <c r="A438" s="128"/>
      <c r="B438" s="2773" t="s">
        <v>758</v>
      </c>
      <c r="C438" s="2774"/>
      <c r="D438" s="1354">
        <v>75</v>
      </c>
      <c r="E438" s="1354">
        <v>55</v>
      </c>
      <c r="F438" s="1354">
        <v>21</v>
      </c>
      <c r="G438" s="1354">
        <v>19</v>
      </c>
      <c r="H438" s="1354">
        <v>74</v>
      </c>
      <c r="I438" s="771">
        <v>12</v>
      </c>
      <c r="J438" s="772">
        <v>0</v>
      </c>
      <c r="K438" s="699">
        <f>SUM(D438:J438)</f>
        <v>256</v>
      </c>
    </row>
    <row r="439" spans="1:11" ht="15" hidden="1" customHeight="1" x14ac:dyDescent="0.25">
      <c r="A439" s="129"/>
      <c r="B439" s="2775" t="s">
        <v>759</v>
      </c>
      <c r="C439" s="2776"/>
      <c r="D439" s="776">
        <v>0</v>
      </c>
      <c r="E439" s="771">
        <v>0</v>
      </c>
      <c r="F439" s="771">
        <v>0</v>
      </c>
      <c r="G439" s="771">
        <v>0</v>
      </c>
      <c r="H439" s="771">
        <v>0</v>
      </c>
      <c r="I439" s="771">
        <v>0</v>
      </c>
      <c r="J439" s="772">
        <v>0</v>
      </c>
      <c r="K439" s="700">
        <f>SUM(D439:I439)</f>
        <v>0</v>
      </c>
    </row>
    <row r="440" spans="1:11" ht="15" hidden="1" customHeight="1" x14ac:dyDescent="0.25">
      <c r="A440" s="2777" t="s">
        <v>760</v>
      </c>
      <c r="B440" s="2775"/>
      <c r="C440" s="2776"/>
      <c r="D440" s="776">
        <v>4</v>
      </c>
      <c r="E440" s="771">
        <v>1</v>
      </c>
      <c r="F440" s="771">
        <v>0</v>
      </c>
      <c r="G440" s="771">
        <v>0</v>
      </c>
      <c r="H440" s="771">
        <v>5</v>
      </c>
      <c r="I440" s="771">
        <v>1</v>
      </c>
      <c r="J440" s="772">
        <v>0</v>
      </c>
      <c r="K440" s="700">
        <f>SUM(D440:I440)</f>
        <v>11</v>
      </c>
    </row>
    <row r="441" spans="1:11" ht="15" hidden="1" customHeight="1" x14ac:dyDescent="0.25">
      <c r="A441" s="2777" t="s">
        <v>761</v>
      </c>
      <c r="B441" s="2775"/>
      <c r="C441" s="2776"/>
      <c r="D441" s="776">
        <v>0</v>
      </c>
      <c r="E441" s="771">
        <v>0</v>
      </c>
      <c r="F441" s="771">
        <v>0</v>
      </c>
      <c r="G441" s="771">
        <v>0</v>
      </c>
      <c r="H441" s="771">
        <v>0</v>
      </c>
      <c r="I441" s="771">
        <v>0</v>
      </c>
      <c r="J441" s="772">
        <v>0</v>
      </c>
      <c r="K441" s="700">
        <f>SUM(D441:J441)</f>
        <v>0</v>
      </c>
    </row>
    <row r="442" spans="1:11" ht="15.75" hidden="1" thickBot="1" x14ac:dyDescent="0.3">
      <c r="A442" s="2789" t="s">
        <v>762</v>
      </c>
      <c r="B442" s="2790"/>
      <c r="C442" s="2791"/>
      <c r="D442" s="487">
        <v>0</v>
      </c>
      <c r="E442" s="488">
        <v>0</v>
      </c>
      <c r="F442" s="488">
        <v>0</v>
      </c>
      <c r="G442" s="488">
        <v>0</v>
      </c>
      <c r="H442" s="488">
        <v>0</v>
      </c>
      <c r="I442" s="488">
        <v>0</v>
      </c>
      <c r="J442" s="697">
        <v>0</v>
      </c>
      <c r="K442" s="701">
        <f>SUM(D442:J442)</f>
        <v>0</v>
      </c>
    </row>
    <row r="443" spans="1:11" ht="16.5" hidden="1" customHeight="1" thickTop="1" thickBot="1" x14ac:dyDescent="0.3">
      <c r="A443" s="170"/>
      <c r="B443" s="2792" t="s">
        <v>763</v>
      </c>
      <c r="C443" s="2793"/>
      <c r="D443" s="489">
        <f t="shared" ref="D443:K443" si="62">SUM(D438:D442)</f>
        <v>79</v>
      </c>
      <c r="E443" s="490">
        <f t="shared" si="62"/>
        <v>56</v>
      </c>
      <c r="F443" s="490">
        <f t="shared" si="62"/>
        <v>21</v>
      </c>
      <c r="G443" s="490">
        <f t="shared" si="62"/>
        <v>19</v>
      </c>
      <c r="H443" s="490">
        <f t="shared" si="62"/>
        <v>79</v>
      </c>
      <c r="I443" s="490">
        <f t="shared" si="62"/>
        <v>13</v>
      </c>
      <c r="J443" s="698">
        <f t="shared" si="62"/>
        <v>0</v>
      </c>
      <c r="K443" s="702">
        <f t="shared" si="62"/>
        <v>267</v>
      </c>
    </row>
    <row r="444" spans="1:11" ht="7.5" hidden="1" customHeight="1" thickBot="1" x14ac:dyDescent="0.3">
      <c r="A444" s="126"/>
      <c r="B444" s="127"/>
      <c r="C444" s="127"/>
      <c r="D444" s="123"/>
      <c r="E444" s="123"/>
      <c r="F444" s="123"/>
      <c r="G444" s="123"/>
      <c r="H444" s="123"/>
      <c r="I444" s="123"/>
      <c r="J444" s="123"/>
      <c r="K444" s="124"/>
    </row>
    <row r="445" spans="1:11" ht="15.75" hidden="1" thickBot="1" x14ac:dyDescent="0.3">
      <c r="A445" s="2809" t="s">
        <v>764</v>
      </c>
      <c r="B445" s="2810"/>
      <c r="C445" s="2810"/>
      <c r="D445" s="2810"/>
      <c r="E445" s="2810"/>
      <c r="F445" s="2810"/>
      <c r="G445" s="2810"/>
      <c r="H445" s="2810"/>
      <c r="I445" s="2810"/>
      <c r="J445" s="2810"/>
      <c r="K445" s="2811"/>
    </row>
    <row r="446" spans="1:11" ht="15.75" hidden="1" thickBot="1" x14ac:dyDescent="0.3">
      <c r="A446" s="2806" t="s">
        <v>137</v>
      </c>
      <c r="B446" s="2807"/>
      <c r="C446" s="2807"/>
      <c r="D446" s="2807"/>
      <c r="E446" s="2807"/>
      <c r="F446" s="2807"/>
      <c r="G446" s="2807"/>
      <c r="H446" s="2807"/>
      <c r="I446" s="2807"/>
      <c r="J446" s="2807"/>
      <c r="K446" s="2808"/>
    </row>
    <row r="447" spans="1:11" ht="15.75" hidden="1" thickBot="1" x14ac:dyDescent="0.3">
      <c r="A447" s="2766"/>
      <c r="B447" s="2767"/>
      <c r="C447" s="2768"/>
      <c r="D447" s="167" t="s">
        <v>736</v>
      </c>
      <c r="E447" s="168" t="s">
        <v>454</v>
      </c>
      <c r="F447" s="168" t="s">
        <v>737</v>
      </c>
      <c r="G447" s="168" t="s">
        <v>738</v>
      </c>
      <c r="H447" s="168" t="s">
        <v>739</v>
      </c>
      <c r="I447" s="168" t="s">
        <v>782</v>
      </c>
      <c r="J447" s="168" t="s">
        <v>751</v>
      </c>
      <c r="K447" s="169" t="s">
        <v>130</v>
      </c>
    </row>
    <row r="448" spans="1:11" ht="15" hidden="1" customHeight="1" x14ac:dyDescent="0.25">
      <c r="A448" s="1736"/>
      <c r="B448" s="2773" t="s">
        <v>765</v>
      </c>
      <c r="C448" s="2774"/>
      <c r="D448" s="773">
        <v>52</v>
      </c>
      <c r="E448" s="774">
        <v>44</v>
      </c>
      <c r="F448" s="774">
        <v>23</v>
      </c>
      <c r="G448" s="774">
        <v>16</v>
      </c>
      <c r="H448" s="774">
        <v>66</v>
      </c>
      <c r="I448" s="774">
        <v>11</v>
      </c>
      <c r="J448" s="775">
        <v>0</v>
      </c>
      <c r="K448" s="699">
        <f>SUM(D448:J448)</f>
        <v>212</v>
      </c>
    </row>
    <row r="449" spans="1:11" ht="15" hidden="1" customHeight="1" x14ac:dyDescent="0.25">
      <c r="A449" s="130"/>
      <c r="B449" s="2775" t="s">
        <v>766</v>
      </c>
      <c r="C449" s="2776"/>
      <c r="D449" s="776">
        <v>3</v>
      </c>
      <c r="E449" s="771">
        <v>4</v>
      </c>
      <c r="F449" s="771">
        <v>2</v>
      </c>
      <c r="G449" s="771">
        <v>0</v>
      </c>
      <c r="H449" s="771">
        <v>5</v>
      </c>
      <c r="I449" s="771">
        <v>1</v>
      </c>
      <c r="J449" s="772">
        <v>0</v>
      </c>
      <c r="K449" s="705">
        <f>SUM(D449:J449)</f>
        <v>15</v>
      </c>
    </row>
    <row r="450" spans="1:11" ht="15" hidden="1" customHeight="1" x14ac:dyDescent="0.25">
      <c r="A450" s="2777" t="s">
        <v>767</v>
      </c>
      <c r="B450" s="2775"/>
      <c r="C450" s="2776"/>
      <c r="D450" s="1355">
        <v>0</v>
      </c>
      <c r="E450" s="771">
        <v>0</v>
      </c>
      <c r="F450" s="771">
        <v>0</v>
      </c>
      <c r="G450" s="771">
        <v>0</v>
      </c>
      <c r="H450" s="771">
        <v>0</v>
      </c>
      <c r="I450" s="771">
        <v>0</v>
      </c>
      <c r="J450" s="1356">
        <v>0</v>
      </c>
      <c r="K450" s="705">
        <f>SUM(D450:J450)</f>
        <v>0</v>
      </c>
    </row>
    <row r="451" spans="1:11" ht="15" hidden="1" customHeight="1" x14ac:dyDescent="0.25">
      <c r="A451" s="130"/>
      <c r="B451" s="2775" t="s">
        <v>768</v>
      </c>
      <c r="C451" s="2776"/>
      <c r="D451" s="1355">
        <v>0</v>
      </c>
      <c r="E451" s="771">
        <v>0</v>
      </c>
      <c r="F451" s="771">
        <v>0</v>
      </c>
      <c r="G451" s="771">
        <v>0</v>
      </c>
      <c r="H451" s="771">
        <v>0</v>
      </c>
      <c r="I451" s="771">
        <v>0</v>
      </c>
      <c r="J451" s="1356">
        <v>0</v>
      </c>
      <c r="K451" s="705">
        <f>SUM(D451:J451)</f>
        <v>0</v>
      </c>
    </row>
    <row r="452" spans="1:11" ht="15.75" hidden="1" customHeight="1" thickBot="1" x14ac:dyDescent="0.3">
      <c r="A452" s="130"/>
      <c r="B452" s="2790" t="s">
        <v>769</v>
      </c>
      <c r="C452" s="2791"/>
      <c r="D452" s="1357">
        <v>0</v>
      </c>
      <c r="E452" s="488">
        <v>0</v>
      </c>
      <c r="F452" s="488">
        <v>0</v>
      </c>
      <c r="G452" s="488">
        <v>0</v>
      </c>
      <c r="H452" s="488">
        <v>0</v>
      </c>
      <c r="I452" s="488">
        <v>0</v>
      </c>
      <c r="J452" s="1358">
        <v>0</v>
      </c>
      <c r="K452" s="701">
        <f>SUM(D452:J452)</f>
        <v>0</v>
      </c>
    </row>
    <row r="453" spans="1:11" ht="16.5" hidden="1" customHeight="1" thickTop="1" thickBot="1" x14ac:dyDescent="0.3">
      <c r="A453" s="1737"/>
      <c r="B453" s="2792" t="s">
        <v>770</v>
      </c>
      <c r="C453" s="2793"/>
      <c r="D453" s="484">
        <f t="shared" ref="D453:K453" si="63">SUM(D448:D452)</f>
        <v>55</v>
      </c>
      <c r="E453" s="485">
        <f t="shared" si="63"/>
        <v>48</v>
      </c>
      <c r="F453" s="485">
        <f t="shared" si="63"/>
        <v>25</v>
      </c>
      <c r="G453" s="485">
        <f t="shared" si="63"/>
        <v>16</v>
      </c>
      <c r="H453" s="485">
        <f t="shared" si="63"/>
        <v>71</v>
      </c>
      <c r="I453" s="485">
        <f t="shared" si="63"/>
        <v>12</v>
      </c>
      <c r="J453" s="485">
        <f t="shared" si="63"/>
        <v>0</v>
      </c>
      <c r="K453" s="702">
        <f t="shared" si="63"/>
        <v>227</v>
      </c>
    </row>
    <row r="454" spans="1:11" ht="7.5" hidden="1" customHeight="1" thickBot="1" x14ac:dyDescent="0.3">
      <c r="A454" s="126"/>
      <c r="B454" s="127"/>
      <c r="C454" s="127"/>
      <c r="D454" s="123"/>
      <c r="E454" s="123"/>
      <c r="F454" s="123"/>
      <c r="G454" s="123"/>
      <c r="H454" s="123"/>
      <c r="I454" s="123"/>
      <c r="J454" s="123"/>
      <c r="K454" s="125"/>
    </row>
    <row r="455" spans="1:11" ht="15.75" hidden="1" thickBot="1" x14ac:dyDescent="0.3">
      <c r="A455" s="2809" t="s">
        <v>771</v>
      </c>
      <c r="B455" s="2810"/>
      <c r="C455" s="2810"/>
      <c r="D455" s="2810"/>
      <c r="E455" s="2810"/>
      <c r="F455" s="2810"/>
      <c r="G455" s="2810"/>
      <c r="H455" s="2810"/>
      <c r="I455" s="2810"/>
      <c r="J455" s="2810"/>
      <c r="K455" s="2811"/>
    </row>
    <row r="456" spans="1:11" ht="15.75" hidden="1" thickBot="1" x14ac:dyDescent="0.3">
      <c r="A456" s="2806" t="s">
        <v>266</v>
      </c>
      <c r="B456" s="2807"/>
      <c r="C456" s="2807"/>
      <c r="D456" s="2807"/>
      <c r="E456" s="2807"/>
      <c r="F456" s="2807"/>
      <c r="G456" s="2807"/>
      <c r="H456" s="2807"/>
      <c r="I456" s="2807"/>
      <c r="J456" s="2807"/>
      <c r="K456" s="2808"/>
    </row>
    <row r="457" spans="1:11" ht="15.75" hidden="1" thickBot="1" x14ac:dyDescent="0.3">
      <c r="A457" s="2766"/>
      <c r="B457" s="2767"/>
      <c r="C457" s="2768"/>
      <c r="D457" s="298" t="s">
        <v>736</v>
      </c>
      <c r="E457" s="297" t="s">
        <v>454</v>
      </c>
      <c r="F457" s="297" t="s">
        <v>737</v>
      </c>
      <c r="G457" s="297" t="s">
        <v>738</v>
      </c>
      <c r="H457" s="297" t="s">
        <v>739</v>
      </c>
      <c r="I457" s="297" t="s">
        <v>782</v>
      </c>
      <c r="J457" s="706" t="s">
        <v>751</v>
      </c>
      <c r="K457" s="709" t="s">
        <v>130</v>
      </c>
    </row>
    <row r="458" spans="1:11" hidden="1" x14ac:dyDescent="0.25">
      <c r="A458" s="2769" t="s">
        <v>772</v>
      </c>
      <c r="B458" s="2770"/>
      <c r="C458" s="2770"/>
      <c r="D458" s="474">
        <f t="shared" ref="D458:K458" si="64">1-D459</f>
        <v>0.67930029154518956</v>
      </c>
      <c r="E458" s="475">
        <f t="shared" si="64"/>
        <v>0.69032258064516128</v>
      </c>
      <c r="F458" s="475">
        <f t="shared" si="64"/>
        <v>0.48979591836734693</v>
      </c>
      <c r="G458" s="475">
        <f t="shared" si="64"/>
        <v>0.71171171171171177</v>
      </c>
      <c r="H458" s="475">
        <f t="shared" si="64"/>
        <v>0.60664819944598336</v>
      </c>
      <c r="I458" s="475">
        <f t="shared" si="64"/>
        <v>0.73333333333333339</v>
      </c>
      <c r="J458" s="707">
        <f t="shared" si="64"/>
        <v>1</v>
      </c>
      <c r="K458" s="710">
        <f t="shared" si="64"/>
        <v>0.66119402985074627</v>
      </c>
    </row>
    <row r="459" spans="1:11" ht="18" hidden="1" thickBot="1" x14ac:dyDescent="0.3">
      <c r="A459" s="2771" t="s">
        <v>773</v>
      </c>
      <c r="B459" s="2772"/>
      <c r="C459" s="2772"/>
      <c r="D459" s="476">
        <f t="shared" ref="D459:K459" si="65">D453/D432*2</f>
        <v>0.32069970845481049</v>
      </c>
      <c r="E459" s="477">
        <f t="shared" si="65"/>
        <v>0.30967741935483872</v>
      </c>
      <c r="F459" s="477">
        <f t="shared" si="65"/>
        <v>0.51020408163265307</v>
      </c>
      <c r="G459" s="477">
        <f t="shared" si="65"/>
        <v>0.28828828828828829</v>
      </c>
      <c r="H459" s="477">
        <f t="shared" si="65"/>
        <v>0.39335180055401664</v>
      </c>
      <c r="I459" s="477">
        <f t="shared" si="65"/>
        <v>0.26666666666666666</v>
      </c>
      <c r="J459" s="708">
        <f t="shared" si="65"/>
        <v>0</v>
      </c>
      <c r="K459" s="711">
        <f t="shared" si="65"/>
        <v>0.33880597014925373</v>
      </c>
    </row>
    <row r="460" spans="1:11" ht="15.75" hidden="1" x14ac:dyDescent="0.25">
      <c r="A460" s="2" t="s">
        <v>774</v>
      </c>
      <c r="B460" s="121"/>
      <c r="C460" s="120"/>
      <c r="D460" s="120"/>
      <c r="E460" s="120"/>
      <c r="F460" s="120"/>
      <c r="G460" s="120"/>
      <c r="H460" s="120"/>
      <c r="I460" s="120"/>
      <c r="J460" s="120"/>
      <c r="K460" s="120"/>
    </row>
    <row r="461" spans="1:11" ht="15.75" hidden="1" x14ac:dyDescent="0.25">
      <c r="A461" s="2" t="s">
        <v>775</v>
      </c>
      <c r="B461" s="120"/>
      <c r="C461" s="120"/>
      <c r="D461" s="120"/>
      <c r="E461" s="120"/>
      <c r="F461" s="120"/>
      <c r="G461" s="120"/>
      <c r="H461" s="120"/>
      <c r="I461" s="120"/>
      <c r="J461" s="120"/>
      <c r="K461" s="120"/>
    </row>
    <row r="462" spans="1:11" ht="15.75" hidden="1" x14ac:dyDescent="0.25">
      <c r="A462" s="2" t="s">
        <v>776</v>
      </c>
      <c r="B462" s="120"/>
      <c r="C462" s="120"/>
      <c r="D462" s="120"/>
      <c r="E462" s="120"/>
      <c r="F462" s="120"/>
      <c r="G462" s="120"/>
      <c r="H462" s="120"/>
      <c r="I462" s="120"/>
      <c r="J462" s="120"/>
      <c r="K462" s="120"/>
    </row>
    <row r="463" spans="1:11" hidden="1" x14ac:dyDescent="0.25">
      <c r="A463" s="576" t="s">
        <v>777</v>
      </c>
      <c r="B463" s="120"/>
      <c r="C463" s="120"/>
      <c r="D463" s="120"/>
      <c r="E463" s="120"/>
      <c r="F463" s="120"/>
      <c r="G463" s="120"/>
      <c r="H463" s="120"/>
      <c r="I463" s="120"/>
      <c r="J463" s="120"/>
      <c r="K463" s="120"/>
    </row>
    <row r="464" spans="1:11" ht="9.75" hidden="1" customHeight="1" thickBot="1" x14ac:dyDescent="0.3">
      <c r="A464" s="122"/>
      <c r="B464" s="122"/>
      <c r="C464" s="122"/>
      <c r="D464" s="119"/>
      <c r="E464" s="119"/>
      <c r="F464" s="119"/>
      <c r="G464" s="119"/>
      <c r="H464" s="119"/>
      <c r="I464" s="119"/>
      <c r="J464" s="119"/>
      <c r="K464" s="122"/>
    </row>
    <row r="465" spans="1:11" ht="15.75" hidden="1" thickBot="1" x14ac:dyDescent="0.3">
      <c r="A465" s="2809" t="s">
        <v>778</v>
      </c>
      <c r="B465" s="2810"/>
      <c r="C465" s="2810"/>
      <c r="D465" s="2810"/>
      <c r="E465" s="2810"/>
      <c r="F465" s="2810"/>
      <c r="G465" s="2810"/>
      <c r="H465" s="2810"/>
      <c r="I465" s="2810"/>
      <c r="J465" s="2810"/>
      <c r="K465" s="2811"/>
    </row>
    <row r="466" spans="1:11" ht="15.75" hidden="1" thickBot="1" x14ac:dyDescent="0.3">
      <c r="A466" s="2806" t="s">
        <v>266</v>
      </c>
      <c r="B466" s="2807"/>
      <c r="C466" s="2807"/>
      <c r="D466" s="2807"/>
      <c r="E466" s="2807"/>
      <c r="F466" s="2807"/>
      <c r="G466" s="2807"/>
      <c r="H466" s="2807"/>
      <c r="I466" s="2807"/>
      <c r="J466" s="2807"/>
      <c r="K466" s="2808"/>
    </row>
    <row r="467" spans="1:11" ht="15.75" hidden="1" thickBot="1" x14ac:dyDescent="0.3">
      <c r="A467" s="2766"/>
      <c r="B467" s="2767"/>
      <c r="C467" s="2768"/>
      <c r="D467" s="167" t="s">
        <v>736</v>
      </c>
      <c r="E467" s="168" t="s">
        <v>454</v>
      </c>
      <c r="F467" s="168" t="s">
        <v>737</v>
      </c>
      <c r="G467" s="168" t="s">
        <v>738</v>
      </c>
      <c r="H467" s="168" t="s">
        <v>739</v>
      </c>
      <c r="I467" s="168" t="s">
        <v>782</v>
      </c>
      <c r="J467" s="712" t="s">
        <v>751</v>
      </c>
      <c r="K467" s="716" t="s">
        <v>130</v>
      </c>
    </row>
    <row r="468" spans="1:11" hidden="1" x14ac:dyDescent="0.25">
      <c r="A468" s="2812" t="s">
        <v>752</v>
      </c>
      <c r="B468" s="2813"/>
      <c r="C468" s="2813"/>
      <c r="D468" s="469">
        <v>52</v>
      </c>
      <c r="E468" s="470">
        <v>57</v>
      </c>
      <c r="F468" s="470">
        <v>20</v>
      </c>
      <c r="G468" s="470">
        <v>21</v>
      </c>
      <c r="H468" s="470">
        <v>58</v>
      </c>
      <c r="I468" s="470">
        <v>15</v>
      </c>
      <c r="J468" s="713">
        <v>6</v>
      </c>
      <c r="K468" s="717">
        <f>SUM(D468:J468)</f>
        <v>229</v>
      </c>
    </row>
    <row r="469" spans="1:11" hidden="1" x14ac:dyDescent="0.25">
      <c r="A469" s="2796" t="s">
        <v>779</v>
      </c>
      <c r="B469" s="2814"/>
      <c r="C469" s="2814"/>
      <c r="D469" s="471">
        <v>51</v>
      </c>
      <c r="E469" s="472">
        <v>55</v>
      </c>
      <c r="F469" s="472">
        <v>18</v>
      </c>
      <c r="G469" s="472">
        <v>20</v>
      </c>
      <c r="H469" s="472">
        <v>58</v>
      </c>
      <c r="I469" s="472">
        <v>15</v>
      </c>
      <c r="J469" s="714">
        <v>6</v>
      </c>
      <c r="K469" s="700">
        <f>SUM(D469:J469)</f>
        <v>223</v>
      </c>
    </row>
    <row r="470" spans="1:11" ht="15.75" hidden="1" thickBot="1" x14ac:dyDescent="0.3">
      <c r="A470" s="2815" t="s">
        <v>756</v>
      </c>
      <c r="B470" s="2816"/>
      <c r="C470" s="2816"/>
      <c r="D470" s="473">
        <v>1</v>
      </c>
      <c r="E470" s="365">
        <v>2</v>
      </c>
      <c r="F470" s="1359">
        <v>2</v>
      </c>
      <c r="G470" s="365">
        <v>1</v>
      </c>
      <c r="H470" s="365">
        <v>0</v>
      </c>
      <c r="I470" s="1359">
        <v>0</v>
      </c>
      <c r="J470" s="1359">
        <v>0</v>
      </c>
      <c r="K470" s="1360">
        <f>SUM(K468-K469)</f>
        <v>6</v>
      </c>
    </row>
    <row r="471" spans="1:11" hidden="1" x14ac:dyDescent="0.25">
      <c r="A471" s="4" t="s">
        <v>780</v>
      </c>
      <c r="B471" s="5"/>
      <c r="C471" s="6"/>
      <c r="D471" s="7"/>
      <c r="E471" s="8"/>
      <c r="F471" s="42"/>
      <c r="G471" s="7"/>
      <c r="H471" s="7"/>
      <c r="I471" s="7"/>
      <c r="J471" s="7"/>
      <c r="K471" s="7"/>
    </row>
    <row r="472" spans="1:11" hidden="1" x14ac:dyDescent="0.25">
      <c r="A472" s="4" t="s">
        <v>781</v>
      </c>
      <c r="B472" s="4"/>
      <c r="C472" s="6"/>
      <c r="D472" s="3"/>
      <c r="E472" s="7"/>
      <c r="F472" s="9"/>
      <c r="G472" s="3"/>
      <c r="H472" s="3"/>
      <c r="I472" s="3"/>
      <c r="J472" s="3"/>
      <c r="K472" s="3"/>
    </row>
    <row r="473" spans="1:11" ht="15.75" hidden="1" thickBot="1" x14ac:dyDescent="0.3">
      <c r="A473" s="4"/>
      <c r="B473" s="4"/>
      <c r="C473" s="6"/>
      <c r="D473" s="3"/>
      <c r="E473" s="7"/>
      <c r="F473" s="9"/>
      <c r="G473" s="3"/>
      <c r="H473" s="3"/>
      <c r="I473" s="3"/>
      <c r="J473" s="3"/>
      <c r="K473" s="3"/>
    </row>
    <row r="474" spans="1:11" ht="15.75" hidden="1" thickBot="1" x14ac:dyDescent="0.3">
      <c r="A474" s="2806" t="s">
        <v>182</v>
      </c>
      <c r="B474" s="2807"/>
      <c r="C474" s="2807"/>
      <c r="D474" s="2807"/>
      <c r="E474" s="2807"/>
      <c r="F474" s="2807"/>
      <c r="G474" s="2807"/>
      <c r="H474" s="2807"/>
      <c r="I474" s="2807"/>
      <c r="J474" s="2807"/>
      <c r="K474" s="2808"/>
    </row>
    <row r="475" spans="1:11" ht="15.75" hidden="1" thickBot="1" x14ac:dyDescent="0.3">
      <c r="A475" s="2786"/>
      <c r="B475" s="2787"/>
      <c r="C475" s="2788"/>
      <c r="D475" s="298" t="s">
        <v>706</v>
      </c>
      <c r="E475" s="297" t="s">
        <v>707</v>
      </c>
      <c r="F475" s="297" t="s">
        <v>708</v>
      </c>
      <c r="G475" s="297" t="s">
        <v>709</v>
      </c>
      <c r="H475" s="297" t="s">
        <v>710</v>
      </c>
      <c r="I475" s="297" t="s">
        <v>791</v>
      </c>
      <c r="J475" s="297" t="s">
        <v>751</v>
      </c>
      <c r="K475" s="169" t="s">
        <v>130</v>
      </c>
    </row>
    <row r="476" spans="1:11" hidden="1" x14ac:dyDescent="0.25">
      <c r="A476" s="2794" t="s">
        <v>752</v>
      </c>
      <c r="B476" s="2795"/>
      <c r="C476" s="2795"/>
      <c r="D476" s="1126">
        <v>345</v>
      </c>
      <c r="E476" s="1127">
        <v>337</v>
      </c>
      <c r="F476" s="1127">
        <v>113</v>
      </c>
      <c r="G476" s="1127">
        <v>116</v>
      </c>
      <c r="H476" s="1127">
        <v>379</v>
      </c>
      <c r="I476" s="1127">
        <v>90</v>
      </c>
      <c r="J476" s="1128">
        <v>26</v>
      </c>
      <c r="K476" s="1208">
        <f>SUM(D476:J476)</f>
        <v>1406</v>
      </c>
    </row>
    <row r="477" spans="1:11" ht="17.25" hidden="1" x14ac:dyDescent="0.25">
      <c r="A477" s="2796" t="s">
        <v>753</v>
      </c>
      <c r="B477" s="2797"/>
      <c r="C477" s="2797"/>
      <c r="D477" s="1129">
        <v>264</v>
      </c>
      <c r="E477" s="1130">
        <v>266</v>
      </c>
      <c r="F477" s="1130">
        <v>80</v>
      </c>
      <c r="G477" s="1130">
        <v>82</v>
      </c>
      <c r="H477" s="1130">
        <v>272</v>
      </c>
      <c r="I477" s="1130">
        <v>76</v>
      </c>
      <c r="J477" s="1131">
        <v>23</v>
      </c>
      <c r="K477" s="1209">
        <f>SUM(D477:J477)</f>
        <v>1063</v>
      </c>
    </row>
    <row r="478" spans="1:11" ht="15" hidden="1" customHeight="1" x14ac:dyDescent="0.25">
      <c r="A478" s="2798" t="s">
        <v>754</v>
      </c>
      <c r="B478" s="2799"/>
      <c r="C478" s="2799"/>
      <c r="D478" s="1129">
        <v>63</v>
      </c>
      <c r="E478" s="1130">
        <v>43</v>
      </c>
      <c r="F478" s="1130">
        <v>25</v>
      </c>
      <c r="G478" s="1130">
        <v>25</v>
      </c>
      <c r="H478" s="1130">
        <v>89</v>
      </c>
      <c r="I478" s="1130">
        <v>8</v>
      </c>
      <c r="J478" s="1131">
        <v>4</v>
      </c>
      <c r="K478" s="1209">
        <f>SUM(D478:J478)</f>
        <v>257</v>
      </c>
    </row>
    <row r="479" spans="1:11" ht="15.75" hidden="1" thickBot="1" x14ac:dyDescent="0.3">
      <c r="A479" s="2796" t="s">
        <v>755</v>
      </c>
      <c r="B479" s="2797"/>
      <c r="C479" s="2797"/>
      <c r="D479" s="1210">
        <f>SUM(D477:D478)</f>
        <v>327</v>
      </c>
      <c r="E479" s="1211">
        <f t="shared" ref="E479:J479" si="66">SUM(E477:E478)</f>
        <v>309</v>
      </c>
      <c r="F479" s="1211">
        <f t="shared" si="66"/>
        <v>105</v>
      </c>
      <c r="G479" s="1211">
        <f t="shared" si="66"/>
        <v>107</v>
      </c>
      <c r="H479" s="1211">
        <f t="shared" si="66"/>
        <v>361</v>
      </c>
      <c r="I479" s="1211">
        <f t="shared" si="66"/>
        <v>84</v>
      </c>
      <c r="J479" s="1212">
        <f t="shared" si="66"/>
        <v>27</v>
      </c>
      <c r="K479" s="1213">
        <f>K477+K478</f>
        <v>1320</v>
      </c>
    </row>
    <row r="480" spans="1:11" ht="18" hidden="1" customHeight="1" thickTop="1" thickBot="1" x14ac:dyDescent="0.3">
      <c r="A480" s="2800" t="s">
        <v>756</v>
      </c>
      <c r="B480" s="2801"/>
      <c r="C480" s="2801"/>
      <c r="D480" s="1135">
        <f t="shared" ref="D480:J480" si="67">D476-D479</f>
        <v>18</v>
      </c>
      <c r="E480" s="550">
        <f t="shared" si="67"/>
        <v>28</v>
      </c>
      <c r="F480" s="550">
        <f t="shared" si="67"/>
        <v>8</v>
      </c>
      <c r="G480" s="550">
        <f t="shared" si="67"/>
        <v>9</v>
      </c>
      <c r="H480" s="550">
        <f t="shared" si="67"/>
        <v>18</v>
      </c>
      <c r="I480" s="550">
        <f t="shared" si="67"/>
        <v>6</v>
      </c>
      <c r="J480" s="551">
        <f t="shared" si="67"/>
        <v>-1</v>
      </c>
      <c r="K480" s="552">
        <f>K476-K479</f>
        <v>86</v>
      </c>
    </row>
    <row r="481" spans="1:11" ht="7.5" hidden="1" customHeight="1" x14ac:dyDescent="0.25">
      <c r="A481" s="126"/>
      <c r="B481" s="127"/>
      <c r="C481" s="127"/>
      <c r="D481" s="123"/>
      <c r="E481" s="123"/>
      <c r="F481" s="123"/>
      <c r="G481" s="123"/>
      <c r="H481" s="123"/>
      <c r="I481" s="123"/>
      <c r="J481" s="123"/>
      <c r="K481" s="124"/>
    </row>
    <row r="482" spans="1:11" ht="15.75" hidden="1" thickBot="1" x14ac:dyDescent="0.3">
      <c r="A482" s="2804" t="s">
        <v>757</v>
      </c>
      <c r="B482" s="2804"/>
      <c r="C482" s="2804"/>
      <c r="D482" s="2804"/>
      <c r="E482" s="2804"/>
      <c r="F482" s="2804"/>
      <c r="G482" s="2804"/>
      <c r="H482" s="2804"/>
      <c r="I482" s="2804"/>
      <c r="J482" s="2804"/>
      <c r="K482" s="2805"/>
    </row>
    <row r="483" spans="1:11" ht="15.75" hidden="1" thickBot="1" x14ac:dyDescent="0.3">
      <c r="A483" s="2806" t="s">
        <v>138</v>
      </c>
      <c r="B483" s="2807"/>
      <c r="C483" s="2807"/>
      <c r="D483" s="2807"/>
      <c r="E483" s="2807"/>
      <c r="F483" s="2807"/>
      <c r="G483" s="2807"/>
      <c r="H483" s="2807"/>
      <c r="I483" s="2807"/>
      <c r="J483" s="2807"/>
      <c r="K483" s="2808"/>
    </row>
    <row r="484" spans="1:11" ht="15.75" hidden="1" thickBot="1" x14ac:dyDescent="0.3">
      <c r="A484" s="2786"/>
      <c r="B484" s="2787"/>
      <c r="C484" s="2788"/>
      <c r="D484" s="298" t="s">
        <v>706</v>
      </c>
      <c r="E484" s="297" t="s">
        <v>707</v>
      </c>
      <c r="F484" s="297" t="s">
        <v>708</v>
      </c>
      <c r="G484" s="297" t="s">
        <v>709</v>
      </c>
      <c r="H484" s="297" t="s">
        <v>710</v>
      </c>
      <c r="I484" s="168" t="s">
        <v>792</v>
      </c>
      <c r="J484" s="168" t="s">
        <v>751</v>
      </c>
      <c r="K484" s="169" t="s">
        <v>130</v>
      </c>
    </row>
    <row r="485" spans="1:11" ht="15" hidden="1" customHeight="1" x14ac:dyDescent="0.25">
      <c r="A485" s="128"/>
      <c r="B485" s="2773" t="s">
        <v>758</v>
      </c>
      <c r="C485" s="2774"/>
      <c r="D485" s="1214">
        <v>95</v>
      </c>
      <c r="E485" s="1214">
        <v>57</v>
      </c>
      <c r="F485" s="1214">
        <v>31</v>
      </c>
      <c r="G485" s="1214">
        <v>30</v>
      </c>
      <c r="H485" s="1214">
        <v>97</v>
      </c>
      <c r="I485" s="1214">
        <v>12</v>
      </c>
      <c r="J485" s="1215">
        <v>3</v>
      </c>
      <c r="K485" s="1109">
        <f>SUM(D485:J485)</f>
        <v>325</v>
      </c>
    </row>
    <row r="486" spans="1:11" ht="15" hidden="1" customHeight="1" x14ac:dyDescent="0.25">
      <c r="A486" s="129"/>
      <c r="B486" s="2775" t="s">
        <v>759</v>
      </c>
      <c r="C486" s="2776"/>
      <c r="D486" s="1214">
        <v>0</v>
      </c>
      <c r="E486" s="1214">
        <v>0</v>
      </c>
      <c r="F486" s="1214">
        <v>0</v>
      </c>
      <c r="G486" s="1214">
        <v>0</v>
      </c>
      <c r="H486" s="1214">
        <v>0</v>
      </c>
      <c r="I486" s="1214">
        <v>0</v>
      </c>
      <c r="J486" s="1215">
        <v>0</v>
      </c>
      <c r="K486" s="1120">
        <f>SUM(D486:I486)</f>
        <v>0</v>
      </c>
    </row>
    <row r="487" spans="1:11" ht="15" hidden="1" customHeight="1" x14ac:dyDescent="0.25">
      <c r="A487" s="2777" t="s">
        <v>760</v>
      </c>
      <c r="B487" s="2775"/>
      <c r="C487" s="2776"/>
      <c r="D487" s="1214">
        <v>2</v>
      </c>
      <c r="E487" s="1214">
        <v>2</v>
      </c>
      <c r="F487" s="1214">
        <v>1</v>
      </c>
      <c r="G487" s="1214">
        <v>1</v>
      </c>
      <c r="H487" s="1214">
        <v>1</v>
      </c>
      <c r="I487" s="1214">
        <v>0</v>
      </c>
      <c r="J487" s="1215">
        <v>0</v>
      </c>
      <c r="K487" s="1120">
        <f>SUM(D487:I487)</f>
        <v>7</v>
      </c>
    </row>
    <row r="488" spans="1:11" ht="15" hidden="1" customHeight="1" x14ac:dyDescent="0.25">
      <c r="A488" s="2777" t="s">
        <v>761</v>
      </c>
      <c r="B488" s="2775"/>
      <c r="C488" s="2776"/>
      <c r="D488" s="1214">
        <v>0</v>
      </c>
      <c r="E488" s="1214">
        <v>0</v>
      </c>
      <c r="F488" s="1214">
        <v>0</v>
      </c>
      <c r="G488" s="1214">
        <v>0</v>
      </c>
      <c r="H488" s="1214">
        <v>0</v>
      </c>
      <c r="I488" s="1214">
        <v>0</v>
      </c>
      <c r="J488" s="1215">
        <v>0</v>
      </c>
      <c r="K488" s="1120">
        <f>SUM(D488:J488)</f>
        <v>0</v>
      </c>
    </row>
    <row r="489" spans="1:11" ht="15.75" hidden="1" thickBot="1" x14ac:dyDescent="0.3">
      <c r="A489" s="2789" t="s">
        <v>762</v>
      </c>
      <c r="B489" s="2790"/>
      <c r="C489" s="2791"/>
      <c r="D489" s="1114">
        <v>0</v>
      </c>
      <c r="E489" s="1115">
        <v>0</v>
      </c>
      <c r="F489" s="1115">
        <v>0</v>
      </c>
      <c r="G489" s="1115">
        <v>0</v>
      </c>
      <c r="H489" s="1115">
        <v>0</v>
      </c>
      <c r="I489" s="1115">
        <v>0</v>
      </c>
      <c r="J489" s="1116">
        <v>0</v>
      </c>
      <c r="K489" s="1117">
        <f>SUM(D489:J489)</f>
        <v>0</v>
      </c>
    </row>
    <row r="490" spans="1:11" ht="16.5" hidden="1" customHeight="1" thickTop="1" thickBot="1" x14ac:dyDescent="0.3">
      <c r="A490" s="170"/>
      <c r="B490" s="2792" t="s">
        <v>763</v>
      </c>
      <c r="C490" s="2793"/>
      <c r="D490" s="1121">
        <f t="shared" ref="D490:K490" si="68">SUM(D485:D489)</f>
        <v>97</v>
      </c>
      <c r="E490" s="763">
        <f t="shared" si="68"/>
        <v>59</v>
      </c>
      <c r="F490" s="763">
        <f t="shared" si="68"/>
        <v>32</v>
      </c>
      <c r="G490" s="763">
        <f t="shared" si="68"/>
        <v>31</v>
      </c>
      <c r="H490" s="763">
        <f t="shared" si="68"/>
        <v>98</v>
      </c>
      <c r="I490" s="763">
        <f t="shared" si="68"/>
        <v>12</v>
      </c>
      <c r="J490" s="1122">
        <f t="shared" si="68"/>
        <v>3</v>
      </c>
      <c r="K490" s="1123">
        <f t="shared" si="68"/>
        <v>332</v>
      </c>
    </row>
    <row r="491" spans="1:11" ht="7.5" hidden="1" customHeight="1" thickBot="1" x14ac:dyDescent="0.3">
      <c r="A491" s="126"/>
      <c r="B491" s="127"/>
      <c r="C491" s="127"/>
      <c r="D491" s="123"/>
      <c r="E491" s="123"/>
      <c r="F491" s="123"/>
      <c r="G491" s="123"/>
      <c r="H491" s="123"/>
      <c r="I491" s="123"/>
      <c r="J491" s="123"/>
      <c r="K491" s="124"/>
    </row>
    <row r="492" spans="1:11" ht="15.75" hidden="1" thickBot="1" x14ac:dyDescent="0.3">
      <c r="A492" s="2809" t="s">
        <v>764</v>
      </c>
      <c r="B492" s="2810"/>
      <c r="C492" s="2810"/>
      <c r="D492" s="2810"/>
      <c r="E492" s="2810"/>
      <c r="F492" s="2810"/>
      <c r="G492" s="2810"/>
      <c r="H492" s="2810"/>
      <c r="I492" s="2810"/>
      <c r="J492" s="2810"/>
      <c r="K492" s="2811"/>
    </row>
    <row r="493" spans="1:11" ht="15.75" hidden="1" thickBot="1" x14ac:dyDescent="0.3">
      <c r="A493" s="2806" t="s">
        <v>138</v>
      </c>
      <c r="B493" s="2807"/>
      <c r="C493" s="2807"/>
      <c r="D493" s="2807"/>
      <c r="E493" s="2807"/>
      <c r="F493" s="2807"/>
      <c r="G493" s="2807"/>
      <c r="H493" s="2807"/>
      <c r="I493" s="2807"/>
      <c r="J493" s="2807"/>
      <c r="K493" s="2808"/>
    </row>
    <row r="494" spans="1:11" ht="15.75" hidden="1" thickBot="1" x14ac:dyDescent="0.3">
      <c r="A494" s="2766"/>
      <c r="B494" s="2767"/>
      <c r="C494" s="2768"/>
      <c r="D494" s="298" t="s">
        <v>706</v>
      </c>
      <c r="E494" s="297" t="s">
        <v>707</v>
      </c>
      <c r="F494" s="297" t="s">
        <v>708</v>
      </c>
      <c r="G494" s="297" t="s">
        <v>709</v>
      </c>
      <c r="H494" s="297" t="s">
        <v>710</v>
      </c>
      <c r="I494" s="168" t="s">
        <v>792</v>
      </c>
      <c r="J494" s="168" t="s">
        <v>751</v>
      </c>
      <c r="K494" s="169" t="s">
        <v>130</v>
      </c>
    </row>
    <row r="495" spans="1:11" ht="15" hidden="1" customHeight="1" x14ac:dyDescent="0.25">
      <c r="A495" s="1736"/>
      <c r="B495" s="2773" t="s">
        <v>765</v>
      </c>
      <c r="C495" s="2774"/>
      <c r="D495" s="1216">
        <v>60</v>
      </c>
      <c r="E495" s="1217">
        <v>52</v>
      </c>
      <c r="F495" s="1217">
        <v>23</v>
      </c>
      <c r="G495" s="1217">
        <v>12</v>
      </c>
      <c r="H495" s="1217">
        <v>61</v>
      </c>
      <c r="I495" s="1217">
        <v>9</v>
      </c>
      <c r="J495" s="1218">
        <v>2</v>
      </c>
      <c r="K495" s="1109">
        <f>SUM(D495:J495)</f>
        <v>219</v>
      </c>
    </row>
    <row r="496" spans="1:11" ht="15" hidden="1" customHeight="1" x14ac:dyDescent="0.25">
      <c r="A496" s="130"/>
      <c r="B496" s="2775" t="s">
        <v>766</v>
      </c>
      <c r="C496" s="2776"/>
      <c r="D496" s="1219">
        <v>2</v>
      </c>
      <c r="E496" s="1214">
        <v>1</v>
      </c>
      <c r="F496" s="1214">
        <v>3</v>
      </c>
      <c r="G496" s="1214">
        <v>0</v>
      </c>
      <c r="H496" s="1214">
        <v>7</v>
      </c>
      <c r="I496" s="1214">
        <v>0</v>
      </c>
      <c r="J496" s="1215">
        <v>1</v>
      </c>
      <c r="K496" s="1113">
        <f>SUM(D496:J496)</f>
        <v>14</v>
      </c>
    </row>
    <row r="497" spans="1:11" ht="15" hidden="1" customHeight="1" x14ac:dyDescent="0.25">
      <c r="A497" s="2777" t="s">
        <v>767</v>
      </c>
      <c r="B497" s="2775"/>
      <c r="C497" s="2776"/>
      <c r="D497" s="1219">
        <v>0</v>
      </c>
      <c r="E497" s="1214">
        <v>0</v>
      </c>
      <c r="F497" s="1214">
        <v>0</v>
      </c>
      <c r="G497" s="1214">
        <v>0</v>
      </c>
      <c r="H497" s="1214">
        <v>0</v>
      </c>
      <c r="I497" s="1214">
        <v>0</v>
      </c>
      <c r="J497" s="1215">
        <v>0</v>
      </c>
      <c r="K497" s="1113">
        <f>SUM(D497:J497)</f>
        <v>0</v>
      </c>
    </row>
    <row r="498" spans="1:11" ht="15" hidden="1" customHeight="1" x14ac:dyDescent="0.25">
      <c r="A498" s="130"/>
      <c r="B498" s="2775" t="s">
        <v>768</v>
      </c>
      <c r="C498" s="2776"/>
      <c r="D498" s="1219">
        <v>0</v>
      </c>
      <c r="E498" s="1214">
        <v>0</v>
      </c>
      <c r="F498" s="1214">
        <v>0</v>
      </c>
      <c r="G498" s="1214">
        <v>0</v>
      </c>
      <c r="H498" s="1214">
        <v>0</v>
      </c>
      <c r="I498" s="1214">
        <v>0</v>
      </c>
      <c r="J498" s="1215">
        <v>0</v>
      </c>
      <c r="K498" s="1113">
        <f>SUM(D498:J498)</f>
        <v>0</v>
      </c>
    </row>
    <row r="499" spans="1:11" ht="15.75" hidden="1" customHeight="1" thickBot="1" x14ac:dyDescent="0.3">
      <c r="A499" s="130"/>
      <c r="B499" s="2775" t="s">
        <v>769</v>
      </c>
      <c r="C499" s="2776"/>
      <c r="D499" s="1220">
        <v>0</v>
      </c>
      <c r="E499" s="1221">
        <v>0</v>
      </c>
      <c r="F499" s="1221">
        <v>0</v>
      </c>
      <c r="G499" s="1221">
        <v>0</v>
      </c>
      <c r="H499" s="1221">
        <v>0</v>
      </c>
      <c r="I499" s="1221">
        <v>0</v>
      </c>
      <c r="J499" s="1222">
        <v>0</v>
      </c>
      <c r="K499" s="1117">
        <f>SUM(D499:J499)</f>
        <v>0</v>
      </c>
    </row>
    <row r="500" spans="1:11" ht="16.5" hidden="1" customHeight="1" thickTop="1" thickBot="1" x14ac:dyDescent="0.3">
      <c r="A500" s="1737"/>
      <c r="B500" s="2778" t="s">
        <v>770</v>
      </c>
      <c r="C500" s="2779"/>
      <c r="D500" s="1118">
        <f t="shared" ref="D500:K500" si="69">SUM(D495:D499)</f>
        <v>62</v>
      </c>
      <c r="E500" s="1119">
        <f t="shared" si="69"/>
        <v>53</v>
      </c>
      <c r="F500" s="1119">
        <f t="shared" si="69"/>
        <v>26</v>
      </c>
      <c r="G500" s="1119">
        <f t="shared" si="69"/>
        <v>12</v>
      </c>
      <c r="H500" s="1119">
        <f t="shared" si="69"/>
        <v>68</v>
      </c>
      <c r="I500" s="1119">
        <f t="shared" si="69"/>
        <v>9</v>
      </c>
      <c r="J500" s="1223">
        <f t="shared" si="69"/>
        <v>3</v>
      </c>
      <c r="K500" s="1224">
        <f t="shared" si="69"/>
        <v>233</v>
      </c>
    </row>
    <row r="501" spans="1:11" ht="7.5" hidden="1" customHeight="1" thickBot="1" x14ac:dyDescent="0.3">
      <c r="A501" s="126"/>
      <c r="B501" s="127"/>
      <c r="C501" s="127"/>
      <c r="D501" s="123"/>
      <c r="E501" s="123"/>
      <c r="F501" s="123"/>
      <c r="G501" s="123"/>
      <c r="H501" s="123"/>
      <c r="I501" s="123"/>
      <c r="J501" s="123"/>
      <c r="K501" s="125"/>
    </row>
    <row r="502" spans="1:11" ht="15.75" hidden="1" thickBot="1" x14ac:dyDescent="0.3">
      <c r="A502" s="2809" t="s">
        <v>771</v>
      </c>
      <c r="B502" s="2810"/>
      <c r="C502" s="2810"/>
      <c r="D502" s="2810"/>
      <c r="E502" s="2810"/>
      <c r="F502" s="2810"/>
      <c r="G502" s="2810"/>
      <c r="H502" s="2810"/>
      <c r="I502" s="2810"/>
      <c r="J502" s="2810"/>
      <c r="K502" s="2811"/>
    </row>
    <row r="503" spans="1:11" ht="15.75" hidden="1" thickBot="1" x14ac:dyDescent="0.3">
      <c r="A503" s="2806" t="s">
        <v>182</v>
      </c>
      <c r="B503" s="2807"/>
      <c r="C503" s="2807"/>
      <c r="D503" s="2807"/>
      <c r="E503" s="2807"/>
      <c r="F503" s="2807"/>
      <c r="G503" s="2807"/>
      <c r="H503" s="2807"/>
      <c r="I503" s="2807"/>
      <c r="J503" s="2807"/>
      <c r="K503" s="2808"/>
    </row>
    <row r="504" spans="1:11" ht="15.75" hidden="1" thickBot="1" x14ac:dyDescent="0.3">
      <c r="A504" s="2766"/>
      <c r="B504" s="2767"/>
      <c r="C504" s="2768"/>
      <c r="D504" s="298" t="s">
        <v>706</v>
      </c>
      <c r="E504" s="297" t="s">
        <v>707</v>
      </c>
      <c r="F504" s="297" t="s">
        <v>708</v>
      </c>
      <c r="G504" s="297" t="s">
        <v>709</v>
      </c>
      <c r="H504" s="297" t="s">
        <v>710</v>
      </c>
      <c r="I504" s="168" t="s">
        <v>792</v>
      </c>
      <c r="J504" s="706" t="s">
        <v>751</v>
      </c>
      <c r="K504" s="709" t="s">
        <v>130</v>
      </c>
    </row>
    <row r="505" spans="1:11" hidden="1" x14ac:dyDescent="0.25">
      <c r="A505" s="2769" t="s">
        <v>772</v>
      </c>
      <c r="B505" s="2770"/>
      <c r="C505" s="2770"/>
      <c r="D505" s="1098">
        <f t="shared" ref="D505:K505" si="70">1-D506</f>
        <v>0.62079510703363916</v>
      </c>
      <c r="E505" s="1099">
        <f t="shared" si="70"/>
        <v>0.65695792880258908</v>
      </c>
      <c r="F505" s="1099">
        <f t="shared" si="70"/>
        <v>0.50476190476190474</v>
      </c>
      <c r="G505" s="1099">
        <f t="shared" si="70"/>
        <v>0.77570093457943923</v>
      </c>
      <c r="H505" s="1099">
        <f t="shared" si="70"/>
        <v>0.62326869806094187</v>
      </c>
      <c r="I505" s="1099">
        <f t="shared" si="70"/>
        <v>0.7857142857142857</v>
      </c>
      <c r="J505" s="1100">
        <f t="shared" si="70"/>
        <v>0.77777777777777779</v>
      </c>
      <c r="K505" s="1225">
        <f t="shared" si="70"/>
        <v>0.64696969696969697</v>
      </c>
    </row>
    <row r="506" spans="1:11" ht="18" hidden="1" thickBot="1" x14ac:dyDescent="0.3">
      <c r="A506" s="2771" t="s">
        <v>773</v>
      </c>
      <c r="B506" s="2772"/>
      <c r="C506" s="2772"/>
      <c r="D506" s="1102">
        <f t="shared" ref="D506:K506" si="71">D500/D479*2</f>
        <v>0.37920489296636084</v>
      </c>
      <c r="E506" s="1103">
        <f t="shared" si="71"/>
        <v>0.34304207119741098</v>
      </c>
      <c r="F506" s="1103">
        <f t="shared" si="71"/>
        <v>0.49523809523809526</v>
      </c>
      <c r="G506" s="1103">
        <f t="shared" si="71"/>
        <v>0.22429906542056074</v>
      </c>
      <c r="H506" s="1103">
        <f t="shared" si="71"/>
        <v>0.37673130193905818</v>
      </c>
      <c r="I506" s="1103">
        <f t="shared" si="71"/>
        <v>0.21428571428571427</v>
      </c>
      <c r="J506" s="1104">
        <f t="shared" si="71"/>
        <v>0.22222222222222221</v>
      </c>
      <c r="K506" s="1226">
        <f t="shared" si="71"/>
        <v>0.35303030303030303</v>
      </c>
    </row>
    <row r="507" spans="1:11" ht="15.75" hidden="1" x14ac:dyDescent="0.25">
      <c r="A507" s="2" t="s">
        <v>793</v>
      </c>
      <c r="B507" s="121"/>
      <c r="C507" s="120"/>
      <c r="D507" s="120"/>
      <c r="E507" s="120"/>
      <c r="F507" s="120"/>
      <c r="G507" s="120"/>
      <c r="H507" s="120"/>
      <c r="I507" s="120"/>
      <c r="J507" s="120"/>
      <c r="K507" s="120"/>
    </row>
    <row r="508" spans="1:11" ht="15.75" hidden="1" x14ac:dyDescent="0.25">
      <c r="A508" s="2" t="s">
        <v>775</v>
      </c>
      <c r="B508" s="120"/>
      <c r="C508" s="120"/>
      <c r="D508" s="120"/>
      <c r="E508" s="120"/>
      <c r="F508" s="120"/>
      <c r="G508" s="120"/>
      <c r="H508" s="120"/>
      <c r="I508" s="120"/>
      <c r="J508" s="120"/>
      <c r="K508" s="120"/>
    </row>
    <row r="509" spans="1:11" ht="15.75" hidden="1" x14ac:dyDescent="0.25">
      <c r="A509" s="2" t="s">
        <v>776</v>
      </c>
      <c r="B509" s="120"/>
      <c r="C509" s="120"/>
      <c r="D509" s="120"/>
      <c r="E509" s="120"/>
      <c r="F509" s="120"/>
      <c r="G509" s="120"/>
      <c r="H509" s="120"/>
      <c r="I509" s="120"/>
      <c r="J509" s="120"/>
      <c r="K509" s="120"/>
    </row>
    <row r="510" spans="1:11" ht="9.75" hidden="1" customHeight="1" thickBot="1" x14ac:dyDescent="0.3">
      <c r="A510" s="122"/>
      <c r="B510" s="122"/>
      <c r="C510" s="122"/>
      <c r="D510" s="119"/>
      <c r="E510" s="119"/>
      <c r="F510" s="119"/>
      <c r="G510" s="119"/>
      <c r="H510" s="119"/>
      <c r="I510" s="119"/>
      <c r="J510" s="119"/>
      <c r="K510" s="122"/>
    </row>
    <row r="511" spans="1:11" ht="15.75" hidden="1" thickBot="1" x14ac:dyDescent="0.3">
      <c r="A511" s="2809" t="s">
        <v>778</v>
      </c>
      <c r="B511" s="2810"/>
      <c r="C511" s="2810"/>
      <c r="D511" s="2810"/>
      <c r="E511" s="2810"/>
      <c r="F511" s="2810"/>
      <c r="G511" s="2810"/>
      <c r="H511" s="2810"/>
      <c r="I511" s="2810"/>
      <c r="J511" s="2810"/>
      <c r="K511" s="2811"/>
    </row>
    <row r="512" spans="1:11" ht="15.75" hidden="1" thickBot="1" x14ac:dyDescent="0.3">
      <c r="A512" s="2806" t="s">
        <v>182</v>
      </c>
      <c r="B512" s="2807"/>
      <c r="C512" s="2807"/>
      <c r="D512" s="2807"/>
      <c r="E512" s="2807"/>
      <c r="F512" s="2807"/>
      <c r="G512" s="2807"/>
      <c r="H512" s="2807"/>
      <c r="I512" s="2807"/>
      <c r="J512" s="2807"/>
      <c r="K512" s="2808"/>
    </row>
    <row r="513" spans="1:11" ht="15.75" hidden="1" thickBot="1" x14ac:dyDescent="0.3">
      <c r="A513" s="2766"/>
      <c r="B513" s="2767"/>
      <c r="C513" s="2768"/>
      <c r="D513" s="298" t="s">
        <v>706</v>
      </c>
      <c r="E513" s="297" t="s">
        <v>707</v>
      </c>
      <c r="F513" s="297" t="s">
        <v>708</v>
      </c>
      <c r="G513" s="297" t="s">
        <v>709</v>
      </c>
      <c r="H513" s="297" t="s">
        <v>710</v>
      </c>
      <c r="I513" s="168" t="s">
        <v>792</v>
      </c>
      <c r="J513" s="712" t="s">
        <v>751</v>
      </c>
      <c r="K513" s="716" t="s">
        <v>130</v>
      </c>
    </row>
    <row r="514" spans="1:11" hidden="1" x14ac:dyDescent="0.25">
      <c r="A514" s="2812" t="s">
        <v>752</v>
      </c>
      <c r="B514" s="2813"/>
      <c r="C514" s="2813"/>
      <c r="D514" s="1227">
        <v>52</v>
      </c>
      <c r="E514" s="1228">
        <v>57</v>
      </c>
      <c r="F514" s="1228">
        <v>20</v>
      </c>
      <c r="G514" s="1228">
        <v>21</v>
      </c>
      <c r="H514" s="1228">
        <v>58</v>
      </c>
      <c r="I514" s="1228">
        <v>15</v>
      </c>
      <c r="J514" s="1229">
        <v>6</v>
      </c>
      <c r="K514" s="1230">
        <f>SUM(D514:J514)</f>
        <v>229</v>
      </c>
    </row>
    <row r="515" spans="1:11" ht="15.75" hidden="1" thickBot="1" x14ac:dyDescent="0.3">
      <c r="A515" s="2796" t="s">
        <v>779</v>
      </c>
      <c r="B515" s="2814"/>
      <c r="C515" s="2814"/>
      <c r="D515" s="1231">
        <v>50</v>
      </c>
      <c r="E515" s="1232">
        <v>56</v>
      </c>
      <c r="F515" s="1232">
        <v>20</v>
      </c>
      <c r="G515" s="1232">
        <v>20</v>
      </c>
      <c r="H515" s="1232">
        <v>58</v>
      </c>
      <c r="I515" s="1232">
        <v>15</v>
      </c>
      <c r="J515" s="1233">
        <v>6</v>
      </c>
      <c r="K515" s="1117">
        <f>SUM(D515:J515)</f>
        <v>225</v>
      </c>
    </row>
    <row r="516" spans="1:11" ht="16.5" hidden="1" thickTop="1" thickBot="1" x14ac:dyDescent="0.3">
      <c r="A516" s="2815" t="s">
        <v>756</v>
      </c>
      <c r="B516" s="2816"/>
      <c r="C516" s="2816"/>
      <c r="D516" s="1234">
        <v>2</v>
      </c>
      <c r="E516" s="1235">
        <v>1</v>
      </c>
      <c r="F516" s="1235">
        <v>0</v>
      </c>
      <c r="G516" s="1235">
        <v>1</v>
      </c>
      <c r="H516" s="1235">
        <v>0</v>
      </c>
      <c r="I516" s="1235">
        <v>0</v>
      </c>
      <c r="J516" s="1236">
        <v>0</v>
      </c>
      <c r="K516" s="1224">
        <f>SUM(K514-K515)</f>
        <v>4</v>
      </c>
    </row>
    <row r="517" spans="1:11" hidden="1" x14ac:dyDescent="0.25">
      <c r="A517" s="1147" t="s">
        <v>780</v>
      </c>
      <c r="B517" s="1148"/>
      <c r="C517" s="1149"/>
      <c r="D517" s="1150"/>
      <c r="E517" s="1151"/>
      <c r="F517" s="42"/>
      <c r="G517" s="7"/>
      <c r="H517" s="7"/>
      <c r="I517" s="7"/>
      <c r="J517" s="7"/>
      <c r="K517" s="7"/>
    </row>
    <row r="518" spans="1:11" hidden="1" x14ac:dyDescent="0.25">
      <c r="A518" s="1147" t="s">
        <v>781</v>
      </c>
      <c r="B518" s="1147"/>
      <c r="C518" s="1149"/>
      <c r="D518" s="1152"/>
      <c r="E518" s="1150"/>
      <c r="F518" s="9"/>
      <c r="G518" s="3"/>
      <c r="H518" s="3"/>
      <c r="I518" s="3"/>
      <c r="J518" s="3"/>
      <c r="K518" s="3"/>
    </row>
    <row r="519" spans="1:11" ht="16.5" hidden="1" customHeight="1" x14ac:dyDescent="0.25">
      <c r="A519" s="4"/>
      <c r="B519" s="4"/>
      <c r="C519" s="6"/>
      <c r="D519" s="3"/>
      <c r="E519" s="7"/>
      <c r="F519" s="9"/>
      <c r="G519" s="3"/>
      <c r="H519" s="3"/>
      <c r="I519" s="3"/>
      <c r="J519" s="3"/>
      <c r="K519" s="3"/>
    </row>
    <row r="520" spans="1:11" s="159" customFormat="1" ht="26.25" hidden="1" customHeight="1" thickBot="1" x14ac:dyDescent="0.4">
      <c r="A520" s="2821" t="s">
        <v>794</v>
      </c>
      <c r="B520" s="2821"/>
      <c r="C520" s="2821"/>
      <c r="D520" s="2821"/>
      <c r="E520" s="2821"/>
      <c r="F520" s="2821"/>
      <c r="G520" s="2821"/>
      <c r="H520" s="2821"/>
      <c r="I520" s="2821"/>
      <c r="J520" s="2821"/>
      <c r="K520" s="2822"/>
    </row>
    <row r="521" spans="1:11" ht="15.75" hidden="1" thickBot="1" x14ac:dyDescent="0.3">
      <c r="A521" s="2806" t="s">
        <v>183</v>
      </c>
      <c r="B521" s="2807"/>
      <c r="C521" s="2807"/>
      <c r="D521" s="2807"/>
      <c r="E521" s="2807"/>
      <c r="F521" s="2807"/>
      <c r="G521" s="2807"/>
      <c r="H521" s="2807"/>
      <c r="I521" s="2807"/>
      <c r="J521" s="2807"/>
      <c r="K521" s="2808"/>
    </row>
    <row r="522" spans="1:11" ht="18" hidden="1" thickBot="1" x14ac:dyDescent="0.3">
      <c r="A522" s="2786"/>
      <c r="B522" s="2787"/>
      <c r="C522" s="2788"/>
      <c r="D522" s="298" t="s">
        <v>749</v>
      </c>
      <c r="E522" s="297" t="s">
        <v>707</v>
      </c>
      <c r="F522" s="297" t="s">
        <v>708</v>
      </c>
      <c r="G522" s="297" t="s">
        <v>709</v>
      </c>
      <c r="H522" s="297" t="s">
        <v>710</v>
      </c>
      <c r="I522" s="297" t="s">
        <v>784</v>
      </c>
      <c r="J522" s="297" t="s">
        <v>751</v>
      </c>
      <c r="K522" s="169" t="s">
        <v>130</v>
      </c>
    </row>
    <row r="523" spans="1:11" hidden="1" x14ac:dyDescent="0.25">
      <c r="A523" s="2794" t="s">
        <v>752</v>
      </c>
      <c r="B523" s="2795"/>
      <c r="C523" s="2795"/>
      <c r="D523" s="1126">
        <v>344</v>
      </c>
      <c r="E523" s="1127">
        <v>337</v>
      </c>
      <c r="F523" s="1127">
        <v>113</v>
      </c>
      <c r="G523" s="1127">
        <v>116</v>
      </c>
      <c r="H523" s="1127">
        <v>381</v>
      </c>
      <c r="I523" s="1127">
        <v>89</v>
      </c>
      <c r="J523" s="1128">
        <v>26</v>
      </c>
      <c r="K523" s="494">
        <f>SUM(D523:J523)</f>
        <v>1406</v>
      </c>
    </row>
    <row r="524" spans="1:11" ht="17.25" hidden="1" x14ac:dyDescent="0.25">
      <c r="A524" s="2796" t="s">
        <v>753</v>
      </c>
      <c r="B524" s="2797"/>
      <c r="C524" s="2797"/>
      <c r="D524" s="1129">
        <v>260</v>
      </c>
      <c r="E524" s="1130">
        <v>269</v>
      </c>
      <c r="F524" s="1130">
        <v>82</v>
      </c>
      <c r="G524" s="1130">
        <v>87</v>
      </c>
      <c r="H524" s="1130">
        <v>262</v>
      </c>
      <c r="I524" s="1130">
        <v>79</v>
      </c>
      <c r="J524" s="1131">
        <v>23</v>
      </c>
      <c r="K524" s="498">
        <f>SUM(D524:J524)</f>
        <v>1062</v>
      </c>
    </row>
    <row r="525" spans="1:11" ht="15" hidden="1" customHeight="1" x14ac:dyDescent="0.25">
      <c r="A525" s="2798" t="s">
        <v>754</v>
      </c>
      <c r="B525" s="2799"/>
      <c r="C525" s="2799"/>
      <c r="D525" s="1129">
        <v>79</v>
      </c>
      <c r="E525" s="1130">
        <v>48</v>
      </c>
      <c r="F525" s="1130">
        <v>20</v>
      </c>
      <c r="G525" s="1130">
        <v>16</v>
      </c>
      <c r="H525" s="1130">
        <v>88</v>
      </c>
      <c r="I525" s="1130">
        <v>7</v>
      </c>
      <c r="J525" s="1131">
        <v>1</v>
      </c>
      <c r="K525" s="498">
        <f>SUM(D525:J525)</f>
        <v>259</v>
      </c>
    </row>
    <row r="526" spans="1:11" ht="15.75" hidden="1" thickBot="1" x14ac:dyDescent="0.3">
      <c r="A526" s="2823" t="s">
        <v>755</v>
      </c>
      <c r="B526" s="2824"/>
      <c r="C526" s="2825"/>
      <c r="D526" s="1132">
        <f>SUM(D524:D525)</f>
        <v>339</v>
      </c>
      <c r="E526" s="1133">
        <f t="shared" ref="E526:J526" si="72">SUM(E524:E525)</f>
        <v>317</v>
      </c>
      <c r="F526" s="1133">
        <f t="shared" si="72"/>
        <v>102</v>
      </c>
      <c r="G526" s="1133">
        <f t="shared" si="72"/>
        <v>103</v>
      </c>
      <c r="H526" s="1133">
        <f t="shared" si="72"/>
        <v>350</v>
      </c>
      <c r="I526" s="1133">
        <f t="shared" si="72"/>
        <v>86</v>
      </c>
      <c r="J526" s="1134">
        <f t="shared" si="72"/>
        <v>24</v>
      </c>
      <c r="K526" s="502">
        <f>K524+K525</f>
        <v>1321</v>
      </c>
    </row>
    <row r="527" spans="1:11" ht="18" hidden="1" customHeight="1" thickTop="1" thickBot="1" x14ac:dyDescent="0.3">
      <c r="A527" s="2826" t="s">
        <v>756</v>
      </c>
      <c r="B527" s="2827"/>
      <c r="C527" s="2827"/>
      <c r="D527" s="1135">
        <f t="shared" ref="D527:K527" si="73">D523-D526</f>
        <v>5</v>
      </c>
      <c r="E527" s="550">
        <f t="shared" si="73"/>
        <v>20</v>
      </c>
      <c r="F527" s="550">
        <f t="shared" si="73"/>
        <v>11</v>
      </c>
      <c r="G527" s="550">
        <f t="shared" si="73"/>
        <v>13</v>
      </c>
      <c r="H527" s="550">
        <f t="shared" si="73"/>
        <v>31</v>
      </c>
      <c r="I527" s="550">
        <f t="shared" si="73"/>
        <v>3</v>
      </c>
      <c r="J527" s="551">
        <f t="shared" si="73"/>
        <v>2</v>
      </c>
      <c r="K527" s="552">
        <f t="shared" si="73"/>
        <v>85</v>
      </c>
    </row>
    <row r="528" spans="1:11" ht="7.5" hidden="1" customHeight="1" x14ac:dyDescent="0.25">
      <c r="A528" s="2828"/>
      <c r="B528" s="2829"/>
      <c r="C528" s="2829"/>
      <c r="D528" s="2829"/>
      <c r="E528" s="2829"/>
      <c r="F528" s="2829"/>
      <c r="G528" s="2829"/>
      <c r="H528" s="2829"/>
      <c r="I528" s="2829"/>
      <c r="J528" s="2829"/>
      <c r="K528" s="2830"/>
    </row>
    <row r="529" spans="1:11" hidden="1" x14ac:dyDescent="0.25">
      <c r="A529" s="2804" t="s">
        <v>757</v>
      </c>
      <c r="B529" s="2804"/>
      <c r="C529" s="2804"/>
      <c r="D529" s="2804"/>
      <c r="E529" s="2804"/>
      <c r="F529" s="2804"/>
      <c r="G529" s="2804"/>
      <c r="H529" s="2804"/>
      <c r="I529" s="2804"/>
      <c r="J529" s="2804"/>
      <c r="K529" s="2805"/>
    </row>
    <row r="530" spans="1:11" ht="15.75" hidden="1" thickBot="1" x14ac:dyDescent="0.3">
      <c r="A530" s="2806" t="s">
        <v>795</v>
      </c>
      <c r="B530" s="2807"/>
      <c r="C530" s="2807"/>
      <c r="D530" s="2807"/>
      <c r="E530" s="2807"/>
      <c r="F530" s="2807"/>
      <c r="G530" s="2807"/>
      <c r="H530" s="2807"/>
      <c r="I530" s="2807"/>
      <c r="J530" s="2807"/>
      <c r="K530" s="2808"/>
    </row>
    <row r="531" spans="1:11" ht="15.75" hidden="1" thickBot="1" x14ac:dyDescent="0.3">
      <c r="A531" s="2786"/>
      <c r="B531" s="2787"/>
      <c r="C531" s="2788"/>
      <c r="D531" s="298" t="s">
        <v>749</v>
      </c>
      <c r="E531" s="297" t="s">
        <v>707</v>
      </c>
      <c r="F531" s="297" t="s">
        <v>708</v>
      </c>
      <c r="G531" s="297" t="s">
        <v>709</v>
      </c>
      <c r="H531" s="297" t="s">
        <v>710</v>
      </c>
      <c r="I531" s="168" t="s">
        <v>782</v>
      </c>
      <c r="J531" s="168" t="s">
        <v>751</v>
      </c>
      <c r="K531" s="169" t="s">
        <v>130</v>
      </c>
    </row>
    <row r="532" spans="1:11" ht="15" hidden="1" customHeight="1" x14ac:dyDescent="0.25">
      <c r="A532" s="128"/>
      <c r="B532" s="2773" t="s">
        <v>758</v>
      </c>
      <c r="C532" s="2774"/>
      <c r="D532" s="1111">
        <v>47</v>
      </c>
      <c r="E532" s="1111">
        <v>25</v>
      </c>
      <c r="F532" s="1111">
        <v>13</v>
      </c>
      <c r="G532" s="1111">
        <v>6</v>
      </c>
      <c r="H532" s="1111">
        <v>61</v>
      </c>
      <c r="I532" s="1111">
        <v>4</v>
      </c>
      <c r="J532" s="1112">
        <v>1</v>
      </c>
      <c r="K532" s="1109">
        <f>SUM(D532:J532)</f>
        <v>157</v>
      </c>
    </row>
    <row r="533" spans="1:11" ht="15" hidden="1" customHeight="1" x14ac:dyDescent="0.25">
      <c r="A533" s="129"/>
      <c r="B533" s="2775" t="s">
        <v>759</v>
      </c>
      <c r="C533" s="2776"/>
      <c r="D533" s="1110">
        <v>0</v>
      </c>
      <c r="E533" s="1111">
        <v>0</v>
      </c>
      <c r="F533" s="1111">
        <v>0</v>
      </c>
      <c r="G533" s="1111">
        <v>0</v>
      </c>
      <c r="H533" s="1111">
        <v>0</v>
      </c>
      <c r="I533" s="1111">
        <v>0</v>
      </c>
      <c r="J533" s="1112">
        <v>0</v>
      </c>
      <c r="K533" s="1120">
        <f>SUM(D533:I533)</f>
        <v>0</v>
      </c>
    </row>
    <row r="534" spans="1:11" ht="15" hidden="1" customHeight="1" x14ac:dyDescent="0.25">
      <c r="A534" s="2777" t="s">
        <v>760</v>
      </c>
      <c r="B534" s="2775"/>
      <c r="C534" s="2776"/>
      <c r="D534" s="1110">
        <v>0</v>
      </c>
      <c r="E534" s="1111">
        <v>0</v>
      </c>
      <c r="F534" s="1111">
        <v>0</v>
      </c>
      <c r="G534" s="1111">
        <v>0</v>
      </c>
      <c r="H534" s="1111">
        <v>0</v>
      </c>
      <c r="I534" s="1111">
        <v>0</v>
      </c>
      <c r="J534" s="1112">
        <v>0</v>
      </c>
      <c r="K534" s="1120">
        <f>SUM(D534:I534)</f>
        <v>0</v>
      </c>
    </row>
    <row r="535" spans="1:11" ht="15" hidden="1" customHeight="1" x14ac:dyDescent="0.25">
      <c r="A535" s="2777" t="s">
        <v>761</v>
      </c>
      <c r="B535" s="2775"/>
      <c r="C535" s="2776"/>
      <c r="D535" s="1110">
        <v>0</v>
      </c>
      <c r="E535" s="1111">
        <v>0</v>
      </c>
      <c r="F535" s="1111">
        <v>0</v>
      </c>
      <c r="G535" s="1111">
        <v>0</v>
      </c>
      <c r="H535" s="1111">
        <v>0</v>
      </c>
      <c r="I535" s="1111">
        <v>0</v>
      </c>
      <c r="J535" s="1112">
        <v>0</v>
      </c>
      <c r="K535" s="1120">
        <f>SUM(D535:J535)</f>
        <v>0</v>
      </c>
    </row>
    <row r="536" spans="1:11" ht="15.75" hidden="1" thickBot="1" x14ac:dyDescent="0.3">
      <c r="A536" s="2789" t="s">
        <v>762</v>
      </c>
      <c r="B536" s="2790"/>
      <c r="C536" s="2791"/>
      <c r="D536" s="1114">
        <v>0</v>
      </c>
      <c r="E536" s="1115">
        <v>0</v>
      </c>
      <c r="F536" s="1115">
        <v>0</v>
      </c>
      <c r="G536" s="1115">
        <v>0</v>
      </c>
      <c r="H536" s="1115">
        <v>0</v>
      </c>
      <c r="I536" s="1115">
        <v>0</v>
      </c>
      <c r="J536" s="1116">
        <v>0</v>
      </c>
      <c r="K536" s="1117">
        <f>SUM(D536:J536)</f>
        <v>0</v>
      </c>
    </row>
    <row r="537" spans="1:11" ht="16.5" hidden="1" customHeight="1" thickTop="1" thickBot="1" x14ac:dyDescent="0.3">
      <c r="A537" s="170"/>
      <c r="B537" s="2792" t="s">
        <v>763</v>
      </c>
      <c r="C537" s="2793"/>
      <c r="D537" s="1121">
        <f t="shared" ref="D537:K537" si="74">SUM(D532:D536)</f>
        <v>47</v>
      </c>
      <c r="E537" s="763">
        <f t="shared" si="74"/>
        <v>25</v>
      </c>
      <c r="F537" s="763">
        <f t="shared" si="74"/>
        <v>13</v>
      </c>
      <c r="G537" s="763">
        <f t="shared" si="74"/>
        <v>6</v>
      </c>
      <c r="H537" s="763">
        <f t="shared" si="74"/>
        <v>61</v>
      </c>
      <c r="I537" s="763">
        <f t="shared" si="74"/>
        <v>4</v>
      </c>
      <c r="J537" s="1122">
        <f t="shared" si="74"/>
        <v>1</v>
      </c>
      <c r="K537" s="1123">
        <f t="shared" si="74"/>
        <v>157</v>
      </c>
    </row>
    <row r="538" spans="1:11" ht="7.5" hidden="1" customHeight="1" thickBot="1" x14ac:dyDescent="0.3">
      <c r="A538" s="126"/>
      <c r="B538" s="127"/>
      <c r="C538" s="127"/>
      <c r="D538" s="123"/>
      <c r="E538" s="123"/>
      <c r="F538" s="123"/>
      <c r="G538" s="123"/>
      <c r="H538" s="123"/>
      <c r="I538" s="123"/>
      <c r="J538" s="123"/>
      <c r="K538" s="124"/>
    </row>
    <row r="539" spans="1:11" ht="15.75" hidden="1" thickBot="1" x14ac:dyDescent="0.3">
      <c r="A539" s="2809" t="s">
        <v>764</v>
      </c>
      <c r="B539" s="2810"/>
      <c r="C539" s="2810"/>
      <c r="D539" s="2810"/>
      <c r="E539" s="2810"/>
      <c r="F539" s="2810"/>
      <c r="G539" s="2810"/>
      <c r="H539" s="2810"/>
      <c r="I539" s="2810"/>
      <c r="J539" s="2810"/>
      <c r="K539" s="2811"/>
    </row>
    <row r="540" spans="1:11" ht="15.75" hidden="1" thickBot="1" x14ac:dyDescent="0.3">
      <c r="A540" s="2806" t="s">
        <v>795</v>
      </c>
      <c r="B540" s="2807"/>
      <c r="C540" s="2807"/>
      <c r="D540" s="2807"/>
      <c r="E540" s="2807"/>
      <c r="F540" s="2807"/>
      <c r="G540" s="2807"/>
      <c r="H540" s="2807"/>
      <c r="I540" s="2807"/>
      <c r="J540" s="2807"/>
      <c r="K540" s="2808"/>
    </row>
    <row r="541" spans="1:11" ht="15.75" hidden="1" thickBot="1" x14ac:dyDescent="0.3">
      <c r="A541" s="2766"/>
      <c r="B541" s="2767"/>
      <c r="C541" s="2768"/>
      <c r="D541" s="298" t="s">
        <v>749</v>
      </c>
      <c r="E541" s="297" t="s">
        <v>707</v>
      </c>
      <c r="F541" s="297" t="s">
        <v>708</v>
      </c>
      <c r="G541" s="297" t="s">
        <v>709</v>
      </c>
      <c r="H541" s="297" t="s">
        <v>710</v>
      </c>
      <c r="I541" s="168" t="s">
        <v>782</v>
      </c>
      <c r="J541" s="168" t="s">
        <v>751</v>
      </c>
      <c r="K541" s="169" t="s">
        <v>130</v>
      </c>
    </row>
    <row r="542" spans="1:11" ht="15" hidden="1" customHeight="1" x14ac:dyDescent="0.25">
      <c r="A542" s="1736"/>
      <c r="B542" s="2773" t="s">
        <v>765</v>
      </c>
      <c r="C542" s="2774"/>
      <c r="D542" s="1106">
        <v>50</v>
      </c>
      <c r="E542" s="1107">
        <v>47</v>
      </c>
      <c r="F542" s="1107">
        <v>19</v>
      </c>
      <c r="G542" s="1107">
        <v>3</v>
      </c>
      <c r="H542" s="1107">
        <v>60</v>
      </c>
      <c r="I542" s="1107">
        <v>4</v>
      </c>
      <c r="J542" s="1108">
        <v>1</v>
      </c>
      <c r="K542" s="1109">
        <f>SUM(D542:J542)</f>
        <v>184</v>
      </c>
    </row>
    <row r="543" spans="1:11" ht="15" hidden="1" customHeight="1" x14ac:dyDescent="0.25">
      <c r="A543" s="130"/>
      <c r="B543" s="2775" t="s">
        <v>766</v>
      </c>
      <c r="C543" s="2776"/>
      <c r="D543" s="1110">
        <v>3</v>
      </c>
      <c r="E543" s="1111">
        <v>2</v>
      </c>
      <c r="F543" s="1111">
        <v>1</v>
      </c>
      <c r="G543" s="1111">
        <v>0</v>
      </c>
      <c r="H543" s="1111">
        <v>1</v>
      </c>
      <c r="I543" s="1111">
        <v>0</v>
      </c>
      <c r="J543" s="1112">
        <v>0</v>
      </c>
      <c r="K543" s="1113">
        <f>SUM(D543:J543)</f>
        <v>7</v>
      </c>
    </row>
    <row r="544" spans="1:11" ht="15" hidden="1" customHeight="1" x14ac:dyDescent="0.25">
      <c r="A544" s="2777" t="s">
        <v>767</v>
      </c>
      <c r="B544" s="2775"/>
      <c r="C544" s="2776"/>
      <c r="D544" s="1110">
        <v>0</v>
      </c>
      <c r="E544" s="1111">
        <v>0</v>
      </c>
      <c r="F544" s="1111">
        <v>0</v>
      </c>
      <c r="G544" s="1111">
        <v>0</v>
      </c>
      <c r="H544" s="1111">
        <v>0</v>
      </c>
      <c r="I544" s="1111">
        <v>0</v>
      </c>
      <c r="J544" s="1112">
        <v>0</v>
      </c>
      <c r="K544" s="1113">
        <f>SUM(D544:J544)</f>
        <v>0</v>
      </c>
    </row>
    <row r="545" spans="1:11" ht="15" hidden="1" customHeight="1" x14ac:dyDescent="0.25">
      <c r="A545" s="130"/>
      <c r="B545" s="2775" t="s">
        <v>768</v>
      </c>
      <c r="C545" s="2776"/>
      <c r="D545" s="1110">
        <v>0</v>
      </c>
      <c r="E545" s="1111">
        <v>0</v>
      </c>
      <c r="F545" s="1111">
        <v>0</v>
      </c>
      <c r="G545" s="1111">
        <v>0</v>
      </c>
      <c r="H545" s="1111">
        <v>0</v>
      </c>
      <c r="I545" s="1111">
        <v>0</v>
      </c>
      <c r="J545" s="1112">
        <v>0</v>
      </c>
      <c r="K545" s="1113">
        <f>SUM(D545:J545)</f>
        <v>0</v>
      </c>
    </row>
    <row r="546" spans="1:11" ht="15.75" hidden="1" customHeight="1" thickBot="1" x14ac:dyDescent="0.3">
      <c r="A546" s="887"/>
      <c r="B546" s="2790" t="s">
        <v>769</v>
      </c>
      <c r="C546" s="2791"/>
      <c r="D546" s="1114">
        <v>0</v>
      </c>
      <c r="E546" s="1115">
        <v>0</v>
      </c>
      <c r="F546" s="1115">
        <v>0</v>
      </c>
      <c r="G546" s="1115">
        <v>0</v>
      </c>
      <c r="H546" s="1115">
        <v>0</v>
      </c>
      <c r="I546" s="1115">
        <v>0</v>
      </c>
      <c r="J546" s="1116">
        <v>0</v>
      </c>
      <c r="K546" s="1117">
        <f>SUM(D546:J546)</f>
        <v>0</v>
      </c>
    </row>
    <row r="547" spans="1:11" ht="16.5" hidden="1" customHeight="1" thickTop="1" thickBot="1" x14ac:dyDescent="0.3">
      <c r="A547" s="1738"/>
      <c r="B547" s="2792" t="s">
        <v>770</v>
      </c>
      <c r="C547" s="2793"/>
      <c r="D547" s="1118">
        <f t="shared" ref="D547:K547" si="75">SUM(D542:D546)</f>
        <v>53</v>
      </c>
      <c r="E547" s="1119">
        <f t="shared" si="75"/>
        <v>49</v>
      </c>
      <c r="F547" s="1119">
        <f t="shared" si="75"/>
        <v>20</v>
      </c>
      <c r="G547" s="1119">
        <f t="shared" si="75"/>
        <v>3</v>
      </c>
      <c r="H547" s="1119">
        <f t="shared" si="75"/>
        <v>61</v>
      </c>
      <c r="I547" s="1119">
        <f t="shared" si="75"/>
        <v>4</v>
      </c>
      <c r="J547" s="1124">
        <f t="shared" si="75"/>
        <v>1</v>
      </c>
      <c r="K547" s="1125">
        <f t="shared" si="75"/>
        <v>191</v>
      </c>
    </row>
    <row r="548" spans="1:11" ht="7.5" hidden="1" customHeight="1" thickBot="1" x14ac:dyDescent="0.3">
      <c r="A548" s="126"/>
      <c r="B548" s="127"/>
      <c r="C548" s="127"/>
      <c r="D548" s="123"/>
      <c r="E548" s="123"/>
      <c r="F548" s="123"/>
      <c r="G548" s="123"/>
      <c r="H548" s="123"/>
      <c r="I548" s="123"/>
      <c r="J548" s="123"/>
      <c r="K548" s="125"/>
    </row>
    <row r="549" spans="1:11" ht="15.75" hidden="1" thickBot="1" x14ac:dyDescent="0.3">
      <c r="A549" s="2809" t="s">
        <v>771</v>
      </c>
      <c r="B549" s="2810"/>
      <c r="C549" s="2810"/>
      <c r="D549" s="2810"/>
      <c r="E549" s="2810"/>
      <c r="F549" s="2810"/>
      <c r="G549" s="2810"/>
      <c r="H549" s="2810"/>
      <c r="I549" s="2810"/>
      <c r="J549" s="2810"/>
      <c r="K549" s="2811"/>
    </row>
    <row r="550" spans="1:11" ht="15.75" hidden="1" thickBot="1" x14ac:dyDescent="0.3">
      <c r="A550" s="2806" t="s">
        <v>183</v>
      </c>
      <c r="B550" s="2807"/>
      <c r="C550" s="2807"/>
      <c r="D550" s="2807"/>
      <c r="E550" s="2807"/>
      <c r="F550" s="2807"/>
      <c r="G550" s="2807"/>
      <c r="H550" s="2807"/>
      <c r="I550" s="2807"/>
      <c r="J550" s="2807"/>
      <c r="K550" s="2808"/>
    </row>
    <row r="551" spans="1:11" ht="15.75" hidden="1" thickBot="1" x14ac:dyDescent="0.3">
      <c r="A551" s="2766"/>
      <c r="B551" s="2767"/>
      <c r="C551" s="2768"/>
      <c r="D551" s="298" t="s">
        <v>749</v>
      </c>
      <c r="E551" s="297" t="s">
        <v>707</v>
      </c>
      <c r="F551" s="297" t="s">
        <v>708</v>
      </c>
      <c r="G551" s="297" t="s">
        <v>709</v>
      </c>
      <c r="H551" s="297" t="s">
        <v>710</v>
      </c>
      <c r="I551" s="297" t="s">
        <v>782</v>
      </c>
      <c r="J551" s="706" t="s">
        <v>751</v>
      </c>
      <c r="K551" s="709" t="s">
        <v>130</v>
      </c>
    </row>
    <row r="552" spans="1:11" hidden="1" x14ac:dyDescent="0.25">
      <c r="A552" s="2769" t="s">
        <v>772</v>
      </c>
      <c r="B552" s="2770"/>
      <c r="C552" s="2770"/>
      <c r="D552" s="1098">
        <f t="shared" ref="D552:K552" si="76">1-D553</f>
        <v>0.68731563421828912</v>
      </c>
      <c r="E552" s="1099">
        <f t="shared" si="76"/>
        <v>0.69085173501577279</v>
      </c>
      <c r="F552" s="1099">
        <f t="shared" si="76"/>
        <v>0.60784313725490202</v>
      </c>
      <c r="G552" s="1099">
        <f t="shared" si="76"/>
        <v>0.94174757281553401</v>
      </c>
      <c r="H552" s="1099">
        <f t="shared" si="76"/>
        <v>0.65142857142857147</v>
      </c>
      <c r="I552" s="1099">
        <f t="shared" si="76"/>
        <v>0.90697674418604657</v>
      </c>
      <c r="J552" s="1100">
        <f t="shared" si="76"/>
        <v>0.91666666666666663</v>
      </c>
      <c r="K552" s="1101">
        <f t="shared" si="76"/>
        <v>0.71082513247539736</v>
      </c>
    </row>
    <row r="553" spans="1:11" ht="18" hidden="1" thickBot="1" x14ac:dyDescent="0.3">
      <c r="A553" s="2771" t="s">
        <v>773</v>
      </c>
      <c r="B553" s="2772"/>
      <c r="C553" s="2772"/>
      <c r="D553" s="1102">
        <f>(D547/D526)*2</f>
        <v>0.31268436578171094</v>
      </c>
      <c r="E553" s="1103">
        <f t="shared" ref="E553:K553" si="77">E547/E526*2</f>
        <v>0.30914826498422715</v>
      </c>
      <c r="F553" s="1103">
        <f t="shared" si="77"/>
        <v>0.39215686274509803</v>
      </c>
      <c r="G553" s="1103">
        <f t="shared" si="77"/>
        <v>5.8252427184466021E-2</v>
      </c>
      <c r="H553" s="1103">
        <f t="shared" si="77"/>
        <v>0.34857142857142859</v>
      </c>
      <c r="I553" s="1103">
        <f t="shared" si="77"/>
        <v>9.3023255813953487E-2</v>
      </c>
      <c r="J553" s="1104">
        <f t="shared" si="77"/>
        <v>8.3333333333333329E-2</v>
      </c>
      <c r="K553" s="1105">
        <f t="shared" si="77"/>
        <v>0.28917486752460259</v>
      </c>
    </row>
    <row r="554" spans="1:11" ht="15.75" hidden="1" x14ac:dyDescent="0.25">
      <c r="A554" s="2" t="s">
        <v>774</v>
      </c>
      <c r="B554" s="121"/>
      <c r="C554" s="120"/>
      <c r="D554" s="120"/>
      <c r="E554" s="120"/>
      <c r="F554" s="120"/>
      <c r="G554" s="120"/>
      <c r="H554" s="120"/>
      <c r="I554" s="120"/>
      <c r="J554" s="120"/>
      <c r="K554" s="120"/>
    </row>
    <row r="555" spans="1:11" ht="15.75" hidden="1" x14ac:dyDescent="0.25">
      <c r="A555" s="2" t="s">
        <v>775</v>
      </c>
      <c r="B555" s="120"/>
      <c r="C555" s="120"/>
      <c r="D555" s="120"/>
      <c r="E555" s="120"/>
      <c r="F555" s="120"/>
      <c r="G555" s="120"/>
      <c r="H555" s="120"/>
      <c r="I555" s="120"/>
      <c r="J555" s="120"/>
      <c r="K555" s="120"/>
    </row>
    <row r="556" spans="1:11" ht="15.75" hidden="1" x14ac:dyDescent="0.25">
      <c r="A556" s="2" t="s">
        <v>776</v>
      </c>
      <c r="B556" s="120"/>
      <c r="C556" s="120"/>
      <c r="D556" s="120"/>
      <c r="E556" s="120"/>
      <c r="F556" s="120"/>
      <c r="G556" s="120"/>
      <c r="H556" s="120"/>
      <c r="I556" s="120"/>
      <c r="J556" s="120"/>
      <c r="K556" s="120"/>
    </row>
    <row r="557" spans="1:11" hidden="1" x14ac:dyDescent="0.25">
      <c r="A557" s="576" t="s">
        <v>777</v>
      </c>
      <c r="B557" s="120"/>
      <c r="C557" s="120"/>
      <c r="D557" s="120"/>
      <c r="E557" s="120"/>
      <c r="F557" s="120"/>
      <c r="G557" s="120"/>
      <c r="H557" s="120"/>
      <c r="I557" s="120"/>
      <c r="J557" s="120"/>
      <c r="K557" s="120"/>
    </row>
    <row r="558" spans="1:11" ht="9.75" hidden="1" customHeight="1" thickBot="1" x14ac:dyDescent="0.3">
      <c r="A558" s="122"/>
      <c r="B558" s="122"/>
      <c r="C558" s="122"/>
      <c r="D558" s="119"/>
      <c r="E558" s="119"/>
      <c r="F558" s="119"/>
      <c r="G558" s="119"/>
      <c r="H558" s="119"/>
      <c r="I558" s="119"/>
      <c r="J558" s="119"/>
      <c r="K558" s="122"/>
    </row>
    <row r="559" spans="1:11" ht="15.75" hidden="1" thickBot="1" x14ac:dyDescent="0.3">
      <c r="A559" s="2809" t="s">
        <v>778</v>
      </c>
      <c r="B559" s="2810"/>
      <c r="C559" s="2810"/>
      <c r="D559" s="2810"/>
      <c r="E559" s="2810"/>
      <c r="F559" s="2810"/>
      <c r="G559" s="2810"/>
      <c r="H559" s="2810"/>
      <c r="I559" s="2810"/>
      <c r="J559" s="2810"/>
      <c r="K559" s="2811"/>
    </row>
    <row r="560" spans="1:11" ht="15.75" hidden="1" thickBot="1" x14ac:dyDescent="0.3">
      <c r="A560" s="2806" t="s">
        <v>183</v>
      </c>
      <c r="B560" s="2807"/>
      <c r="C560" s="2807"/>
      <c r="D560" s="2807"/>
      <c r="E560" s="2807"/>
      <c r="F560" s="2807"/>
      <c r="G560" s="2807"/>
      <c r="H560" s="2807"/>
      <c r="I560" s="2807"/>
      <c r="J560" s="2807"/>
      <c r="K560" s="2808"/>
    </row>
    <row r="561" spans="1:11" ht="15.75" hidden="1" thickBot="1" x14ac:dyDescent="0.3">
      <c r="A561" s="2766"/>
      <c r="B561" s="2767"/>
      <c r="C561" s="2768"/>
      <c r="D561" s="298" t="s">
        <v>749</v>
      </c>
      <c r="E561" s="297" t="s">
        <v>707</v>
      </c>
      <c r="F561" s="297" t="s">
        <v>708</v>
      </c>
      <c r="G561" s="297" t="s">
        <v>709</v>
      </c>
      <c r="H561" s="297" t="s">
        <v>710</v>
      </c>
      <c r="I561" s="168" t="s">
        <v>782</v>
      </c>
      <c r="J561" s="712" t="s">
        <v>751</v>
      </c>
      <c r="K561" s="716" t="s">
        <v>130</v>
      </c>
    </row>
    <row r="562" spans="1:11" hidden="1" x14ac:dyDescent="0.25">
      <c r="A562" s="2812" t="s">
        <v>752</v>
      </c>
      <c r="B562" s="2813"/>
      <c r="C562" s="2813"/>
      <c r="D562" s="1090">
        <v>56</v>
      </c>
      <c r="E562" s="1091">
        <v>61</v>
      </c>
      <c r="F562" s="1091">
        <v>22</v>
      </c>
      <c r="G562" s="1091">
        <v>23</v>
      </c>
      <c r="H562" s="1091">
        <v>62</v>
      </c>
      <c r="I562" s="1091">
        <v>16</v>
      </c>
      <c r="J562" s="1092">
        <v>6</v>
      </c>
      <c r="K562" s="717">
        <f>SUM(D562:J562)</f>
        <v>246</v>
      </c>
    </row>
    <row r="563" spans="1:11" hidden="1" x14ac:dyDescent="0.25">
      <c r="A563" s="2796" t="s">
        <v>779</v>
      </c>
      <c r="B563" s="2814"/>
      <c r="C563" s="2814"/>
      <c r="D563" s="1093">
        <v>54</v>
      </c>
      <c r="E563" s="1094">
        <v>57</v>
      </c>
      <c r="F563" s="1094">
        <v>20</v>
      </c>
      <c r="G563" s="1094">
        <v>21</v>
      </c>
      <c r="H563" s="1094">
        <v>58</v>
      </c>
      <c r="I563" s="1094">
        <v>16</v>
      </c>
      <c r="J563" s="1095">
        <v>6</v>
      </c>
      <c r="K563" s="700">
        <f>SUM(D563:J563)</f>
        <v>232</v>
      </c>
    </row>
    <row r="564" spans="1:11" ht="15.75" hidden="1" thickBot="1" x14ac:dyDescent="0.3">
      <c r="A564" s="2815" t="s">
        <v>756</v>
      </c>
      <c r="B564" s="2816"/>
      <c r="C564" s="2816"/>
      <c r="D564" s="1096">
        <v>2</v>
      </c>
      <c r="E564" s="1097">
        <v>4</v>
      </c>
      <c r="F564" s="1097">
        <v>2</v>
      </c>
      <c r="G564" s="1097">
        <v>2</v>
      </c>
      <c r="H564" s="1097">
        <v>4</v>
      </c>
      <c r="I564" s="1097">
        <v>0</v>
      </c>
      <c r="J564" s="715">
        <v>0</v>
      </c>
      <c r="K564" s="718">
        <f>SUM(K562-K563)</f>
        <v>14</v>
      </c>
    </row>
    <row r="565" spans="1:11" hidden="1" x14ac:dyDescent="0.25">
      <c r="A565" s="4" t="s">
        <v>780</v>
      </c>
      <c r="B565" s="5"/>
      <c r="C565" s="6"/>
      <c r="D565" s="7"/>
      <c r="E565" s="8"/>
      <c r="F565" s="42"/>
      <c r="G565" s="7"/>
      <c r="H565" s="7"/>
      <c r="I565" s="7"/>
      <c r="J565" s="7"/>
      <c r="K565" s="7"/>
    </row>
    <row r="566" spans="1:11" hidden="1" x14ac:dyDescent="0.25">
      <c r="A566" s="4" t="s">
        <v>781</v>
      </c>
      <c r="B566" s="4"/>
      <c r="C566" s="6"/>
      <c r="D566" s="3"/>
      <c r="E566" s="7"/>
      <c r="F566" s="9"/>
      <c r="G566" s="3"/>
      <c r="H566" s="3"/>
      <c r="I566" s="3"/>
      <c r="J566" s="3"/>
      <c r="K566" s="3"/>
    </row>
    <row r="567" spans="1:11" s="159" customFormat="1" ht="26.25" hidden="1" customHeight="1" thickBot="1" x14ac:dyDescent="0.4">
      <c r="A567" s="2821" t="s">
        <v>794</v>
      </c>
      <c r="B567" s="2821"/>
      <c r="C567" s="2821"/>
      <c r="D567" s="2821"/>
      <c r="E567" s="2821"/>
      <c r="F567" s="2821"/>
      <c r="G567" s="2821"/>
      <c r="H567" s="2821"/>
      <c r="I567" s="2821"/>
      <c r="J567" s="2821"/>
      <c r="K567" s="2822"/>
    </row>
    <row r="568" spans="1:11" ht="15.75" hidden="1" thickBot="1" x14ac:dyDescent="0.3">
      <c r="A568" s="2806" t="s">
        <v>184</v>
      </c>
      <c r="B568" s="2807"/>
      <c r="C568" s="2807"/>
      <c r="D568" s="2807"/>
      <c r="E568" s="2807"/>
      <c r="F568" s="2807"/>
      <c r="G568" s="2807"/>
      <c r="H568" s="2807"/>
      <c r="I568" s="2807"/>
      <c r="J568" s="2807"/>
      <c r="K568" s="2808"/>
    </row>
    <row r="569" spans="1:11" ht="18" hidden="1" thickBot="1" x14ac:dyDescent="0.3">
      <c r="A569" s="2786"/>
      <c r="B569" s="2787"/>
      <c r="C569" s="2788"/>
      <c r="D569" s="298" t="s">
        <v>736</v>
      </c>
      <c r="E569" s="297" t="s">
        <v>454</v>
      </c>
      <c r="F569" s="297" t="s">
        <v>737</v>
      </c>
      <c r="G569" s="297" t="s">
        <v>738</v>
      </c>
      <c r="H569" s="297" t="s">
        <v>739</v>
      </c>
      <c r="I569" s="297" t="s">
        <v>784</v>
      </c>
      <c r="J569" s="297" t="s">
        <v>751</v>
      </c>
      <c r="K569" s="169" t="s">
        <v>130</v>
      </c>
    </row>
    <row r="570" spans="1:11" hidden="1" x14ac:dyDescent="0.25">
      <c r="A570" s="2794" t="s">
        <v>752</v>
      </c>
      <c r="B570" s="2795"/>
      <c r="C570" s="2795"/>
      <c r="D570" s="491">
        <v>420</v>
      </c>
      <c r="E570" s="492">
        <v>281</v>
      </c>
      <c r="F570" s="492">
        <v>133</v>
      </c>
      <c r="G570" s="492">
        <v>52</v>
      </c>
      <c r="H570" s="492">
        <v>407</v>
      </c>
      <c r="I570" s="492">
        <v>88</v>
      </c>
      <c r="J570" s="493">
        <v>25</v>
      </c>
      <c r="K570" s="494">
        <f>SUM(D570:J570)</f>
        <v>1406</v>
      </c>
    </row>
    <row r="571" spans="1:11" ht="17.25" hidden="1" x14ac:dyDescent="0.25">
      <c r="A571" s="2796" t="s">
        <v>753</v>
      </c>
      <c r="B571" s="2797"/>
      <c r="C571" s="2797"/>
      <c r="D571" s="495">
        <v>327</v>
      </c>
      <c r="E571" s="496">
        <v>229</v>
      </c>
      <c r="F571" s="496">
        <v>98</v>
      </c>
      <c r="G571" s="496">
        <v>39</v>
      </c>
      <c r="H571" s="496">
        <v>329</v>
      </c>
      <c r="I571" s="496">
        <v>80</v>
      </c>
      <c r="J571" s="497">
        <v>23</v>
      </c>
      <c r="K571" s="498">
        <f>SUM(D571:J571)</f>
        <v>1125</v>
      </c>
    </row>
    <row r="572" spans="1:11" ht="15" hidden="1" customHeight="1" x14ac:dyDescent="0.25">
      <c r="A572" s="2798" t="s">
        <v>754</v>
      </c>
      <c r="B572" s="2799"/>
      <c r="C572" s="2799"/>
      <c r="D572" s="495">
        <v>89</v>
      </c>
      <c r="E572" s="496">
        <v>33</v>
      </c>
      <c r="F572" s="496">
        <v>25</v>
      </c>
      <c r="G572" s="496">
        <v>10</v>
      </c>
      <c r="H572" s="496">
        <v>43</v>
      </c>
      <c r="I572" s="496">
        <v>8</v>
      </c>
      <c r="J572" s="497">
        <v>2</v>
      </c>
      <c r="K572" s="498">
        <f>SUM(D572:J572)</f>
        <v>210</v>
      </c>
    </row>
    <row r="573" spans="1:11" ht="15.75" hidden="1" thickBot="1" x14ac:dyDescent="0.3">
      <c r="A573" s="2796" t="s">
        <v>755</v>
      </c>
      <c r="B573" s="2797"/>
      <c r="C573" s="2797"/>
      <c r="D573" s="768">
        <f>SUM(D571:D572)</f>
        <v>416</v>
      </c>
      <c r="E573" s="770">
        <f t="shared" ref="E573:J573" si="78">SUM(E571:E572)</f>
        <v>262</v>
      </c>
      <c r="F573" s="770">
        <f t="shared" si="78"/>
        <v>123</v>
      </c>
      <c r="G573" s="500">
        <f t="shared" si="78"/>
        <v>49</v>
      </c>
      <c r="H573" s="500">
        <f t="shared" si="78"/>
        <v>372</v>
      </c>
      <c r="I573" s="500">
        <f t="shared" si="78"/>
        <v>88</v>
      </c>
      <c r="J573" s="769">
        <f t="shared" si="78"/>
        <v>25</v>
      </c>
      <c r="K573" s="701">
        <f>K571+K572</f>
        <v>1335</v>
      </c>
    </row>
    <row r="574" spans="1:11" ht="18" hidden="1" customHeight="1" thickTop="1" thickBot="1" x14ac:dyDescent="0.3">
      <c r="A574" s="2800" t="s">
        <v>756</v>
      </c>
      <c r="B574" s="2801"/>
      <c r="C574" s="2801"/>
      <c r="D574" s="489">
        <f>D570-D573</f>
        <v>4</v>
      </c>
      <c r="E574" s="490">
        <f t="shared" ref="E574:J574" si="79">E570-E573</f>
        <v>19</v>
      </c>
      <c r="F574" s="490">
        <f t="shared" si="79"/>
        <v>10</v>
      </c>
      <c r="G574" s="490">
        <f t="shared" si="79"/>
        <v>3</v>
      </c>
      <c r="H574" s="490">
        <f t="shared" si="79"/>
        <v>35</v>
      </c>
      <c r="I574" s="763">
        <f t="shared" si="79"/>
        <v>0</v>
      </c>
      <c r="J574" s="764">
        <f t="shared" si="79"/>
        <v>0</v>
      </c>
      <c r="K574" s="552">
        <f>SUM(D574:J574)</f>
        <v>71</v>
      </c>
    </row>
    <row r="575" spans="1:11" ht="7.5" hidden="1" customHeight="1" x14ac:dyDescent="0.25">
      <c r="A575" s="126"/>
      <c r="B575" s="127"/>
      <c r="C575" s="127"/>
      <c r="D575" s="123"/>
      <c r="E575" s="123"/>
      <c r="F575" s="123"/>
      <c r="G575" s="123"/>
      <c r="H575" s="123"/>
      <c r="I575" s="123"/>
      <c r="J575" s="123"/>
      <c r="K575" s="124"/>
    </row>
    <row r="576" spans="1:11" hidden="1" x14ac:dyDescent="0.25">
      <c r="A576" s="2804" t="s">
        <v>757</v>
      </c>
      <c r="B576" s="2804"/>
      <c r="C576" s="2804"/>
      <c r="D576" s="2804"/>
      <c r="E576" s="2804"/>
      <c r="F576" s="2804"/>
      <c r="G576" s="2804"/>
      <c r="H576" s="2804"/>
      <c r="I576" s="2804"/>
      <c r="J576" s="2804"/>
      <c r="K576" s="2805"/>
    </row>
    <row r="577" spans="1:11" ht="15.75" hidden="1" thickBot="1" x14ac:dyDescent="0.3">
      <c r="A577" s="2806" t="s">
        <v>248</v>
      </c>
      <c r="B577" s="2807"/>
      <c r="C577" s="2807"/>
      <c r="D577" s="2807"/>
      <c r="E577" s="2807"/>
      <c r="F577" s="2807"/>
      <c r="G577" s="2807"/>
      <c r="H577" s="2807"/>
      <c r="I577" s="2807"/>
      <c r="J577" s="2807"/>
      <c r="K577" s="2808"/>
    </row>
    <row r="578" spans="1:11" ht="15.75" hidden="1" thickBot="1" x14ac:dyDescent="0.3">
      <c r="A578" s="2786"/>
      <c r="B578" s="2787"/>
      <c r="C578" s="2788"/>
      <c r="D578" s="167" t="s">
        <v>736</v>
      </c>
      <c r="E578" s="168" t="s">
        <v>454</v>
      </c>
      <c r="F578" s="168" t="s">
        <v>737</v>
      </c>
      <c r="G578" s="168" t="s">
        <v>738</v>
      </c>
      <c r="H578" s="168" t="s">
        <v>739</v>
      </c>
      <c r="I578" s="168" t="s">
        <v>782</v>
      </c>
      <c r="J578" s="168" t="s">
        <v>751</v>
      </c>
      <c r="K578" s="169" t="s">
        <v>130</v>
      </c>
    </row>
    <row r="579" spans="1:11" ht="15" hidden="1" customHeight="1" x14ac:dyDescent="0.25">
      <c r="A579" s="128"/>
      <c r="B579" s="2773" t="s">
        <v>758</v>
      </c>
      <c r="C579" s="2774"/>
      <c r="D579" s="771">
        <v>75</v>
      </c>
      <c r="E579" s="771">
        <v>32</v>
      </c>
      <c r="F579" s="771">
        <v>22</v>
      </c>
      <c r="G579" s="771">
        <v>12</v>
      </c>
      <c r="H579" s="771">
        <v>48</v>
      </c>
      <c r="I579" s="771">
        <v>8</v>
      </c>
      <c r="J579" s="772">
        <v>0</v>
      </c>
      <c r="K579" s="699">
        <f>SUM(D579:J579)</f>
        <v>197</v>
      </c>
    </row>
    <row r="580" spans="1:11" ht="15" hidden="1" customHeight="1" x14ac:dyDescent="0.25">
      <c r="A580" s="129"/>
      <c r="B580" s="2775" t="s">
        <v>759</v>
      </c>
      <c r="C580" s="2776"/>
      <c r="D580" s="771">
        <v>0</v>
      </c>
      <c r="E580" s="771">
        <v>0</v>
      </c>
      <c r="F580" s="771">
        <v>0</v>
      </c>
      <c r="G580" s="771">
        <v>0</v>
      </c>
      <c r="H580" s="771">
        <v>0</v>
      </c>
      <c r="I580" s="771">
        <v>0</v>
      </c>
      <c r="J580" s="772">
        <v>0</v>
      </c>
      <c r="K580" s="700">
        <f>SUM(D580:I580)</f>
        <v>0</v>
      </c>
    </row>
    <row r="581" spans="1:11" ht="15" hidden="1" customHeight="1" x14ac:dyDescent="0.25">
      <c r="A581" s="2777" t="s">
        <v>796</v>
      </c>
      <c r="B581" s="2775"/>
      <c r="C581" s="2776"/>
      <c r="D581" s="771">
        <v>0</v>
      </c>
      <c r="E581" s="771">
        <v>0</v>
      </c>
      <c r="F581" s="771">
        <v>0</v>
      </c>
      <c r="G581" s="771">
        <v>0</v>
      </c>
      <c r="H581" s="771">
        <v>0</v>
      </c>
      <c r="I581" s="771">
        <v>0</v>
      </c>
      <c r="J581" s="772">
        <v>0</v>
      </c>
      <c r="K581" s="700">
        <f>SUM(D581:I581)</f>
        <v>0</v>
      </c>
    </row>
    <row r="582" spans="1:11" ht="15" hidden="1" customHeight="1" x14ac:dyDescent="0.25">
      <c r="A582" s="2777" t="s">
        <v>761</v>
      </c>
      <c r="B582" s="2775"/>
      <c r="C582" s="2776"/>
      <c r="D582" s="771">
        <v>0</v>
      </c>
      <c r="E582" s="771">
        <v>0</v>
      </c>
      <c r="F582" s="771">
        <v>0</v>
      </c>
      <c r="G582" s="771">
        <v>0</v>
      </c>
      <c r="H582" s="771">
        <v>0</v>
      </c>
      <c r="I582" s="771">
        <v>0</v>
      </c>
      <c r="J582" s="772">
        <v>0</v>
      </c>
      <c r="K582" s="700">
        <f>SUM(D582:J582)</f>
        <v>0</v>
      </c>
    </row>
    <row r="583" spans="1:11" ht="15.75" hidden="1" thickBot="1" x14ac:dyDescent="0.3">
      <c r="A583" s="2789" t="s">
        <v>762</v>
      </c>
      <c r="B583" s="2790"/>
      <c r="C583" s="2791"/>
      <c r="D583" s="487">
        <v>0</v>
      </c>
      <c r="E583" s="488">
        <v>0</v>
      </c>
      <c r="F583" s="488">
        <v>0</v>
      </c>
      <c r="G583" s="488">
        <v>0</v>
      </c>
      <c r="H583" s="488">
        <v>0</v>
      </c>
      <c r="I583" s="488">
        <v>0</v>
      </c>
      <c r="J583" s="697">
        <v>0</v>
      </c>
      <c r="K583" s="701">
        <f>SUM(D583:J583)</f>
        <v>0</v>
      </c>
    </row>
    <row r="584" spans="1:11" ht="16.5" hidden="1" customHeight="1" thickTop="1" thickBot="1" x14ac:dyDescent="0.3">
      <c r="A584" s="170"/>
      <c r="B584" s="2792" t="s">
        <v>763</v>
      </c>
      <c r="C584" s="2793"/>
      <c r="D584" s="489">
        <f t="shared" ref="D584:K584" si="80">SUM(D579:D583)</f>
        <v>75</v>
      </c>
      <c r="E584" s="490">
        <f t="shared" si="80"/>
        <v>32</v>
      </c>
      <c r="F584" s="490">
        <f t="shared" si="80"/>
        <v>22</v>
      </c>
      <c r="G584" s="490">
        <f t="shared" si="80"/>
        <v>12</v>
      </c>
      <c r="H584" s="490">
        <f t="shared" si="80"/>
        <v>48</v>
      </c>
      <c r="I584" s="490">
        <f t="shared" si="80"/>
        <v>8</v>
      </c>
      <c r="J584" s="698">
        <f t="shared" si="80"/>
        <v>0</v>
      </c>
      <c r="K584" s="702">
        <f t="shared" si="80"/>
        <v>197</v>
      </c>
    </row>
    <row r="585" spans="1:11" ht="15.75" hidden="1" customHeight="1" thickBot="1" x14ac:dyDescent="0.3">
      <c r="A585" s="126"/>
      <c r="B585" s="127"/>
      <c r="C585" s="127"/>
      <c r="D585" s="123"/>
      <c r="E585" s="123"/>
      <c r="F585" s="123"/>
      <c r="G585" s="123"/>
      <c r="H585" s="123"/>
      <c r="I585" s="123"/>
      <c r="J585" s="123"/>
      <c r="K585" s="124"/>
    </row>
    <row r="586" spans="1:11" ht="15.75" hidden="1" thickBot="1" x14ac:dyDescent="0.3">
      <c r="A586" s="2809" t="s">
        <v>764</v>
      </c>
      <c r="B586" s="2810"/>
      <c r="C586" s="2810"/>
      <c r="D586" s="2810"/>
      <c r="E586" s="2810"/>
      <c r="F586" s="2810"/>
      <c r="G586" s="2810"/>
      <c r="H586" s="2810"/>
      <c r="I586" s="2810"/>
      <c r="J586" s="2810"/>
      <c r="K586" s="2811"/>
    </row>
    <row r="587" spans="1:11" ht="15.75" hidden="1" thickBot="1" x14ac:dyDescent="0.3">
      <c r="A587" s="2806" t="s">
        <v>248</v>
      </c>
      <c r="B587" s="2807"/>
      <c r="C587" s="2807"/>
      <c r="D587" s="2807"/>
      <c r="E587" s="2807"/>
      <c r="F587" s="2807"/>
      <c r="G587" s="2807"/>
      <c r="H587" s="2807"/>
      <c r="I587" s="2807"/>
      <c r="J587" s="2807"/>
      <c r="K587" s="2808"/>
    </row>
    <row r="588" spans="1:11" ht="15.75" hidden="1" thickBot="1" x14ac:dyDescent="0.3">
      <c r="A588" s="2766"/>
      <c r="B588" s="2767"/>
      <c r="C588" s="2768"/>
      <c r="D588" s="167" t="s">
        <v>736</v>
      </c>
      <c r="E588" s="168" t="s">
        <v>454</v>
      </c>
      <c r="F588" s="168" t="s">
        <v>737</v>
      </c>
      <c r="G588" s="168" t="s">
        <v>738</v>
      </c>
      <c r="H588" s="168" t="s">
        <v>739</v>
      </c>
      <c r="I588" s="168" t="s">
        <v>782</v>
      </c>
      <c r="J588" s="168" t="s">
        <v>751</v>
      </c>
      <c r="K588" s="169" t="s">
        <v>130</v>
      </c>
    </row>
    <row r="589" spans="1:11" ht="15" hidden="1" customHeight="1" x14ac:dyDescent="0.25">
      <c r="A589" s="1736"/>
      <c r="B589" s="2773" t="s">
        <v>765</v>
      </c>
      <c r="C589" s="2774"/>
      <c r="D589" s="773">
        <v>69</v>
      </c>
      <c r="E589" s="774">
        <v>38</v>
      </c>
      <c r="F589" s="774">
        <v>27</v>
      </c>
      <c r="G589" s="774">
        <v>6</v>
      </c>
      <c r="H589" s="774">
        <v>71</v>
      </c>
      <c r="I589" s="774">
        <v>24</v>
      </c>
      <c r="J589" s="775">
        <v>2</v>
      </c>
      <c r="K589" s="699">
        <f t="shared" ref="K589:K594" si="81">SUM(D589:J589)</f>
        <v>237</v>
      </c>
    </row>
    <row r="590" spans="1:11" ht="15" hidden="1" customHeight="1" x14ac:dyDescent="0.25">
      <c r="A590" s="130"/>
      <c r="B590" s="2775" t="s">
        <v>766</v>
      </c>
      <c r="C590" s="2776"/>
      <c r="D590" s="776">
        <v>0</v>
      </c>
      <c r="E590" s="771">
        <v>0</v>
      </c>
      <c r="F590" s="771">
        <v>0</v>
      </c>
      <c r="G590" s="771">
        <v>0</v>
      </c>
      <c r="H590" s="771">
        <v>0</v>
      </c>
      <c r="I590" s="771">
        <v>0</v>
      </c>
      <c r="J590" s="772">
        <v>0</v>
      </c>
      <c r="K590" s="705">
        <f t="shared" si="81"/>
        <v>0</v>
      </c>
    </row>
    <row r="591" spans="1:11" ht="15" hidden="1" customHeight="1" x14ac:dyDescent="0.25">
      <c r="A591" s="2777" t="s">
        <v>767</v>
      </c>
      <c r="B591" s="2775"/>
      <c r="C591" s="2776"/>
      <c r="D591" s="776">
        <v>0</v>
      </c>
      <c r="E591" s="771">
        <v>0</v>
      </c>
      <c r="F591" s="771">
        <v>0</v>
      </c>
      <c r="G591" s="771">
        <v>0</v>
      </c>
      <c r="H591" s="771">
        <v>0</v>
      </c>
      <c r="I591" s="771">
        <v>0</v>
      </c>
      <c r="J591" s="772">
        <v>0</v>
      </c>
      <c r="K591" s="705">
        <f t="shared" si="81"/>
        <v>0</v>
      </c>
    </row>
    <row r="592" spans="1:11" ht="15" hidden="1" customHeight="1" x14ac:dyDescent="0.25">
      <c r="A592" s="130"/>
      <c r="B592" s="2775" t="s">
        <v>768</v>
      </c>
      <c r="C592" s="2776"/>
      <c r="D592" s="776">
        <v>0</v>
      </c>
      <c r="E592" s="771">
        <v>0</v>
      </c>
      <c r="F592" s="771">
        <v>0</v>
      </c>
      <c r="G592" s="771">
        <v>0</v>
      </c>
      <c r="H592" s="771">
        <v>0</v>
      </c>
      <c r="I592" s="771">
        <v>0</v>
      </c>
      <c r="J592" s="772">
        <v>0</v>
      </c>
      <c r="K592" s="705">
        <f t="shared" si="81"/>
        <v>0</v>
      </c>
    </row>
    <row r="593" spans="1:11" ht="15.75" hidden="1" customHeight="1" thickBot="1" x14ac:dyDescent="0.3">
      <c r="A593" s="130"/>
      <c r="B593" s="2775" t="s">
        <v>769</v>
      </c>
      <c r="C593" s="2776"/>
      <c r="D593" s="487">
        <v>0</v>
      </c>
      <c r="E593" s="488">
        <v>0</v>
      </c>
      <c r="F593" s="488">
        <v>0</v>
      </c>
      <c r="G593" s="488">
        <v>0</v>
      </c>
      <c r="H593" s="488">
        <v>0</v>
      </c>
      <c r="I593" s="488">
        <v>0</v>
      </c>
      <c r="J593" s="697">
        <v>0</v>
      </c>
      <c r="K593" s="701">
        <f t="shared" si="81"/>
        <v>0</v>
      </c>
    </row>
    <row r="594" spans="1:11" ht="16.5" hidden="1" customHeight="1" thickTop="1" thickBot="1" x14ac:dyDescent="0.3">
      <c r="A594" s="1737"/>
      <c r="B594" s="2778" t="s">
        <v>770</v>
      </c>
      <c r="C594" s="2779"/>
      <c r="D594" s="484">
        <f t="shared" ref="D594:J594" si="82">SUM(D589:D593)</f>
        <v>69</v>
      </c>
      <c r="E594" s="485">
        <f t="shared" si="82"/>
        <v>38</v>
      </c>
      <c r="F594" s="485">
        <f t="shared" si="82"/>
        <v>27</v>
      </c>
      <c r="G594" s="485">
        <f t="shared" si="82"/>
        <v>6</v>
      </c>
      <c r="H594" s="485">
        <f t="shared" si="82"/>
        <v>71</v>
      </c>
      <c r="I594" s="485">
        <f t="shared" si="82"/>
        <v>24</v>
      </c>
      <c r="J594" s="485">
        <f t="shared" si="82"/>
        <v>2</v>
      </c>
      <c r="K594" s="702">
        <f t="shared" si="81"/>
        <v>237</v>
      </c>
    </row>
    <row r="595" spans="1:11" hidden="1" x14ac:dyDescent="0.25">
      <c r="A595" s="870" t="s">
        <v>797</v>
      </c>
      <c r="B595" s="127"/>
      <c r="C595" s="127"/>
      <c r="D595" s="123"/>
      <c r="E595" s="123"/>
      <c r="F595" s="123"/>
      <c r="G595" s="123"/>
      <c r="H595" s="123"/>
      <c r="I595" s="123"/>
      <c r="J595" s="123"/>
      <c r="K595" s="869"/>
    </row>
    <row r="596" spans="1:11" ht="15.75" hidden="1" thickBot="1" x14ac:dyDescent="0.3">
      <c r="A596" s="2819" t="s">
        <v>771</v>
      </c>
      <c r="B596" s="2810"/>
      <c r="C596" s="2810"/>
      <c r="D596" s="2810"/>
      <c r="E596" s="2810"/>
      <c r="F596" s="2810"/>
      <c r="G596" s="2810"/>
      <c r="H596" s="2810"/>
      <c r="I596" s="2810"/>
      <c r="J596" s="2810"/>
      <c r="K596" s="2820"/>
    </row>
    <row r="597" spans="1:11" ht="15.75" hidden="1" thickBot="1" x14ac:dyDescent="0.3">
      <c r="A597" s="2806" t="s">
        <v>184</v>
      </c>
      <c r="B597" s="2807"/>
      <c r="C597" s="2807"/>
      <c r="D597" s="2807"/>
      <c r="E597" s="2807"/>
      <c r="F597" s="2807"/>
      <c r="G597" s="2807"/>
      <c r="H597" s="2807"/>
      <c r="I597" s="2807"/>
      <c r="J597" s="2807"/>
      <c r="K597" s="2808"/>
    </row>
    <row r="598" spans="1:11" ht="15.75" hidden="1" thickBot="1" x14ac:dyDescent="0.3">
      <c r="A598" s="2766"/>
      <c r="B598" s="2767"/>
      <c r="C598" s="2768"/>
      <c r="D598" s="298" t="s">
        <v>736</v>
      </c>
      <c r="E598" s="297" t="s">
        <v>454</v>
      </c>
      <c r="F598" s="297" t="s">
        <v>737</v>
      </c>
      <c r="G598" s="297" t="s">
        <v>738</v>
      </c>
      <c r="H598" s="297" t="s">
        <v>739</v>
      </c>
      <c r="I598" s="297" t="s">
        <v>782</v>
      </c>
      <c r="J598" s="706" t="s">
        <v>751</v>
      </c>
      <c r="K598" s="709" t="s">
        <v>130</v>
      </c>
    </row>
    <row r="599" spans="1:11" hidden="1" x14ac:dyDescent="0.25">
      <c r="A599" s="2769" t="s">
        <v>772</v>
      </c>
      <c r="B599" s="2770"/>
      <c r="C599" s="2770"/>
      <c r="D599" s="474">
        <v>0.66826923076923084</v>
      </c>
      <c r="E599" s="475">
        <v>0.70992366412213737</v>
      </c>
      <c r="F599" s="475">
        <v>0.56097560975609762</v>
      </c>
      <c r="G599" s="475">
        <v>0.75510204081632648</v>
      </c>
      <c r="H599" s="475">
        <v>0.61827956989247312</v>
      </c>
      <c r="I599" s="475">
        <v>0.45454545454545459</v>
      </c>
      <c r="J599" s="707">
        <v>0.84</v>
      </c>
      <c r="K599" s="762">
        <v>0.64494382022471908</v>
      </c>
    </row>
    <row r="600" spans="1:11" ht="18" hidden="1" thickBot="1" x14ac:dyDescent="0.3">
      <c r="A600" s="2771" t="s">
        <v>798</v>
      </c>
      <c r="B600" s="2772"/>
      <c r="C600" s="2772"/>
      <c r="D600" s="476">
        <v>0.33173076923076922</v>
      </c>
      <c r="E600" s="477">
        <v>0.29007633587786258</v>
      </c>
      <c r="F600" s="477">
        <v>0.43902439024390244</v>
      </c>
      <c r="G600" s="477">
        <v>0.24489795918367346</v>
      </c>
      <c r="H600" s="477">
        <v>0.38172043010752688</v>
      </c>
      <c r="I600" s="477">
        <v>0.54545454545454541</v>
      </c>
      <c r="J600" s="708">
        <v>0.16</v>
      </c>
      <c r="K600" s="865">
        <f>(K594/K573)*2</f>
        <v>0.35505617977528092</v>
      </c>
    </row>
    <row r="601" spans="1:11" ht="15.75" hidden="1" x14ac:dyDescent="0.25">
      <c r="A601" s="2" t="s">
        <v>774</v>
      </c>
      <c r="B601" s="121"/>
      <c r="C601" s="120"/>
      <c r="D601" s="120"/>
      <c r="E601" s="120"/>
      <c r="F601" s="120"/>
      <c r="G601" s="120"/>
      <c r="H601" s="120"/>
      <c r="I601" s="120"/>
      <c r="J601" s="120"/>
      <c r="K601" s="120"/>
    </row>
    <row r="602" spans="1:11" ht="15.75" hidden="1" x14ac:dyDescent="0.25">
      <c r="A602" s="2" t="s">
        <v>775</v>
      </c>
      <c r="B602" s="120"/>
      <c r="C602" s="120"/>
      <c r="D602" s="120"/>
      <c r="E602" s="120"/>
      <c r="F602" s="120"/>
      <c r="G602" s="120"/>
      <c r="H602" s="120"/>
      <c r="I602" s="120"/>
      <c r="J602" s="120"/>
      <c r="K602" s="120"/>
    </row>
    <row r="603" spans="1:11" ht="15.75" hidden="1" x14ac:dyDescent="0.25">
      <c r="A603" s="2" t="s">
        <v>799</v>
      </c>
      <c r="B603" s="120"/>
      <c r="C603" s="120"/>
      <c r="D603" s="120"/>
      <c r="E603" s="120"/>
      <c r="F603" s="120"/>
      <c r="G603" s="120"/>
      <c r="H603" s="120"/>
      <c r="I603" s="120"/>
      <c r="J603" s="120"/>
      <c r="K603" s="120"/>
    </row>
    <row r="604" spans="1:11" hidden="1" x14ac:dyDescent="0.25">
      <c r="A604" s="576" t="s">
        <v>777</v>
      </c>
      <c r="B604" s="120"/>
      <c r="C604" s="120"/>
      <c r="D604" s="120"/>
      <c r="E604" s="120"/>
      <c r="F604" s="120"/>
      <c r="G604" s="120"/>
      <c r="H604" s="120"/>
      <c r="I604" s="120"/>
      <c r="J604" s="120"/>
      <c r="K604" s="120"/>
    </row>
    <row r="605" spans="1:11" ht="9.75" hidden="1" customHeight="1" thickBot="1" x14ac:dyDescent="0.3">
      <c r="A605" s="122"/>
      <c r="B605" s="122"/>
      <c r="C605" s="122"/>
      <c r="D605" s="119"/>
      <c r="E605" s="119"/>
      <c r="F605" s="119"/>
      <c r="G605" s="119"/>
      <c r="H605" s="119"/>
      <c r="I605" s="119"/>
      <c r="J605" s="119"/>
      <c r="K605" s="122"/>
    </row>
    <row r="606" spans="1:11" ht="15.75" hidden="1" thickBot="1" x14ac:dyDescent="0.3">
      <c r="A606" s="2809" t="s">
        <v>778</v>
      </c>
      <c r="B606" s="2810"/>
      <c r="C606" s="2810"/>
      <c r="D606" s="2810"/>
      <c r="E606" s="2810"/>
      <c r="F606" s="2810"/>
      <c r="G606" s="2810"/>
      <c r="H606" s="2810"/>
      <c r="I606" s="2810"/>
      <c r="J606" s="2810"/>
      <c r="K606" s="2811"/>
    </row>
    <row r="607" spans="1:11" ht="15.75" hidden="1" thickBot="1" x14ac:dyDescent="0.3">
      <c r="A607" s="2806" t="s">
        <v>184</v>
      </c>
      <c r="B607" s="2807"/>
      <c r="C607" s="2807"/>
      <c r="D607" s="2807"/>
      <c r="E607" s="2807"/>
      <c r="F607" s="2807"/>
      <c r="G607" s="2807"/>
      <c r="H607" s="2807"/>
      <c r="I607" s="2807"/>
      <c r="J607" s="2807"/>
      <c r="K607" s="2808"/>
    </row>
    <row r="608" spans="1:11" ht="15.75" hidden="1" thickBot="1" x14ac:dyDescent="0.3">
      <c r="A608" s="2766"/>
      <c r="B608" s="2767"/>
      <c r="C608" s="2768"/>
      <c r="D608" s="167" t="s">
        <v>736</v>
      </c>
      <c r="E608" s="168" t="s">
        <v>454</v>
      </c>
      <c r="F608" s="168" t="s">
        <v>737</v>
      </c>
      <c r="G608" s="168" t="s">
        <v>738</v>
      </c>
      <c r="H608" s="168" t="s">
        <v>739</v>
      </c>
      <c r="I608" s="168" t="s">
        <v>782</v>
      </c>
      <c r="J608" s="712" t="s">
        <v>751</v>
      </c>
      <c r="K608" s="716" t="s">
        <v>130</v>
      </c>
    </row>
    <row r="609" spans="1:11" hidden="1" x14ac:dyDescent="0.25">
      <c r="A609" s="2812" t="s">
        <v>752</v>
      </c>
      <c r="B609" s="2813"/>
      <c r="C609" s="2813"/>
      <c r="D609" s="755">
        <v>70</v>
      </c>
      <c r="E609" s="756">
        <v>51</v>
      </c>
      <c r="F609" s="756">
        <v>23</v>
      </c>
      <c r="G609" s="756">
        <v>9</v>
      </c>
      <c r="H609" s="756">
        <v>65</v>
      </c>
      <c r="I609" s="756">
        <v>15</v>
      </c>
      <c r="J609" s="757">
        <v>3</v>
      </c>
      <c r="K609" s="717">
        <f>SUM(D609:J609)</f>
        <v>236</v>
      </c>
    </row>
    <row r="610" spans="1:11" hidden="1" x14ac:dyDescent="0.25">
      <c r="A610" s="2796" t="s">
        <v>779</v>
      </c>
      <c r="B610" s="2814"/>
      <c r="C610" s="2814"/>
      <c r="D610" s="495">
        <v>63</v>
      </c>
      <c r="E610" s="496">
        <v>43</v>
      </c>
      <c r="F610" s="496">
        <v>23</v>
      </c>
      <c r="G610" s="496">
        <v>8</v>
      </c>
      <c r="H610" s="496">
        <v>59</v>
      </c>
      <c r="I610" s="496">
        <v>25</v>
      </c>
      <c r="J610" s="758">
        <v>5</v>
      </c>
      <c r="K610" s="700">
        <f>SUM(D610:J610)</f>
        <v>226</v>
      </c>
    </row>
    <row r="611" spans="1:11" ht="15.75" hidden="1" thickBot="1" x14ac:dyDescent="0.3">
      <c r="A611" s="2815" t="s">
        <v>756</v>
      </c>
      <c r="B611" s="2816"/>
      <c r="C611" s="2816"/>
      <c r="D611" s="759">
        <v>7</v>
      </c>
      <c r="E611" s="760">
        <v>8</v>
      </c>
      <c r="F611" s="760">
        <v>0</v>
      </c>
      <c r="G611" s="760">
        <v>1</v>
      </c>
      <c r="H611" s="760">
        <v>6</v>
      </c>
      <c r="I611" s="760">
        <v>-10</v>
      </c>
      <c r="J611" s="761">
        <v>-2</v>
      </c>
      <c r="K611" s="718">
        <f>SUM(K609-K610)</f>
        <v>10</v>
      </c>
    </row>
    <row r="612" spans="1:11" hidden="1" x14ac:dyDescent="0.25">
      <c r="A612" s="4" t="s">
        <v>780</v>
      </c>
      <c r="B612" s="5"/>
      <c r="C612" s="6"/>
      <c r="D612" s="7"/>
      <c r="E612" s="8"/>
      <c r="F612" s="42"/>
      <c r="G612" s="7"/>
      <c r="H612" s="7"/>
      <c r="I612" s="7"/>
      <c r="J612" s="7"/>
      <c r="K612" s="7"/>
    </row>
    <row r="613" spans="1:11" hidden="1" x14ac:dyDescent="0.25">
      <c r="A613" s="4" t="s">
        <v>800</v>
      </c>
      <c r="B613" s="4"/>
      <c r="C613" s="6"/>
      <c r="D613" s="3"/>
      <c r="E613" s="7"/>
      <c r="F613" s="9"/>
      <c r="G613" s="3"/>
      <c r="H613" s="3"/>
      <c r="I613" s="3"/>
      <c r="J613" s="3"/>
      <c r="K613" s="3"/>
    </row>
    <row r="614" spans="1:11" s="159" customFormat="1" ht="26.25" hidden="1" customHeight="1" thickBot="1" x14ac:dyDescent="0.4">
      <c r="A614" s="750"/>
      <c r="B614" s="750"/>
      <c r="C614" s="750"/>
      <c r="D614" s="2821" t="s">
        <v>794</v>
      </c>
      <c r="E614" s="2821"/>
      <c r="F614" s="2821"/>
      <c r="G614" s="2821"/>
      <c r="H614" s="2821"/>
      <c r="I614" s="2821"/>
      <c r="J614" s="2821"/>
      <c r="K614" s="2822"/>
    </row>
    <row r="615" spans="1:11" ht="15.75" hidden="1" thickBot="1" x14ac:dyDescent="0.3">
      <c r="A615" s="2806" t="s">
        <v>267</v>
      </c>
      <c r="B615" s="2807"/>
      <c r="C615" s="2807"/>
      <c r="D615" s="2807"/>
      <c r="E615" s="2807"/>
      <c r="F615" s="2807"/>
      <c r="G615" s="2807"/>
      <c r="H615" s="2807"/>
      <c r="I615" s="2807"/>
      <c r="J615" s="2807"/>
      <c r="K615" s="2808"/>
    </row>
    <row r="616" spans="1:11" ht="18" hidden="1" thickBot="1" x14ac:dyDescent="0.3">
      <c r="A616" s="2786"/>
      <c r="B616" s="2787"/>
      <c r="C616" s="2788"/>
      <c r="D616" s="298" t="s">
        <v>736</v>
      </c>
      <c r="E616" s="297" t="s">
        <v>454</v>
      </c>
      <c r="F616" s="297" t="s">
        <v>737</v>
      </c>
      <c r="G616" s="297" t="s">
        <v>738</v>
      </c>
      <c r="H616" s="297" t="s">
        <v>739</v>
      </c>
      <c r="I616" s="297" t="s">
        <v>784</v>
      </c>
      <c r="J616" s="297" t="s">
        <v>751</v>
      </c>
      <c r="K616" s="169" t="s">
        <v>130</v>
      </c>
    </row>
    <row r="617" spans="1:11" hidden="1" x14ac:dyDescent="0.25">
      <c r="A617" s="2794" t="s">
        <v>752</v>
      </c>
      <c r="B617" s="2795"/>
      <c r="C617" s="2795"/>
      <c r="D617" s="491">
        <v>420</v>
      </c>
      <c r="E617" s="492">
        <v>285</v>
      </c>
      <c r="F617" s="492">
        <v>129</v>
      </c>
      <c r="G617" s="492">
        <v>52</v>
      </c>
      <c r="H617" s="492">
        <v>411</v>
      </c>
      <c r="I617" s="492">
        <v>84</v>
      </c>
      <c r="J617" s="493">
        <v>25</v>
      </c>
      <c r="K617" s="494">
        <f>SUM(D617:J617)</f>
        <v>1406</v>
      </c>
    </row>
    <row r="618" spans="1:11" ht="17.25" hidden="1" x14ac:dyDescent="0.25">
      <c r="A618" s="2796" t="s">
        <v>753</v>
      </c>
      <c r="B618" s="2797"/>
      <c r="C618" s="2797"/>
      <c r="D618" s="495">
        <v>323</v>
      </c>
      <c r="E618" s="496">
        <v>245</v>
      </c>
      <c r="F618" s="496">
        <v>96</v>
      </c>
      <c r="G618" s="496">
        <v>34</v>
      </c>
      <c r="H618" s="496">
        <v>328</v>
      </c>
      <c r="I618" s="496">
        <v>76</v>
      </c>
      <c r="J618" s="497">
        <v>21</v>
      </c>
      <c r="K618" s="498">
        <f>SUM(D618:J618)</f>
        <v>1123</v>
      </c>
    </row>
    <row r="619" spans="1:11" ht="15" hidden="1" customHeight="1" x14ac:dyDescent="0.25">
      <c r="A619" s="2798" t="s">
        <v>754</v>
      </c>
      <c r="B619" s="2799"/>
      <c r="C619" s="2799"/>
      <c r="D619" s="495">
        <v>78</v>
      </c>
      <c r="E619" s="496">
        <v>19</v>
      </c>
      <c r="F619" s="496">
        <v>21</v>
      </c>
      <c r="G619" s="496">
        <v>9</v>
      </c>
      <c r="H619" s="496">
        <v>74</v>
      </c>
      <c r="I619" s="496">
        <v>9</v>
      </c>
      <c r="J619" s="497">
        <v>2</v>
      </c>
      <c r="K619" s="498">
        <f>SUM(D619:J619)</f>
        <v>212</v>
      </c>
    </row>
    <row r="620" spans="1:11" ht="15.75" hidden="1" thickBot="1" x14ac:dyDescent="0.3">
      <c r="A620" s="2796" t="s">
        <v>755</v>
      </c>
      <c r="B620" s="2797"/>
      <c r="C620" s="2797"/>
      <c r="D620" s="499">
        <f t="shared" ref="D620:K620" si="83">D618+D619</f>
        <v>401</v>
      </c>
      <c r="E620" s="500">
        <f t="shared" si="83"/>
        <v>264</v>
      </c>
      <c r="F620" s="500">
        <f t="shared" si="83"/>
        <v>117</v>
      </c>
      <c r="G620" s="500">
        <f t="shared" si="83"/>
        <v>43</v>
      </c>
      <c r="H620" s="500">
        <f t="shared" si="83"/>
        <v>402</v>
      </c>
      <c r="I620" s="500">
        <f t="shared" si="83"/>
        <v>85</v>
      </c>
      <c r="J620" s="501">
        <f t="shared" si="83"/>
        <v>23</v>
      </c>
      <c r="K620" s="502">
        <f t="shared" si="83"/>
        <v>1335</v>
      </c>
    </row>
    <row r="621" spans="1:11" ht="18" hidden="1" customHeight="1" thickTop="1" thickBot="1" x14ac:dyDescent="0.3">
      <c r="A621" s="2800" t="s">
        <v>756</v>
      </c>
      <c r="B621" s="2801"/>
      <c r="C621" s="2801"/>
      <c r="D621" s="503">
        <f t="shared" ref="D621:K621" si="84">D617-D620</f>
        <v>19</v>
      </c>
      <c r="E621" s="504">
        <f t="shared" si="84"/>
        <v>21</v>
      </c>
      <c r="F621" s="504">
        <f t="shared" si="84"/>
        <v>12</v>
      </c>
      <c r="G621" s="504">
        <f t="shared" si="84"/>
        <v>9</v>
      </c>
      <c r="H621" s="504">
        <f t="shared" si="84"/>
        <v>9</v>
      </c>
      <c r="I621" s="550">
        <f t="shared" si="84"/>
        <v>-1</v>
      </c>
      <c r="J621" s="551">
        <f t="shared" si="84"/>
        <v>2</v>
      </c>
      <c r="K621" s="552">
        <f t="shared" si="84"/>
        <v>71</v>
      </c>
    </row>
    <row r="622" spans="1:11" ht="7.5" hidden="1" customHeight="1" x14ac:dyDescent="0.25">
      <c r="A622" s="126"/>
      <c r="B622" s="127"/>
      <c r="C622" s="127"/>
      <c r="D622" s="123"/>
      <c r="E622" s="123"/>
      <c r="F622" s="123"/>
      <c r="G622" s="123"/>
      <c r="H622" s="123"/>
      <c r="I622" s="123"/>
      <c r="J622" s="123"/>
      <c r="K622" s="124"/>
    </row>
    <row r="623" spans="1:11" hidden="1" x14ac:dyDescent="0.25">
      <c r="A623" s="2804" t="s">
        <v>757</v>
      </c>
      <c r="B623" s="2804"/>
      <c r="C623" s="2804"/>
      <c r="D623" s="2804"/>
      <c r="E623" s="2804"/>
      <c r="F623" s="2804"/>
      <c r="G623" s="2804"/>
      <c r="H623" s="2804"/>
      <c r="I623" s="2804"/>
      <c r="J623" s="2804"/>
      <c r="K623" s="2805"/>
    </row>
    <row r="624" spans="1:11" ht="15.75" hidden="1" thickBot="1" x14ac:dyDescent="0.3">
      <c r="A624" s="2806" t="s">
        <v>251</v>
      </c>
      <c r="B624" s="2807"/>
      <c r="C624" s="2807"/>
      <c r="D624" s="2807"/>
      <c r="E624" s="2807"/>
      <c r="F624" s="2807"/>
      <c r="G624" s="2807"/>
      <c r="H624" s="2807"/>
      <c r="I624" s="2807"/>
      <c r="J624" s="2807"/>
      <c r="K624" s="2808"/>
    </row>
    <row r="625" spans="1:11" ht="15.75" hidden="1" thickBot="1" x14ac:dyDescent="0.3">
      <c r="A625" s="2786"/>
      <c r="B625" s="2787"/>
      <c r="C625" s="2788"/>
      <c r="D625" s="167" t="s">
        <v>736</v>
      </c>
      <c r="E625" s="168" t="s">
        <v>454</v>
      </c>
      <c r="F625" s="168" t="s">
        <v>737</v>
      </c>
      <c r="G625" s="168" t="s">
        <v>738</v>
      </c>
      <c r="H625" s="168" t="s">
        <v>739</v>
      </c>
      <c r="I625" s="168" t="s">
        <v>782</v>
      </c>
      <c r="J625" s="168" t="s">
        <v>751</v>
      </c>
      <c r="K625" s="169" t="s">
        <v>130</v>
      </c>
    </row>
    <row r="626" spans="1:11" ht="15" hidden="1" customHeight="1" x14ac:dyDescent="0.25">
      <c r="A626" s="128"/>
      <c r="B626" s="2773" t="s">
        <v>758</v>
      </c>
      <c r="C626" s="2774"/>
      <c r="D626" s="481">
        <v>85</v>
      </c>
      <c r="E626" s="481">
        <v>18</v>
      </c>
      <c r="F626" s="481">
        <v>20</v>
      </c>
      <c r="G626" s="481">
        <v>9</v>
      </c>
      <c r="H626" s="481">
        <v>84</v>
      </c>
      <c r="I626" s="481">
        <v>10</v>
      </c>
      <c r="J626" s="696">
        <v>0</v>
      </c>
      <c r="K626" s="699">
        <f>SUM(D626:J626)</f>
        <v>226</v>
      </c>
    </row>
    <row r="627" spans="1:11" ht="15" hidden="1" customHeight="1" x14ac:dyDescent="0.25">
      <c r="A627" s="129"/>
      <c r="B627" s="2775" t="s">
        <v>759</v>
      </c>
      <c r="C627" s="2776"/>
      <c r="D627" s="481">
        <v>0</v>
      </c>
      <c r="E627" s="481">
        <v>0</v>
      </c>
      <c r="F627" s="481">
        <v>0</v>
      </c>
      <c r="G627" s="481">
        <v>0</v>
      </c>
      <c r="H627" s="481">
        <v>0</v>
      </c>
      <c r="I627" s="481">
        <v>0</v>
      </c>
      <c r="J627" s="696">
        <v>0</v>
      </c>
      <c r="K627" s="700">
        <f>SUM(D627:I627)</f>
        <v>0</v>
      </c>
    </row>
    <row r="628" spans="1:11" ht="15" hidden="1" customHeight="1" x14ac:dyDescent="0.25">
      <c r="A628" s="2777" t="s">
        <v>760</v>
      </c>
      <c r="B628" s="2775"/>
      <c r="C628" s="2776"/>
      <c r="D628" s="481">
        <v>0</v>
      </c>
      <c r="E628" s="481">
        <v>0</v>
      </c>
      <c r="F628" s="481">
        <v>0</v>
      </c>
      <c r="G628" s="481">
        <v>0</v>
      </c>
      <c r="H628" s="481">
        <v>0</v>
      </c>
      <c r="I628" s="481">
        <v>0</v>
      </c>
      <c r="J628" s="696">
        <v>0</v>
      </c>
      <c r="K628" s="700">
        <f>SUM(D628:I628)</f>
        <v>0</v>
      </c>
    </row>
    <row r="629" spans="1:11" ht="15" hidden="1" customHeight="1" x14ac:dyDescent="0.25">
      <c r="A629" s="2777" t="s">
        <v>761</v>
      </c>
      <c r="B629" s="2775"/>
      <c r="C629" s="2776"/>
      <c r="D629" s="481">
        <v>16</v>
      </c>
      <c r="E629" s="481">
        <v>11</v>
      </c>
      <c r="F629" s="481">
        <v>8</v>
      </c>
      <c r="G629" s="481">
        <v>0</v>
      </c>
      <c r="H629" s="481">
        <v>17</v>
      </c>
      <c r="I629" s="481">
        <v>0</v>
      </c>
      <c r="J629" s="696">
        <v>2</v>
      </c>
      <c r="K629" s="700">
        <f>SUM(D629:J629)</f>
        <v>54</v>
      </c>
    </row>
    <row r="630" spans="1:11" ht="15.75" hidden="1" thickBot="1" x14ac:dyDescent="0.3">
      <c r="A630" s="2789" t="s">
        <v>762</v>
      </c>
      <c r="B630" s="2790"/>
      <c r="C630" s="2791"/>
      <c r="D630" s="487">
        <v>0</v>
      </c>
      <c r="E630" s="488">
        <v>0</v>
      </c>
      <c r="F630" s="488">
        <v>0</v>
      </c>
      <c r="G630" s="488">
        <v>0</v>
      </c>
      <c r="H630" s="488">
        <v>0</v>
      </c>
      <c r="I630" s="488">
        <v>0</v>
      </c>
      <c r="J630" s="697">
        <v>0</v>
      </c>
      <c r="K630" s="701">
        <f>SUM(D630:J630)</f>
        <v>0</v>
      </c>
    </row>
    <row r="631" spans="1:11" ht="16.5" hidden="1" customHeight="1" thickTop="1" thickBot="1" x14ac:dyDescent="0.3">
      <c r="A631" s="170"/>
      <c r="B631" s="2792" t="s">
        <v>763</v>
      </c>
      <c r="C631" s="2793"/>
      <c r="D631" s="489">
        <f t="shared" ref="D631:K631" si="85">SUM(D626:D630)</f>
        <v>101</v>
      </c>
      <c r="E631" s="490">
        <f t="shared" si="85"/>
        <v>29</v>
      </c>
      <c r="F631" s="490">
        <f t="shared" si="85"/>
        <v>28</v>
      </c>
      <c r="G631" s="490">
        <f t="shared" si="85"/>
        <v>9</v>
      </c>
      <c r="H631" s="490">
        <f t="shared" si="85"/>
        <v>101</v>
      </c>
      <c r="I631" s="490">
        <f t="shared" si="85"/>
        <v>10</v>
      </c>
      <c r="J631" s="698">
        <f t="shared" si="85"/>
        <v>2</v>
      </c>
      <c r="K631" s="702">
        <f t="shared" si="85"/>
        <v>280</v>
      </c>
    </row>
    <row r="632" spans="1:11" ht="7.5" hidden="1" customHeight="1" thickBot="1" x14ac:dyDescent="0.3">
      <c r="A632" s="126"/>
      <c r="B632" s="127"/>
      <c r="C632" s="127"/>
      <c r="D632" s="123"/>
      <c r="E632" s="123"/>
      <c r="F632" s="123"/>
      <c r="G632" s="123"/>
      <c r="H632" s="123"/>
      <c r="I632" s="123"/>
      <c r="J632" s="123"/>
      <c r="K632" s="124"/>
    </row>
    <row r="633" spans="1:11" ht="15.75" hidden="1" thickBot="1" x14ac:dyDescent="0.3">
      <c r="A633" s="2809" t="s">
        <v>764</v>
      </c>
      <c r="B633" s="2810"/>
      <c r="C633" s="2810"/>
      <c r="D633" s="2810"/>
      <c r="E633" s="2810"/>
      <c r="F633" s="2810"/>
      <c r="G633" s="2810"/>
      <c r="H633" s="2810"/>
      <c r="I633" s="2810"/>
      <c r="J633" s="2810"/>
      <c r="K633" s="2811"/>
    </row>
    <row r="634" spans="1:11" ht="15.75" hidden="1" thickBot="1" x14ac:dyDescent="0.3">
      <c r="A634" s="2806" t="s">
        <v>251</v>
      </c>
      <c r="B634" s="2807"/>
      <c r="C634" s="2807"/>
      <c r="D634" s="2807"/>
      <c r="E634" s="2807"/>
      <c r="F634" s="2807"/>
      <c r="G634" s="2807"/>
      <c r="H634" s="2807"/>
      <c r="I634" s="2807"/>
      <c r="J634" s="2807"/>
      <c r="K634" s="2808"/>
    </row>
    <row r="635" spans="1:11" ht="15.75" hidden="1" thickBot="1" x14ac:dyDescent="0.3">
      <c r="A635" s="2766"/>
      <c r="B635" s="2767"/>
      <c r="C635" s="2768"/>
      <c r="D635" s="167" t="s">
        <v>736</v>
      </c>
      <c r="E635" s="168" t="s">
        <v>454</v>
      </c>
      <c r="F635" s="168" t="s">
        <v>737</v>
      </c>
      <c r="G635" s="168" t="s">
        <v>738</v>
      </c>
      <c r="H635" s="168" t="s">
        <v>739</v>
      </c>
      <c r="I635" s="168" t="s">
        <v>782</v>
      </c>
      <c r="J635" s="168" t="s">
        <v>751</v>
      </c>
      <c r="K635" s="169" t="s">
        <v>130</v>
      </c>
    </row>
    <row r="636" spans="1:11" ht="15" hidden="1" customHeight="1" x14ac:dyDescent="0.25">
      <c r="A636" s="1736"/>
      <c r="B636" s="2773" t="s">
        <v>765</v>
      </c>
      <c r="C636" s="2774"/>
      <c r="D636" s="478">
        <v>68</v>
      </c>
      <c r="E636" s="479">
        <v>29</v>
      </c>
      <c r="F636" s="479">
        <v>18</v>
      </c>
      <c r="G636" s="479">
        <v>7</v>
      </c>
      <c r="H636" s="479">
        <v>54</v>
      </c>
      <c r="I636" s="479">
        <v>11</v>
      </c>
      <c r="J636" s="703">
        <v>1</v>
      </c>
      <c r="K636" s="699">
        <f>SUM(D636:J636)</f>
        <v>188</v>
      </c>
    </row>
    <row r="637" spans="1:11" ht="15" hidden="1" customHeight="1" x14ac:dyDescent="0.25">
      <c r="A637" s="130"/>
      <c r="B637" s="2775" t="s">
        <v>766</v>
      </c>
      <c r="C637" s="2776"/>
      <c r="D637" s="480">
        <v>1</v>
      </c>
      <c r="E637" s="481">
        <v>0</v>
      </c>
      <c r="F637" s="481">
        <v>1</v>
      </c>
      <c r="G637" s="481">
        <v>1</v>
      </c>
      <c r="H637" s="481">
        <v>0</v>
      </c>
      <c r="I637" s="481">
        <v>0</v>
      </c>
      <c r="J637" s="696">
        <v>0</v>
      </c>
      <c r="K637" s="705">
        <f>SUM(D637:J637)</f>
        <v>3</v>
      </c>
    </row>
    <row r="638" spans="1:11" ht="15" hidden="1" customHeight="1" x14ac:dyDescent="0.25">
      <c r="A638" s="2777" t="s">
        <v>767</v>
      </c>
      <c r="B638" s="2775"/>
      <c r="C638" s="2776"/>
      <c r="D638" s="480">
        <v>0</v>
      </c>
      <c r="E638" s="481">
        <v>0</v>
      </c>
      <c r="F638" s="481">
        <v>0</v>
      </c>
      <c r="G638" s="481">
        <v>0</v>
      </c>
      <c r="H638" s="481">
        <v>0</v>
      </c>
      <c r="I638" s="481">
        <v>0</v>
      </c>
      <c r="J638" s="696">
        <v>0</v>
      </c>
      <c r="K638" s="705">
        <f>SUM(D638:J638)</f>
        <v>0</v>
      </c>
    </row>
    <row r="639" spans="1:11" ht="15" hidden="1" customHeight="1" x14ac:dyDescent="0.25">
      <c r="A639" s="130"/>
      <c r="B639" s="2775" t="s">
        <v>768</v>
      </c>
      <c r="C639" s="2776"/>
      <c r="D639" s="480">
        <v>0</v>
      </c>
      <c r="E639" s="481">
        <v>0</v>
      </c>
      <c r="F639" s="481">
        <v>0</v>
      </c>
      <c r="G639" s="481">
        <v>0</v>
      </c>
      <c r="H639" s="481">
        <v>0</v>
      </c>
      <c r="I639" s="481">
        <v>0</v>
      </c>
      <c r="J639" s="696">
        <v>0</v>
      </c>
      <c r="K639" s="705">
        <f>SUM(D639:J639)</f>
        <v>0</v>
      </c>
    </row>
    <row r="640" spans="1:11" ht="15.75" hidden="1" customHeight="1" thickBot="1" x14ac:dyDescent="0.3">
      <c r="A640" s="130"/>
      <c r="B640" s="2775" t="s">
        <v>769</v>
      </c>
      <c r="C640" s="2776"/>
      <c r="D640" s="482">
        <v>0</v>
      </c>
      <c r="E640" s="483">
        <v>0</v>
      </c>
      <c r="F640" s="483">
        <v>2</v>
      </c>
      <c r="G640" s="483">
        <v>0</v>
      </c>
      <c r="H640" s="483">
        <v>0</v>
      </c>
      <c r="I640" s="483">
        <v>0</v>
      </c>
      <c r="J640" s="704">
        <v>0</v>
      </c>
      <c r="K640" s="701">
        <f>SUM(D640:J640)</f>
        <v>2</v>
      </c>
    </row>
    <row r="641" spans="1:11" ht="16.5" hidden="1" customHeight="1" thickTop="1" thickBot="1" x14ac:dyDescent="0.3">
      <c r="A641" s="1737"/>
      <c r="B641" s="2778" t="s">
        <v>770</v>
      </c>
      <c r="C641" s="2779"/>
      <c r="D641" s="484">
        <f t="shared" ref="D641:K641" si="86">SUM(D636:D640)</f>
        <v>69</v>
      </c>
      <c r="E641" s="485">
        <f t="shared" si="86"/>
        <v>29</v>
      </c>
      <c r="F641" s="485">
        <f t="shared" si="86"/>
        <v>21</v>
      </c>
      <c r="G641" s="485">
        <f t="shared" si="86"/>
        <v>8</v>
      </c>
      <c r="H641" s="485">
        <f t="shared" si="86"/>
        <v>54</v>
      </c>
      <c r="I641" s="485">
        <f t="shared" si="86"/>
        <v>11</v>
      </c>
      <c r="J641" s="485">
        <f t="shared" si="86"/>
        <v>1</v>
      </c>
      <c r="K641" s="486">
        <f t="shared" si="86"/>
        <v>193</v>
      </c>
    </row>
    <row r="642" spans="1:11" ht="7.5" hidden="1" customHeight="1" thickBot="1" x14ac:dyDescent="0.3">
      <c r="A642" s="126"/>
      <c r="B642" s="127"/>
      <c r="C642" s="127"/>
      <c r="D642" s="123"/>
      <c r="E642" s="123"/>
      <c r="F642" s="123"/>
      <c r="G642" s="123"/>
      <c r="H642" s="123"/>
      <c r="I642" s="123"/>
      <c r="J642" s="123"/>
      <c r="K642" s="125"/>
    </row>
    <row r="643" spans="1:11" ht="15.75" hidden="1" thickBot="1" x14ac:dyDescent="0.3">
      <c r="A643" s="2809" t="s">
        <v>771</v>
      </c>
      <c r="B643" s="2810"/>
      <c r="C643" s="2810"/>
      <c r="D643" s="2810"/>
      <c r="E643" s="2810"/>
      <c r="F643" s="2810"/>
      <c r="G643" s="2810"/>
      <c r="H643" s="2810"/>
      <c r="I643" s="2810"/>
      <c r="J643" s="2810"/>
      <c r="K643" s="2811"/>
    </row>
    <row r="644" spans="1:11" ht="15.75" hidden="1" thickBot="1" x14ac:dyDescent="0.3">
      <c r="A644" s="2806" t="s">
        <v>267</v>
      </c>
      <c r="B644" s="2807"/>
      <c r="C644" s="2807"/>
      <c r="D644" s="2807"/>
      <c r="E644" s="2807"/>
      <c r="F644" s="2807"/>
      <c r="G644" s="2807"/>
      <c r="H644" s="2807"/>
      <c r="I644" s="2807"/>
      <c r="J644" s="2807"/>
      <c r="K644" s="2808"/>
    </row>
    <row r="645" spans="1:11" ht="15.75" hidden="1" thickBot="1" x14ac:dyDescent="0.3">
      <c r="A645" s="2766"/>
      <c r="B645" s="2767"/>
      <c r="C645" s="2768"/>
      <c r="D645" s="298" t="s">
        <v>736</v>
      </c>
      <c r="E645" s="297" t="s">
        <v>454</v>
      </c>
      <c r="F645" s="297" t="s">
        <v>737</v>
      </c>
      <c r="G645" s="297" t="s">
        <v>738</v>
      </c>
      <c r="H645" s="297" t="s">
        <v>739</v>
      </c>
      <c r="I645" s="297" t="s">
        <v>782</v>
      </c>
      <c r="J645" s="706" t="s">
        <v>751</v>
      </c>
      <c r="K645" s="709" t="s">
        <v>130</v>
      </c>
    </row>
    <row r="646" spans="1:11" hidden="1" x14ac:dyDescent="0.25">
      <c r="A646" s="2769" t="s">
        <v>772</v>
      </c>
      <c r="B646" s="2770"/>
      <c r="C646" s="2770"/>
      <c r="D646" s="474">
        <f t="shared" ref="D646:K646" si="87">1-D647</f>
        <v>0.65586034912718205</v>
      </c>
      <c r="E646" s="475">
        <f t="shared" si="87"/>
        <v>0.78030303030303028</v>
      </c>
      <c r="F646" s="475">
        <f t="shared" si="87"/>
        <v>0.64102564102564097</v>
      </c>
      <c r="G646" s="475">
        <f t="shared" si="87"/>
        <v>0.62790697674418605</v>
      </c>
      <c r="H646" s="475">
        <f t="shared" si="87"/>
        <v>0.73134328358208955</v>
      </c>
      <c r="I646" s="475">
        <f t="shared" si="87"/>
        <v>0.74117647058823533</v>
      </c>
      <c r="J646" s="707">
        <f t="shared" si="87"/>
        <v>0.91304347826086962</v>
      </c>
      <c r="K646" s="710">
        <f t="shared" si="87"/>
        <v>0.71086142322097379</v>
      </c>
    </row>
    <row r="647" spans="1:11" ht="18" hidden="1" thickBot="1" x14ac:dyDescent="0.3">
      <c r="A647" s="2771" t="s">
        <v>773</v>
      </c>
      <c r="B647" s="2772"/>
      <c r="C647" s="2772"/>
      <c r="D647" s="476">
        <f t="shared" ref="D647:K647" si="88">D641/D620*2</f>
        <v>0.34413965087281795</v>
      </c>
      <c r="E647" s="477">
        <f t="shared" si="88"/>
        <v>0.2196969696969697</v>
      </c>
      <c r="F647" s="477">
        <f t="shared" si="88"/>
        <v>0.35897435897435898</v>
      </c>
      <c r="G647" s="477">
        <f t="shared" si="88"/>
        <v>0.37209302325581395</v>
      </c>
      <c r="H647" s="477">
        <f t="shared" si="88"/>
        <v>0.26865671641791045</v>
      </c>
      <c r="I647" s="477">
        <f t="shared" si="88"/>
        <v>0.25882352941176473</v>
      </c>
      <c r="J647" s="708">
        <f t="shared" si="88"/>
        <v>8.6956521739130432E-2</v>
      </c>
      <c r="K647" s="711">
        <f t="shared" si="88"/>
        <v>0.28913857677902621</v>
      </c>
    </row>
    <row r="648" spans="1:11" ht="15.75" hidden="1" x14ac:dyDescent="0.25">
      <c r="A648" s="2" t="s">
        <v>774</v>
      </c>
      <c r="B648" s="121"/>
      <c r="C648" s="120"/>
      <c r="D648" s="120"/>
      <c r="E648" s="120"/>
      <c r="F648" s="120"/>
      <c r="G648" s="120"/>
      <c r="H648" s="120"/>
      <c r="I648" s="120"/>
      <c r="J648" s="120"/>
      <c r="K648" s="120"/>
    </row>
    <row r="649" spans="1:11" ht="15.75" hidden="1" x14ac:dyDescent="0.25">
      <c r="A649" s="2" t="s">
        <v>775</v>
      </c>
      <c r="B649" s="120"/>
      <c r="C649" s="120"/>
      <c r="D649" s="120"/>
      <c r="E649" s="120"/>
      <c r="F649" s="120"/>
      <c r="G649" s="120"/>
      <c r="H649" s="120"/>
      <c r="I649" s="120"/>
      <c r="J649" s="120"/>
      <c r="K649" s="120"/>
    </row>
    <row r="650" spans="1:11" ht="15.75" hidden="1" x14ac:dyDescent="0.25">
      <c r="A650" s="2" t="s">
        <v>776</v>
      </c>
      <c r="B650" s="120"/>
      <c r="C650" s="120"/>
      <c r="D650" s="120"/>
      <c r="E650" s="120"/>
      <c r="F650" s="120"/>
      <c r="G650" s="120"/>
      <c r="H650" s="120"/>
      <c r="I650" s="120"/>
      <c r="J650" s="120"/>
      <c r="K650" s="120"/>
    </row>
    <row r="651" spans="1:11" hidden="1" x14ac:dyDescent="0.25">
      <c r="A651" s="576" t="s">
        <v>777</v>
      </c>
      <c r="B651" s="120"/>
      <c r="C651" s="120"/>
      <c r="D651" s="120"/>
      <c r="E651" s="120"/>
      <c r="F651" s="120"/>
      <c r="G651" s="120"/>
      <c r="H651" s="120"/>
      <c r="I651" s="120"/>
      <c r="J651" s="120"/>
      <c r="K651" s="120"/>
    </row>
    <row r="652" spans="1:11" ht="9.75" hidden="1" customHeight="1" thickBot="1" x14ac:dyDescent="0.3">
      <c r="A652" s="122"/>
      <c r="B652" s="122"/>
      <c r="C652" s="122"/>
      <c r="D652" s="119"/>
      <c r="E652" s="119"/>
      <c r="F652" s="119"/>
      <c r="G652" s="119"/>
      <c r="H652" s="119"/>
      <c r="I652" s="119"/>
      <c r="J652" s="119"/>
      <c r="K652" s="122"/>
    </row>
    <row r="653" spans="1:11" ht="15.75" hidden="1" thickBot="1" x14ac:dyDescent="0.3">
      <c r="A653" s="2809" t="s">
        <v>778</v>
      </c>
      <c r="B653" s="2810"/>
      <c r="C653" s="2810"/>
      <c r="D653" s="2810"/>
      <c r="E653" s="2810"/>
      <c r="F653" s="2810"/>
      <c r="G653" s="2810"/>
      <c r="H653" s="2810"/>
      <c r="I653" s="2810"/>
      <c r="J653" s="2810"/>
      <c r="K653" s="2811"/>
    </row>
    <row r="654" spans="1:11" ht="15.75" hidden="1" thickBot="1" x14ac:dyDescent="0.3">
      <c r="A654" s="2806" t="s">
        <v>267</v>
      </c>
      <c r="B654" s="2807"/>
      <c r="C654" s="2807"/>
      <c r="D654" s="2807"/>
      <c r="E654" s="2807"/>
      <c r="F654" s="2807"/>
      <c r="G654" s="2807"/>
      <c r="H654" s="2807"/>
      <c r="I654" s="2807"/>
      <c r="J654" s="2807"/>
      <c r="K654" s="2808"/>
    </row>
    <row r="655" spans="1:11" ht="15.75" hidden="1" thickBot="1" x14ac:dyDescent="0.3">
      <c r="A655" s="2766"/>
      <c r="B655" s="2767"/>
      <c r="C655" s="2768"/>
      <c r="D655" s="167" t="s">
        <v>736</v>
      </c>
      <c r="E655" s="168" t="s">
        <v>454</v>
      </c>
      <c r="F655" s="168" t="s">
        <v>737</v>
      </c>
      <c r="G655" s="168" t="s">
        <v>738</v>
      </c>
      <c r="H655" s="168" t="s">
        <v>739</v>
      </c>
      <c r="I655" s="168" t="s">
        <v>782</v>
      </c>
      <c r="J655" s="712" t="s">
        <v>751</v>
      </c>
      <c r="K655" s="716" t="s">
        <v>130</v>
      </c>
    </row>
    <row r="656" spans="1:11" hidden="1" x14ac:dyDescent="0.25">
      <c r="A656" s="2812" t="s">
        <v>752</v>
      </c>
      <c r="B656" s="2813"/>
      <c r="C656" s="2813"/>
      <c r="D656" s="469">
        <v>70</v>
      </c>
      <c r="E656" s="470">
        <v>51</v>
      </c>
      <c r="F656" s="470">
        <v>23</v>
      </c>
      <c r="G656" s="470">
        <v>9</v>
      </c>
      <c r="H656" s="470">
        <v>65</v>
      </c>
      <c r="I656" s="470">
        <v>15</v>
      </c>
      <c r="J656" s="713">
        <v>3</v>
      </c>
      <c r="K656" s="717">
        <f>SUM(D656:J656)</f>
        <v>236</v>
      </c>
    </row>
    <row r="657" spans="1:11" hidden="1" x14ac:dyDescent="0.25">
      <c r="A657" s="2796" t="s">
        <v>779</v>
      </c>
      <c r="B657" s="2814"/>
      <c r="C657" s="2814"/>
      <c r="D657" s="471">
        <v>67</v>
      </c>
      <c r="E657" s="472">
        <v>46</v>
      </c>
      <c r="F657" s="472">
        <v>23</v>
      </c>
      <c r="G657" s="472">
        <v>9</v>
      </c>
      <c r="H657" s="472">
        <v>60</v>
      </c>
      <c r="I657" s="472">
        <v>15</v>
      </c>
      <c r="J657" s="714">
        <v>4</v>
      </c>
      <c r="K657" s="700">
        <f>SUM(D657:J657)</f>
        <v>224</v>
      </c>
    </row>
    <row r="658" spans="1:11" ht="15.75" hidden="1" thickBot="1" x14ac:dyDescent="0.3">
      <c r="A658" s="2815" t="s">
        <v>756</v>
      </c>
      <c r="B658" s="2816"/>
      <c r="C658" s="2816"/>
      <c r="D658" s="473">
        <v>3</v>
      </c>
      <c r="E658" s="365">
        <v>5</v>
      </c>
      <c r="F658" s="365">
        <v>0</v>
      </c>
      <c r="G658" s="365">
        <v>0</v>
      </c>
      <c r="H658" s="365">
        <v>5</v>
      </c>
      <c r="I658" s="365">
        <v>0</v>
      </c>
      <c r="J658" s="715">
        <v>-1</v>
      </c>
      <c r="K658" s="718">
        <f>SUM(K656-K657)</f>
        <v>12</v>
      </c>
    </row>
    <row r="659" spans="1:11" hidden="1" x14ac:dyDescent="0.25">
      <c r="A659" s="4" t="s">
        <v>780</v>
      </c>
      <c r="B659" s="5"/>
      <c r="C659" s="6"/>
      <c r="D659" s="7"/>
      <c r="E659" s="8"/>
      <c r="F659" s="42"/>
      <c r="G659" s="7"/>
      <c r="H659" s="7"/>
      <c r="I659" s="7"/>
      <c r="J659" s="7"/>
      <c r="K659" s="7"/>
    </row>
    <row r="660" spans="1:11" hidden="1" x14ac:dyDescent="0.25">
      <c r="A660" s="4" t="s">
        <v>781</v>
      </c>
      <c r="B660" s="4"/>
      <c r="C660" s="6"/>
      <c r="D660" s="3"/>
      <c r="E660" s="7"/>
      <c r="F660" s="9"/>
      <c r="G660" s="3"/>
      <c r="H660" s="3"/>
      <c r="I660" s="3"/>
      <c r="J660" s="3"/>
      <c r="K660" s="3"/>
    </row>
    <row r="661" spans="1:11" x14ac:dyDescent="0.25">
      <c r="A661" s="2"/>
      <c r="B661" s="2"/>
      <c r="C661" s="2"/>
      <c r="D661" s="2"/>
      <c r="E661" s="2"/>
      <c r="F661" s="10"/>
      <c r="G661" s="2"/>
      <c r="H661" s="2"/>
      <c r="I661" s="2"/>
      <c r="J661" s="2"/>
      <c r="K661" s="2"/>
    </row>
  </sheetData>
  <sheetProtection algorithmName="SHA-512" hashValue="IqrMEqAsAZOS6dcSHWtCV1WOPgy8EXZRa1OuMMlpVnLMmL0DJn9QrJxXqG3CqCGaXsZ7RKsIM5LyiIsATBBw4w==" saltValue="NN+XPulFhYhT+eGKI+Blnw==" spinCount="100000" sheet="1" objects="1" scenarios="1"/>
  <mergeCells count="528">
    <mergeCell ref="A32:C32"/>
    <mergeCell ref="A33:C33"/>
    <mergeCell ref="A34:C34"/>
    <mergeCell ref="A22:C22"/>
    <mergeCell ref="B23:C23"/>
    <mergeCell ref="B24:C24"/>
    <mergeCell ref="A25:C25"/>
    <mergeCell ref="B26:C26"/>
    <mergeCell ref="B27:C27"/>
    <mergeCell ref="B28:C28"/>
    <mergeCell ref="A30:K30"/>
    <mergeCell ref="A31:K31"/>
    <mergeCell ref="A12:C12"/>
    <mergeCell ref="B13:C13"/>
    <mergeCell ref="B14:C14"/>
    <mergeCell ref="A15:C15"/>
    <mergeCell ref="A16:C16"/>
    <mergeCell ref="A17:C17"/>
    <mergeCell ref="B18:C18"/>
    <mergeCell ref="A20:K20"/>
    <mergeCell ref="A21:K21"/>
    <mergeCell ref="A2:K2"/>
    <mergeCell ref="A3:C3"/>
    <mergeCell ref="A4:C4"/>
    <mergeCell ref="A5:C5"/>
    <mergeCell ref="A6:C6"/>
    <mergeCell ref="A7:C7"/>
    <mergeCell ref="A8:C8"/>
    <mergeCell ref="A10:K10"/>
    <mergeCell ref="A11:K11"/>
    <mergeCell ref="A145:C145"/>
    <mergeCell ref="A146:C146"/>
    <mergeCell ref="A137:C137"/>
    <mergeCell ref="A135:K135"/>
    <mergeCell ref="A136:K136"/>
    <mergeCell ref="A138:C138"/>
    <mergeCell ref="A139:C139"/>
    <mergeCell ref="A141:K141"/>
    <mergeCell ref="A142:K142"/>
    <mergeCell ref="A143:C143"/>
    <mergeCell ref="A144:C144"/>
    <mergeCell ref="A127:C127"/>
    <mergeCell ref="A125:K125"/>
    <mergeCell ref="A126:K126"/>
    <mergeCell ref="B128:C128"/>
    <mergeCell ref="B129:C129"/>
    <mergeCell ref="A130:C130"/>
    <mergeCell ref="B131:C131"/>
    <mergeCell ref="B132:C132"/>
    <mergeCell ref="B133:C133"/>
    <mergeCell ref="A180:C180"/>
    <mergeCell ref="A181:C181"/>
    <mergeCell ref="A182:C182"/>
    <mergeCell ref="A188:K188"/>
    <mergeCell ref="A189:K189"/>
    <mergeCell ref="A190:C190"/>
    <mergeCell ref="A191:C191"/>
    <mergeCell ref="A192:C192"/>
    <mergeCell ref="A193:C193"/>
    <mergeCell ref="A170:C170"/>
    <mergeCell ref="B171:C171"/>
    <mergeCell ref="B172:C172"/>
    <mergeCell ref="A173:C173"/>
    <mergeCell ref="B174:C174"/>
    <mergeCell ref="B175:C175"/>
    <mergeCell ref="B176:C176"/>
    <mergeCell ref="A178:K178"/>
    <mergeCell ref="A179:K179"/>
    <mergeCell ref="A160:C160"/>
    <mergeCell ref="B161:C161"/>
    <mergeCell ref="B162:C162"/>
    <mergeCell ref="A163:C163"/>
    <mergeCell ref="A164:C164"/>
    <mergeCell ref="A165:C165"/>
    <mergeCell ref="B166:C166"/>
    <mergeCell ref="A168:K168"/>
    <mergeCell ref="A169:K169"/>
    <mergeCell ref="A150:K150"/>
    <mergeCell ref="A151:C151"/>
    <mergeCell ref="A152:C152"/>
    <mergeCell ref="A153:C153"/>
    <mergeCell ref="A154:C154"/>
    <mergeCell ref="A155:C155"/>
    <mergeCell ref="A156:C156"/>
    <mergeCell ref="A158:K158"/>
    <mergeCell ref="A159:K159"/>
    <mergeCell ref="A272:C272"/>
    <mergeCell ref="A273:C273"/>
    <mergeCell ref="A274:C274"/>
    <mergeCell ref="A280:K280"/>
    <mergeCell ref="A281:K281"/>
    <mergeCell ref="A282:C282"/>
    <mergeCell ref="A283:C283"/>
    <mergeCell ref="A284:C284"/>
    <mergeCell ref="A285:C285"/>
    <mergeCell ref="A262:C262"/>
    <mergeCell ref="B263:C263"/>
    <mergeCell ref="B264:C264"/>
    <mergeCell ref="A265:C265"/>
    <mergeCell ref="B266:C266"/>
    <mergeCell ref="B267:C267"/>
    <mergeCell ref="B268:C268"/>
    <mergeCell ref="A270:K270"/>
    <mergeCell ref="A271:K271"/>
    <mergeCell ref="A252:C252"/>
    <mergeCell ref="B253:C253"/>
    <mergeCell ref="B254:C254"/>
    <mergeCell ref="A255:C255"/>
    <mergeCell ref="A256:C256"/>
    <mergeCell ref="A257:C257"/>
    <mergeCell ref="B258:C258"/>
    <mergeCell ref="A260:K260"/>
    <mergeCell ref="A261:K261"/>
    <mergeCell ref="A242:K242"/>
    <mergeCell ref="A243:C243"/>
    <mergeCell ref="A244:C244"/>
    <mergeCell ref="A245:C245"/>
    <mergeCell ref="A246:C246"/>
    <mergeCell ref="A247:C247"/>
    <mergeCell ref="A248:C248"/>
    <mergeCell ref="A250:K250"/>
    <mergeCell ref="A251:K251"/>
    <mergeCell ref="A318:C318"/>
    <mergeCell ref="A319:C319"/>
    <mergeCell ref="A320:C320"/>
    <mergeCell ref="A326:K326"/>
    <mergeCell ref="A327:K327"/>
    <mergeCell ref="A328:C328"/>
    <mergeCell ref="A329:C329"/>
    <mergeCell ref="A330:C330"/>
    <mergeCell ref="A331:C331"/>
    <mergeCell ref="A308:C308"/>
    <mergeCell ref="B309:C309"/>
    <mergeCell ref="B310:C310"/>
    <mergeCell ref="A311:C311"/>
    <mergeCell ref="B312:C312"/>
    <mergeCell ref="B313:C313"/>
    <mergeCell ref="B314:C314"/>
    <mergeCell ref="A316:K316"/>
    <mergeCell ref="A317:K317"/>
    <mergeCell ref="A298:C298"/>
    <mergeCell ref="B299:C299"/>
    <mergeCell ref="B300:C300"/>
    <mergeCell ref="A301:C301"/>
    <mergeCell ref="A302:C302"/>
    <mergeCell ref="A303:C303"/>
    <mergeCell ref="B304:C304"/>
    <mergeCell ref="A306:K306"/>
    <mergeCell ref="A307:K307"/>
    <mergeCell ref="A288:K288"/>
    <mergeCell ref="A289:C289"/>
    <mergeCell ref="A290:C290"/>
    <mergeCell ref="A291:C291"/>
    <mergeCell ref="A292:C292"/>
    <mergeCell ref="A293:C293"/>
    <mergeCell ref="A294:C294"/>
    <mergeCell ref="A296:K296"/>
    <mergeCell ref="A297:K297"/>
    <mergeCell ref="A365:C365"/>
    <mergeCell ref="A366:C366"/>
    <mergeCell ref="A367:C367"/>
    <mergeCell ref="A373:K373"/>
    <mergeCell ref="A374:K374"/>
    <mergeCell ref="A375:C375"/>
    <mergeCell ref="A376:C376"/>
    <mergeCell ref="A377:C377"/>
    <mergeCell ref="A378:C378"/>
    <mergeCell ref="A355:C355"/>
    <mergeCell ref="B356:C356"/>
    <mergeCell ref="B357:C357"/>
    <mergeCell ref="A358:C358"/>
    <mergeCell ref="B359:C359"/>
    <mergeCell ref="B360:C360"/>
    <mergeCell ref="B361:C361"/>
    <mergeCell ref="A363:K363"/>
    <mergeCell ref="A364:K364"/>
    <mergeCell ref="A345:C345"/>
    <mergeCell ref="B346:C346"/>
    <mergeCell ref="B347:C347"/>
    <mergeCell ref="A348:C348"/>
    <mergeCell ref="A349:C349"/>
    <mergeCell ref="A350:C350"/>
    <mergeCell ref="B351:C351"/>
    <mergeCell ref="A353:K353"/>
    <mergeCell ref="A354:K354"/>
    <mergeCell ref="A335:K335"/>
    <mergeCell ref="A336:C336"/>
    <mergeCell ref="A337:C337"/>
    <mergeCell ref="A338:C338"/>
    <mergeCell ref="A339:C339"/>
    <mergeCell ref="A340:C340"/>
    <mergeCell ref="A341:C341"/>
    <mergeCell ref="A343:K343"/>
    <mergeCell ref="A344:K344"/>
    <mergeCell ref="A457:C457"/>
    <mergeCell ref="A458:C458"/>
    <mergeCell ref="A459:C459"/>
    <mergeCell ref="A465:K465"/>
    <mergeCell ref="A466:K466"/>
    <mergeCell ref="A467:C467"/>
    <mergeCell ref="A468:C468"/>
    <mergeCell ref="A469:C469"/>
    <mergeCell ref="A470:C470"/>
    <mergeCell ref="A447:C447"/>
    <mergeCell ref="B448:C448"/>
    <mergeCell ref="B449:C449"/>
    <mergeCell ref="A450:C450"/>
    <mergeCell ref="B451:C451"/>
    <mergeCell ref="B452:C452"/>
    <mergeCell ref="B453:C453"/>
    <mergeCell ref="A455:K455"/>
    <mergeCell ref="A456:K456"/>
    <mergeCell ref="A437:C437"/>
    <mergeCell ref="B438:C438"/>
    <mergeCell ref="B439:C439"/>
    <mergeCell ref="A440:C440"/>
    <mergeCell ref="A441:C441"/>
    <mergeCell ref="A442:C442"/>
    <mergeCell ref="B443:C443"/>
    <mergeCell ref="A445:K445"/>
    <mergeCell ref="A446:K446"/>
    <mergeCell ref="A427:K427"/>
    <mergeCell ref="A428:C428"/>
    <mergeCell ref="A429:C429"/>
    <mergeCell ref="A430:C430"/>
    <mergeCell ref="A431:C431"/>
    <mergeCell ref="A432:C432"/>
    <mergeCell ref="A433:C433"/>
    <mergeCell ref="A435:K435"/>
    <mergeCell ref="A436:K436"/>
    <mergeCell ref="A516:C516"/>
    <mergeCell ref="A511:K511"/>
    <mergeCell ref="A513:C513"/>
    <mergeCell ref="A514:C514"/>
    <mergeCell ref="A515:C515"/>
    <mergeCell ref="A474:K474"/>
    <mergeCell ref="A480:C480"/>
    <mergeCell ref="A489:C489"/>
    <mergeCell ref="B496:C496"/>
    <mergeCell ref="A497:C497"/>
    <mergeCell ref="B500:C500"/>
    <mergeCell ref="A503:K503"/>
    <mergeCell ref="A506:C506"/>
    <mergeCell ref="A512:K512"/>
    <mergeCell ref="B498:C498"/>
    <mergeCell ref="B499:C499"/>
    <mergeCell ref="A502:K502"/>
    <mergeCell ref="A504:C504"/>
    <mergeCell ref="A505:C505"/>
    <mergeCell ref="B490:C490"/>
    <mergeCell ref="A492:K492"/>
    <mergeCell ref="A493:K493"/>
    <mergeCell ref="A494:C494"/>
    <mergeCell ref="A475:C475"/>
    <mergeCell ref="A476:C476"/>
    <mergeCell ref="A477:C477"/>
    <mergeCell ref="A478:C478"/>
    <mergeCell ref="A479:C479"/>
    <mergeCell ref="A488:C488"/>
    <mergeCell ref="B495:C495"/>
    <mergeCell ref="A482:K482"/>
    <mergeCell ref="A483:K483"/>
    <mergeCell ref="A484:C484"/>
    <mergeCell ref="B485:C485"/>
    <mergeCell ref="B486:C486"/>
    <mergeCell ref="A487:C487"/>
    <mergeCell ref="A564:C564"/>
    <mergeCell ref="A550:K550"/>
    <mergeCell ref="A551:C551"/>
    <mergeCell ref="A552:C552"/>
    <mergeCell ref="A553:C553"/>
    <mergeCell ref="A559:K559"/>
    <mergeCell ref="A560:K560"/>
    <mergeCell ref="A561:C561"/>
    <mergeCell ref="A562:C562"/>
    <mergeCell ref="A563:C563"/>
    <mergeCell ref="A540:K540"/>
    <mergeCell ref="A541:C541"/>
    <mergeCell ref="B542:C542"/>
    <mergeCell ref="B543:C543"/>
    <mergeCell ref="A544:C544"/>
    <mergeCell ref="B545:C545"/>
    <mergeCell ref="B546:C546"/>
    <mergeCell ref="B547:C547"/>
    <mergeCell ref="A549:K549"/>
    <mergeCell ref="A530:K530"/>
    <mergeCell ref="A531:C531"/>
    <mergeCell ref="B532:C532"/>
    <mergeCell ref="B533:C533"/>
    <mergeCell ref="A534:C534"/>
    <mergeCell ref="A535:C535"/>
    <mergeCell ref="A536:C536"/>
    <mergeCell ref="B537:C537"/>
    <mergeCell ref="A539:K539"/>
    <mergeCell ref="A520:K520"/>
    <mergeCell ref="A521:K521"/>
    <mergeCell ref="A522:C522"/>
    <mergeCell ref="A523:C523"/>
    <mergeCell ref="A524:C524"/>
    <mergeCell ref="A525:C525"/>
    <mergeCell ref="A526:C526"/>
    <mergeCell ref="A527:C527"/>
    <mergeCell ref="A529:K529"/>
    <mergeCell ref="A528:K528"/>
    <mergeCell ref="A629:C629"/>
    <mergeCell ref="A630:C630"/>
    <mergeCell ref="A647:C647"/>
    <mergeCell ref="A638:C638"/>
    <mergeCell ref="A646:C646"/>
    <mergeCell ref="B640:C640"/>
    <mergeCell ref="B631:C631"/>
    <mergeCell ref="A633:K633"/>
    <mergeCell ref="A634:K634"/>
    <mergeCell ref="A635:C635"/>
    <mergeCell ref="B636:C636"/>
    <mergeCell ref="B637:C637"/>
    <mergeCell ref="B639:C639"/>
    <mergeCell ref="A655:C655"/>
    <mergeCell ref="A656:C656"/>
    <mergeCell ref="A658:C658"/>
    <mergeCell ref="B641:C641"/>
    <mergeCell ref="A643:K643"/>
    <mergeCell ref="A644:K644"/>
    <mergeCell ref="A645:C645"/>
    <mergeCell ref="A653:K653"/>
    <mergeCell ref="A654:K654"/>
    <mergeCell ref="A657:C657"/>
    <mergeCell ref="A567:K567"/>
    <mergeCell ref="A615:K615"/>
    <mergeCell ref="A616:C616"/>
    <mergeCell ref="A617:C617"/>
    <mergeCell ref="A618:C618"/>
    <mergeCell ref="D614:K614"/>
    <mergeCell ref="A568:K568"/>
    <mergeCell ref="A569:C569"/>
    <mergeCell ref="A570:C570"/>
    <mergeCell ref="A571:C571"/>
    <mergeCell ref="A572:C572"/>
    <mergeCell ref="A573:C573"/>
    <mergeCell ref="A574:C574"/>
    <mergeCell ref="A576:K576"/>
    <mergeCell ref="A577:K577"/>
    <mergeCell ref="A583:C583"/>
    <mergeCell ref="B584:C584"/>
    <mergeCell ref="A586:K586"/>
    <mergeCell ref="A587:K587"/>
    <mergeCell ref="A588:C588"/>
    <mergeCell ref="A578:C578"/>
    <mergeCell ref="B579:C579"/>
    <mergeCell ref="B580:C580"/>
    <mergeCell ref="A581:C581"/>
    <mergeCell ref="B626:C626"/>
    <mergeCell ref="B627:C627"/>
    <mergeCell ref="A628:C628"/>
    <mergeCell ref="A619:C619"/>
    <mergeCell ref="A620:C620"/>
    <mergeCell ref="A621:C621"/>
    <mergeCell ref="A623:K623"/>
    <mergeCell ref="A624:K624"/>
    <mergeCell ref="A625:C625"/>
    <mergeCell ref="A582:C582"/>
    <mergeCell ref="A609:C609"/>
    <mergeCell ref="B594:C594"/>
    <mergeCell ref="A596:K596"/>
    <mergeCell ref="A597:K597"/>
    <mergeCell ref="A598:C598"/>
    <mergeCell ref="A599:C599"/>
    <mergeCell ref="B589:C589"/>
    <mergeCell ref="B590:C590"/>
    <mergeCell ref="A591:C591"/>
    <mergeCell ref="B592:C592"/>
    <mergeCell ref="B593:C593"/>
    <mergeCell ref="A209:C209"/>
    <mergeCell ref="A210:C210"/>
    <mergeCell ref="A211:C211"/>
    <mergeCell ref="B212:C212"/>
    <mergeCell ref="A214:K214"/>
    <mergeCell ref="A610:C610"/>
    <mergeCell ref="A611:C611"/>
    <mergeCell ref="A1:K1"/>
    <mergeCell ref="A196:K196"/>
    <mergeCell ref="A197:C197"/>
    <mergeCell ref="A198:C198"/>
    <mergeCell ref="A199:C199"/>
    <mergeCell ref="A200:C200"/>
    <mergeCell ref="A201:C201"/>
    <mergeCell ref="A202:C202"/>
    <mergeCell ref="A204:K204"/>
    <mergeCell ref="A205:K205"/>
    <mergeCell ref="A206:C206"/>
    <mergeCell ref="B207:C207"/>
    <mergeCell ref="B208:C208"/>
    <mergeCell ref="A600:C600"/>
    <mergeCell ref="A606:K606"/>
    <mergeCell ref="A607:K607"/>
    <mergeCell ref="A608:C608"/>
    <mergeCell ref="B220:C220"/>
    <mergeCell ref="B221:C221"/>
    <mergeCell ref="B222:C222"/>
    <mergeCell ref="A224:K224"/>
    <mergeCell ref="A225:K225"/>
    <mergeCell ref="A215:K215"/>
    <mergeCell ref="A216:C216"/>
    <mergeCell ref="B217:C217"/>
    <mergeCell ref="B218:C218"/>
    <mergeCell ref="A219:C219"/>
    <mergeCell ref="A236:C236"/>
    <mergeCell ref="A237:C237"/>
    <mergeCell ref="A238:C238"/>
    <mergeCell ref="A239:C239"/>
    <mergeCell ref="A226:C226"/>
    <mergeCell ref="A227:C227"/>
    <mergeCell ref="A228:C228"/>
    <mergeCell ref="A234:K234"/>
    <mergeCell ref="A235:K235"/>
    <mergeCell ref="A381:K381"/>
    <mergeCell ref="A382:C382"/>
    <mergeCell ref="A383:C383"/>
    <mergeCell ref="A384:C384"/>
    <mergeCell ref="A385:C385"/>
    <mergeCell ref="A386:C386"/>
    <mergeCell ref="A387:C387"/>
    <mergeCell ref="A389:K389"/>
    <mergeCell ref="A390:K390"/>
    <mergeCell ref="A391:C391"/>
    <mergeCell ref="B392:C392"/>
    <mergeCell ref="B393:C393"/>
    <mergeCell ref="A394:C394"/>
    <mergeCell ref="A395:C395"/>
    <mergeCell ref="A396:C396"/>
    <mergeCell ref="B397:C397"/>
    <mergeCell ref="A399:K399"/>
    <mergeCell ref="A400:K400"/>
    <mergeCell ref="A401:C401"/>
    <mergeCell ref="B402:C402"/>
    <mergeCell ref="B403:C403"/>
    <mergeCell ref="A404:C404"/>
    <mergeCell ref="B405:C405"/>
    <mergeCell ref="B406:C406"/>
    <mergeCell ref="B407:C407"/>
    <mergeCell ref="A409:K409"/>
    <mergeCell ref="A410:K410"/>
    <mergeCell ref="A411:C411"/>
    <mergeCell ref="A412:C412"/>
    <mergeCell ref="A413:C413"/>
    <mergeCell ref="A419:K419"/>
    <mergeCell ref="A420:K420"/>
    <mergeCell ref="A421:C421"/>
    <mergeCell ref="A422:C422"/>
    <mergeCell ref="A423:C423"/>
    <mergeCell ref="A424:C424"/>
    <mergeCell ref="A68:K68"/>
    <mergeCell ref="A69:C69"/>
    <mergeCell ref="A70:C70"/>
    <mergeCell ref="A71:C71"/>
    <mergeCell ref="A72:C72"/>
    <mergeCell ref="A73:C73"/>
    <mergeCell ref="A74:C74"/>
    <mergeCell ref="A76:K76"/>
    <mergeCell ref="A77:K77"/>
    <mergeCell ref="A78:C78"/>
    <mergeCell ref="B79:C79"/>
    <mergeCell ref="B80:C80"/>
    <mergeCell ref="A81:C81"/>
    <mergeCell ref="A82:C82"/>
    <mergeCell ref="A83:C83"/>
    <mergeCell ref="B84:C84"/>
    <mergeCell ref="A86:K86"/>
    <mergeCell ref="A87:K87"/>
    <mergeCell ref="A88:C88"/>
    <mergeCell ref="B89:C89"/>
    <mergeCell ref="B90:C90"/>
    <mergeCell ref="A91:C91"/>
    <mergeCell ref="B92:C92"/>
    <mergeCell ref="B93:C93"/>
    <mergeCell ref="B94:C94"/>
    <mergeCell ref="A96:K96"/>
    <mergeCell ref="A97:K97"/>
    <mergeCell ref="A98:C98"/>
    <mergeCell ref="A99:C99"/>
    <mergeCell ref="A100:C100"/>
    <mergeCell ref="A106:K106"/>
    <mergeCell ref="A107:K107"/>
    <mergeCell ref="A108:C108"/>
    <mergeCell ref="A109:C109"/>
    <mergeCell ref="A110:C110"/>
    <mergeCell ref="A111:C111"/>
    <mergeCell ref="A112:C112"/>
    <mergeCell ref="A113:C113"/>
    <mergeCell ref="A115:K115"/>
    <mergeCell ref="A116:K116"/>
    <mergeCell ref="B118:C118"/>
    <mergeCell ref="B119:C119"/>
    <mergeCell ref="A121:C121"/>
    <mergeCell ref="A122:C122"/>
    <mergeCell ref="B123:C123"/>
    <mergeCell ref="A117:C117"/>
    <mergeCell ref="A120:C120"/>
    <mergeCell ref="A35:K35"/>
    <mergeCell ref="A36:C36"/>
    <mergeCell ref="A37:C37"/>
    <mergeCell ref="A38:C38"/>
    <mergeCell ref="A39:C39"/>
    <mergeCell ref="A40:C40"/>
    <mergeCell ref="A41:C41"/>
    <mergeCell ref="A43:K43"/>
    <mergeCell ref="A44:K44"/>
    <mergeCell ref="A45:C45"/>
    <mergeCell ref="B46:C46"/>
    <mergeCell ref="B47:C47"/>
    <mergeCell ref="A48:C48"/>
    <mergeCell ref="A49:C49"/>
    <mergeCell ref="A50:C50"/>
    <mergeCell ref="B51:C51"/>
    <mergeCell ref="A53:K53"/>
    <mergeCell ref="A54:K54"/>
    <mergeCell ref="A65:C65"/>
    <mergeCell ref="A66:C66"/>
    <mergeCell ref="A67:C67"/>
    <mergeCell ref="A55:C55"/>
    <mergeCell ref="B56:C56"/>
    <mergeCell ref="B57:C57"/>
    <mergeCell ref="A58:C58"/>
    <mergeCell ref="B59:C59"/>
    <mergeCell ref="B60:C60"/>
    <mergeCell ref="B61:C61"/>
    <mergeCell ref="A63:K63"/>
    <mergeCell ref="A64:K64"/>
  </mergeCells>
  <printOptions horizontalCentered="1"/>
  <pageMargins left="0" right="0" top="0.75" bottom="0" header="0.3" footer="0.15"/>
  <pageSetup scale="74" firstPageNumber="27" orientation="landscape" useFirstPageNumber="1" r:id="rId1"/>
  <headerFooter>
    <oddHeader>&amp;L&amp;9
Semi-Annual Child Welfare Report&amp;C&amp;"-,Bold"&amp;14ARIZONA DEPARTMENT of CHILD SAFETY&amp;R&amp;9
July 1, 2021 through December 31, 2021</oddHeader>
    <oddFooter>&amp;CPage &amp;P</oddFooter>
  </headerFooter>
  <ignoredErrors>
    <ignoredError sqref="K573" formula="1"/>
    <ignoredError sqref="D573:J573 K580:K581 D526:J526 D479:J479 K486:K487 K439:K440 D432:J432 D386:J386 K393:K394 D340:J340 K347:K348 D293:J293 K300:K301 D247:J247 K254:K255 D201:J201 D155:J155 D112:J112 K119:K120 D73:J73 K80:K81 D40:J40 K47:K4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T499"/>
  <sheetViews>
    <sheetView showGridLines="0" showWhiteSpace="0" zoomScaleNormal="100" zoomScalePageLayoutView="70" workbookViewId="0">
      <selection activeCell="F498" sqref="F498"/>
    </sheetView>
  </sheetViews>
  <sheetFormatPr defaultColWidth="8.85546875" defaultRowHeight="15" x14ac:dyDescent="0.25"/>
  <cols>
    <col min="1" max="1" width="46.42578125" style="2000" customWidth="1"/>
    <col min="2" max="8" width="12.28515625" style="2000" customWidth="1"/>
    <col min="9" max="9" width="11.140625" style="2000" customWidth="1"/>
    <col min="10" max="10" width="5.140625" style="2000" customWidth="1"/>
    <col min="11" max="16" width="12.28515625" style="2000" customWidth="1"/>
    <col min="17" max="17" width="10" style="2000" customWidth="1"/>
    <col min="18" max="18" width="3" style="2000" customWidth="1"/>
    <col min="19" max="19" width="14.42578125" style="2000" customWidth="1"/>
    <col min="20" max="20" width="13.7109375" style="2000" customWidth="1"/>
    <col min="21" max="16384" width="8.85546875" style="2000"/>
  </cols>
  <sheetData>
    <row r="1" spans="1:19" ht="15" customHeight="1" x14ac:dyDescent="0.25">
      <c r="A1" s="2879" t="s">
        <v>1088</v>
      </c>
      <c r="B1" s="2880"/>
      <c r="C1" s="2880"/>
      <c r="D1" s="2880"/>
      <c r="E1" s="2880"/>
      <c r="F1" s="2880"/>
      <c r="G1" s="2880"/>
      <c r="H1" s="2880"/>
      <c r="I1" s="2880"/>
      <c r="J1" s="2880"/>
      <c r="K1" s="2880"/>
      <c r="L1" s="2880"/>
      <c r="M1" s="2880"/>
      <c r="N1" s="2880"/>
      <c r="O1" s="2880"/>
      <c r="P1" s="2880"/>
      <c r="Q1" s="2880"/>
      <c r="R1" s="2880"/>
      <c r="S1" s="2880"/>
    </row>
    <row r="2" spans="1:19" ht="15" customHeight="1" x14ac:dyDescent="0.25">
      <c r="A2" s="2879"/>
      <c r="B2" s="2880"/>
      <c r="C2" s="2880"/>
      <c r="D2" s="2880"/>
      <c r="E2" s="2880"/>
      <c r="F2" s="2880"/>
      <c r="G2" s="2880"/>
      <c r="H2" s="2880"/>
      <c r="I2" s="2880"/>
      <c r="J2" s="2880"/>
      <c r="K2" s="2880"/>
      <c r="L2" s="2880"/>
      <c r="M2" s="2880"/>
      <c r="N2" s="2880"/>
      <c r="O2" s="2880"/>
      <c r="P2" s="2880"/>
      <c r="Q2" s="2880"/>
      <c r="R2" s="2880"/>
      <c r="S2" s="2880"/>
    </row>
    <row r="3" spans="1:19" s="2180" customFormat="1" ht="10.5" customHeight="1" thickBot="1" x14ac:dyDescent="0.4">
      <c r="A3" s="2179"/>
      <c r="B3" s="2179"/>
      <c r="C3" s="2179"/>
      <c r="D3" s="2179"/>
      <c r="E3" s="2179"/>
      <c r="F3" s="2179"/>
      <c r="G3" s="2179"/>
      <c r="H3" s="2179"/>
      <c r="I3" s="2179"/>
      <c r="J3" s="2179"/>
      <c r="K3" s="2179"/>
      <c r="L3" s="2179"/>
      <c r="M3" s="2179"/>
      <c r="N3" s="2179"/>
      <c r="O3" s="2179"/>
      <c r="P3" s="2179"/>
      <c r="Q3" s="2179"/>
      <c r="R3" s="2179"/>
    </row>
    <row r="4" spans="1:19" ht="21.75" thickBot="1" x14ac:dyDescent="0.4">
      <c r="A4" s="2002"/>
      <c r="B4" s="2876" t="s">
        <v>801</v>
      </c>
      <c r="C4" s="2877"/>
      <c r="D4" s="2877"/>
      <c r="E4" s="2877"/>
      <c r="F4" s="2877"/>
      <c r="G4" s="2877"/>
      <c r="H4" s="2877"/>
      <c r="I4" s="2878"/>
      <c r="J4" s="2003"/>
      <c r="K4" s="2873" t="s">
        <v>802</v>
      </c>
      <c r="L4" s="2874"/>
      <c r="M4" s="2874"/>
      <c r="N4" s="2874"/>
      <c r="O4" s="2874"/>
      <c r="P4" s="2874"/>
      <c r="Q4" s="2875"/>
      <c r="R4" s="2186"/>
      <c r="S4" s="2181" t="s">
        <v>803</v>
      </c>
    </row>
    <row r="5" spans="1:19" ht="47.25" customHeight="1" x14ac:dyDescent="0.25">
      <c r="A5" s="2048"/>
      <c r="B5" s="2048" t="s">
        <v>804</v>
      </c>
      <c r="C5" s="2048" t="s">
        <v>805</v>
      </c>
      <c r="D5" s="2048" t="s">
        <v>806</v>
      </c>
      <c r="E5" s="2048" t="s">
        <v>807</v>
      </c>
      <c r="F5" s="2048" t="s">
        <v>809</v>
      </c>
      <c r="G5" s="2048" t="s">
        <v>810</v>
      </c>
      <c r="H5" s="2106" t="s">
        <v>811</v>
      </c>
      <c r="I5" s="2048" t="s">
        <v>812</v>
      </c>
      <c r="J5" s="2048"/>
      <c r="K5" s="2048" t="s">
        <v>813</v>
      </c>
      <c r="L5" s="2048" t="s">
        <v>814</v>
      </c>
      <c r="M5" s="2048" t="s">
        <v>815</v>
      </c>
      <c r="N5" s="2048" t="s">
        <v>816</v>
      </c>
      <c r="O5" s="2048" t="s">
        <v>817</v>
      </c>
      <c r="P5" s="2048" t="s">
        <v>818</v>
      </c>
      <c r="Q5" s="2048" t="s">
        <v>289</v>
      </c>
      <c r="R5" s="2048"/>
      <c r="S5" s="2049" t="s">
        <v>819</v>
      </c>
    </row>
    <row r="6" spans="1:19" x14ac:dyDescent="0.25">
      <c r="A6" s="2048"/>
      <c r="B6" s="2048"/>
      <c r="C6" s="2048"/>
      <c r="D6" s="2048"/>
      <c r="E6" s="2048"/>
      <c r="F6" s="2048"/>
      <c r="G6" s="2048"/>
      <c r="H6" s="2106"/>
      <c r="I6" s="2050"/>
      <c r="J6" s="2048"/>
      <c r="K6" s="2048"/>
      <c r="L6" s="2048"/>
      <c r="M6" s="2048"/>
      <c r="N6" s="2048"/>
      <c r="O6" s="2048"/>
      <c r="P6" s="2048"/>
      <c r="Q6" s="2048"/>
      <c r="R6" s="2048"/>
      <c r="S6" s="2050"/>
    </row>
    <row r="7" spans="1:19" x14ac:dyDescent="0.25">
      <c r="A7" s="2051" t="s">
        <v>820</v>
      </c>
      <c r="B7" s="2105">
        <v>1516.8509735838277</v>
      </c>
      <c r="C7" s="2105">
        <v>748.32785971692238</v>
      </c>
      <c r="D7" s="2105">
        <v>10.248098370565693</v>
      </c>
      <c r="E7" s="2105">
        <v>0</v>
      </c>
      <c r="F7" s="2105">
        <v>0</v>
      </c>
      <c r="G7" s="2105">
        <v>0</v>
      </c>
      <c r="H7" s="2105">
        <v>0</v>
      </c>
      <c r="I7" s="2105">
        <v>2275.4269316713157</v>
      </c>
      <c r="J7" s="2048"/>
      <c r="K7" s="2105">
        <v>56.464965580777452</v>
      </c>
      <c r="L7" s="2105">
        <v>12.955307700596697</v>
      </c>
      <c r="M7" s="2105">
        <v>487.65130721364807</v>
      </c>
      <c r="N7" s="2105">
        <v>85.419043500511407</v>
      </c>
      <c r="O7" s="2105">
        <v>0</v>
      </c>
      <c r="P7" s="2105">
        <v>34.521104367138818</v>
      </c>
      <c r="Q7" s="2105">
        <v>54.394332088666417</v>
      </c>
      <c r="R7" s="2105"/>
      <c r="S7" s="2107">
        <v>3006.9</v>
      </c>
    </row>
    <row r="8" spans="1:19" x14ac:dyDescent="0.25">
      <c r="A8" s="2051"/>
      <c r="B8" s="2105"/>
      <c r="C8" s="2105"/>
      <c r="D8" s="2105"/>
      <c r="E8" s="2105"/>
      <c r="F8" s="2105"/>
      <c r="G8" s="2105"/>
      <c r="H8" s="2105"/>
      <c r="I8" s="2105"/>
      <c r="J8" s="2048"/>
      <c r="K8" s="2105"/>
      <c r="L8" s="2108"/>
      <c r="M8" s="2105"/>
      <c r="N8" s="2105"/>
      <c r="O8" s="2105"/>
      <c r="P8" s="2105"/>
      <c r="Q8" s="2105"/>
      <c r="R8" s="2105"/>
      <c r="S8" s="2105"/>
    </row>
    <row r="9" spans="1:19" x14ac:dyDescent="0.25">
      <c r="A9" s="2052" t="s">
        <v>821</v>
      </c>
      <c r="B9" s="2107">
        <v>72116.2</v>
      </c>
      <c r="C9" s="2107">
        <v>40985.600000000006</v>
      </c>
      <c r="D9" s="2107">
        <v>1021.6</v>
      </c>
      <c r="E9" s="2107"/>
      <c r="F9" s="2107"/>
      <c r="G9" s="2107"/>
      <c r="H9" s="2107"/>
      <c r="I9" s="2105">
        <v>114123.40000000001</v>
      </c>
      <c r="J9" s="2010"/>
      <c r="K9" s="2107">
        <v>1407.2027499999999</v>
      </c>
      <c r="L9" s="2107">
        <v>1291.473</v>
      </c>
      <c r="M9" s="2105">
        <v>20967.260619999994</v>
      </c>
      <c r="N9" s="2107">
        <v>5694.75</v>
      </c>
      <c r="O9" s="2105"/>
      <c r="P9" s="2105">
        <v>1552.91363</v>
      </c>
      <c r="Q9" s="2105">
        <v>4442.5</v>
      </c>
      <c r="R9" s="2105"/>
      <c r="S9" s="2107">
        <f>149479.5</f>
        <v>149479.5</v>
      </c>
    </row>
    <row r="10" spans="1:19" x14ac:dyDescent="0.25">
      <c r="A10" s="2052" t="s">
        <v>822</v>
      </c>
      <c r="B10" s="2107">
        <v>68136.100000000006</v>
      </c>
      <c r="C10" s="2107">
        <v>33612.800000000003</v>
      </c>
      <c r="D10" s="2107"/>
      <c r="E10" s="2107"/>
      <c r="F10" s="2107">
        <v>0</v>
      </c>
      <c r="G10" s="2107"/>
      <c r="H10" s="2107"/>
      <c r="I10" s="2105">
        <v>101956.90000000001</v>
      </c>
      <c r="J10" s="2010"/>
      <c r="K10" s="2107">
        <v>4221.6082499999993</v>
      </c>
      <c r="L10" s="2107"/>
      <c r="M10" s="2105">
        <v>27645.13140000002</v>
      </c>
      <c r="N10" s="2107">
        <v>2820.4</v>
      </c>
      <c r="O10" s="2105"/>
      <c r="P10" s="2105">
        <v>1888.38435</v>
      </c>
      <c r="Q10" s="2105">
        <v>777.87599999999998</v>
      </c>
      <c r="R10" s="2105"/>
      <c r="S10" s="2107">
        <f>139189.6+120.7</f>
        <v>139310.30000000002</v>
      </c>
    </row>
    <row r="11" spans="1:19" x14ac:dyDescent="0.25">
      <c r="A11" s="2052" t="s">
        <v>991</v>
      </c>
      <c r="B11" s="2107">
        <v>0</v>
      </c>
      <c r="C11" s="2107"/>
      <c r="D11" s="2107"/>
      <c r="E11" s="2107"/>
      <c r="F11" s="2107"/>
      <c r="G11" s="2107"/>
      <c r="H11" s="2107"/>
      <c r="I11" s="2105">
        <v>0</v>
      </c>
      <c r="J11" s="2010"/>
      <c r="K11" s="2107"/>
      <c r="L11" s="2107"/>
      <c r="M11" s="2105">
        <v>0</v>
      </c>
      <c r="N11" s="2105"/>
      <c r="O11" s="2105"/>
      <c r="P11" s="2105"/>
      <c r="Q11" s="2105"/>
      <c r="R11" s="2105"/>
      <c r="S11" s="2107">
        <v>0</v>
      </c>
    </row>
    <row r="12" spans="1:19" x14ac:dyDescent="0.25">
      <c r="A12" s="2012" t="s">
        <v>827</v>
      </c>
      <c r="B12" s="2107">
        <v>10957.7</v>
      </c>
      <c r="C12" s="2107"/>
      <c r="D12" s="2107"/>
      <c r="E12" s="2107"/>
      <c r="F12" s="2107"/>
      <c r="G12" s="2107"/>
      <c r="H12" s="2107"/>
      <c r="I12" s="2105">
        <v>10957.7</v>
      </c>
      <c r="J12" s="2010"/>
      <c r="K12" s="2107"/>
      <c r="L12" s="2107"/>
      <c r="M12" s="2105"/>
      <c r="N12" s="2105"/>
      <c r="O12" s="2105"/>
      <c r="P12" s="2105"/>
      <c r="Q12" s="2105">
        <v>202.02019999999993</v>
      </c>
      <c r="R12" s="2105"/>
      <c r="S12" s="2107">
        <v>10958.4</v>
      </c>
    </row>
    <row r="13" spans="1:19" x14ac:dyDescent="0.25">
      <c r="A13" s="2012" t="s">
        <v>828</v>
      </c>
      <c r="B13" s="2107">
        <v>150</v>
      </c>
      <c r="C13" s="2107"/>
      <c r="D13" s="2107"/>
      <c r="E13" s="2107"/>
      <c r="F13" s="2107"/>
      <c r="G13" s="2107"/>
      <c r="H13" s="2107"/>
      <c r="I13" s="2105">
        <v>150</v>
      </c>
      <c r="J13" s="2010"/>
      <c r="K13" s="2107"/>
      <c r="L13" s="2107"/>
      <c r="M13" s="2105">
        <v>7000</v>
      </c>
      <c r="N13" s="2105"/>
      <c r="O13" s="2105"/>
      <c r="P13" s="2105"/>
      <c r="Q13" s="2105">
        <v>0</v>
      </c>
      <c r="R13" s="2105"/>
      <c r="S13" s="2107">
        <v>9150</v>
      </c>
    </row>
    <row r="14" spans="1:19" x14ac:dyDescent="0.25">
      <c r="A14" s="2012" t="s">
        <v>829</v>
      </c>
      <c r="B14" s="2107">
        <v>83248.7</v>
      </c>
      <c r="C14" s="2107">
        <v>22445.7</v>
      </c>
      <c r="D14" s="2107"/>
      <c r="E14" s="2107"/>
      <c r="F14" s="2107"/>
      <c r="G14" s="2107"/>
      <c r="H14" s="2107"/>
      <c r="I14" s="2105">
        <v>105694.39999999999</v>
      </c>
      <c r="J14" s="2010"/>
      <c r="K14" s="2107"/>
      <c r="L14" s="2107">
        <v>645.73649999999998</v>
      </c>
      <c r="M14" s="2107">
        <v>154130.46350000001</v>
      </c>
      <c r="N14" s="2105"/>
      <c r="O14" s="2105"/>
      <c r="P14" s="2105"/>
      <c r="Q14" s="2105">
        <v>412</v>
      </c>
      <c r="R14" s="2105"/>
      <c r="S14" s="2107">
        <v>260882.6</v>
      </c>
    </row>
    <row r="15" spans="1:19" x14ac:dyDescent="0.25">
      <c r="A15" s="2012" t="s">
        <v>830</v>
      </c>
      <c r="B15" s="2107">
        <v>15171.1</v>
      </c>
      <c r="C15" s="2107">
        <v>1943</v>
      </c>
      <c r="D15" s="2107"/>
      <c r="E15" s="2107"/>
      <c r="F15" s="2107"/>
      <c r="G15" s="2107"/>
      <c r="H15" s="2107"/>
      <c r="I15" s="2105">
        <v>17114.099999999999</v>
      </c>
      <c r="J15" s="2010"/>
      <c r="K15" s="2107"/>
      <c r="L15" s="2107"/>
      <c r="M15" s="2107">
        <v>0</v>
      </c>
      <c r="N15" s="2105"/>
      <c r="O15" s="2105"/>
      <c r="P15" s="2105"/>
      <c r="Q15" s="2105"/>
      <c r="R15" s="2105"/>
      <c r="S15" s="2107">
        <v>17114.099999999999</v>
      </c>
    </row>
    <row r="16" spans="1:19" x14ac:dyDescent="0.25">
      <c r="A16" s="2012" t="s">
        <v>831</v>
      </c>
      <c r="B16" s="2107">
        <v>13533.4</v>
      </c>
      <c r="C16" s="2107"/>
      <c r="D16" s="2107"/>
      <c r="E16" s="2107"/>
      <c r="F16" s="2107"/>
      <c r="G16" s="2107"/>
      <c r="H16" s="2107"/>
      <c r="I16" s="2105">
        <v>13533.4</v>
      </c>
      <c r="J16" s="2010"/>
      <c r="K16" s="2107"/>
      <c r="L16" s="2107"/>
      <c r="M16" s="2107">
        <v>8395.0000000000018</v>
      </c>
      <c r="N16" s="2105"/>
      <c r="O16" s="2105"/>
      <c r="P16" s="2105"/>
      <c r="Q16" s="2105">
        <v>0</v>
      </c>
      <c r="R16" s="2105"/>
      <c r="S16" s="2107">
        <v>21928.400000000001</v>
      </c>
    </row>
    <row r="17" spans="1:20" x14ac:dyDescent="0.25">
      <c r="A17" s="2012" t="s">
        <v>832</v>
      </c>
      <c r="B17" s="2107">
        <v>15084.6</v>
      </c>
      <c r="C17" s="2107">
        <v>500</v>
      </c>
      <c r="D17" s="2107"/>
      <c r="E17" s="2107"/>
      <c r="F17" s="2107"/>
      <c r="G17" s="2107"/>
      <c r="H17" s="2107"/>
      <c r="I17" s="2105">
        <v>15584.6</v>
      </c>
      <c r="J17" s="2010"/>
      <c r="K17" s="2107"/>
      <c r="L17" s="2107"/>
      <c r="M17" s="2105">
        <v>0</v>
      </c>
      <c r="N17" s="2105"/>
      <c r="O17" s="2105"/>
      <c r="P17" s="2105"/>
      <c r="Q17" s="2105">
        <v>0</v>
      </c>
      <c r="R17" s="2105"/>
      <c r="S17" s="2107">
        <v>15584.6</v>
      </c>
    </row>
    <row r="18" spans="1:20" x14ac:dyDescent="0.25">
      <c r="A18" s="2012" t="s">
        <v>833</v>
      </c>
      <c r="B18" s="2107">
        <v>71728.600000000006</v>
      </c>
      <c r="C18" s="2107">
        <v>21423</v>
      </c>
      <c r="D18" s="2107"/>
      <c r="E18" s="2107"/>
      <c r="F18" s="2107"/>
      <c r="G18" s="2107"/>
      <c r="H18" s="2107"/>
      <c r="I18" s="2105">
        <v>93151.6</v>
      </c>
      <c r="J18" s="2010"/>
      <c r="K18" s="2107"/>
      <c r="L18" s="2107"/>
      <c r="M18" s="2105">
        <v>9576.1999999999971</v>
      </c>
      <c r="N18" s="2105">
        <v>5849.5</v>
      </c>
      <c r="O18" s="2105"/>
      <c r="P18" s="2105"/>
      <c r="Q18" s="2105">
        <v>0</v>
      </c>
      <c r="R18" s="2105"/>
      <c r="S18" s="2107">
        <v>108577.3</v>
      </c>
    </row>
    <row r="19" spans="1:20" x14ac:dyDescent="0.25">
      <c r="A19" s="2012" t="s">
        <v>834</v>
      </c>
      <c r="B19" s="2107">
        <v>12943.3</v>
      </c>
      <c r="C19" s="2107">
        <v>6973.1</v>
      </c>
      <c r="D19" s="2107"/>
      <c r="E19" s="2107"/>
      <c r="F19" s="2107"/>
      <c r="G19" s="2107"/>
      <c r="H19" s="2107"/>
      <c r="I19" s="2105">
        <v>19916.400000000001</v>
      </c>
      <c r="J19" s="2010"/>
      <c r="K19" s="2107"/>
      <c r="L19" s="2107"/>
      <c r="M19" s="2107">
        <v>21130.9</v>
      </c>
      <c r="N19" s="2108"/>
      <c r="O19" s="2105"/>
      <c r="P19" s="2105"/>
      <c r="Q19" s="2105">
        <v>0</v>
      </c>
      <c r="R19" s="2105"/>
      <c r="S19" s="2107">
        <v>41047.300000000003</v>
      </c>
    </row>
    <row r="20" spans="1:20" x14ac:dyDescent="0.25">
      <c r="A20" s="2053" t="s">
        <v>835</v>
      </c>
      <c r="B20" s="2107">
        <v>19652.2</v>
      </c>
      <c r="C20" s="2107"/>
      <c r="D20" s="2107"/>
      <c r="E20" s="2107"/>
      <c r="F20" s="2107"/>
      <c r="G20" s="2107"/>
      <c r="H20" s="2107"/>
      <c r="I20" s="2105">
        <v>19652.2</v>
      </c>
      <c r="J20" s="2010"/>
      <c r="K20" s="2107"/>
      <c r="L20" s="2107"/>
      <c r="M20" s="2107">
        <v>13101.399999999998</v>
      </c>
      <c r="N20" s="2105"/>
      <c r="O20" s="2105"/>
      <c r="P20" s="2105"/>
      <c r="Q20" s="2105"/>
      <c r="R20" s="2105"/>
      <c r="S20" s="2107">
        <v>32753.599999999999</v>
      </c>
    </row>
    <row r="21" spans="1:20" x14ac:dyDescent="0.25">
      <c r="A21" s="2012" t="s">
        <v>836</v>
      </c>
      <c r="B21" s="2107">
        <v>43031.5</v>
      </c>
      <c r="C21" s="2107">
        <v>34139.599999999999</v>
      </c>
      <c r="D21" s="2107"/>
      <c r="E21" s="2107"/>
      <c r="F21" s="2107"/>
      <c r="G21" s="2107"/>
      <c r="H21" s="2107"/>
      <c r="I21" s="2105">
        <v>77171.100000000006</v>
      </c>
      <c r="J21" s="2010"/>
      <c r="K21" s="2107"/>
      <c r="L21" s="2107">
        <v>1291.473</v>
      </c>
      <c r="M21" s="2105">
        <v>9810.0999999999894</v>
      </c>
      <c r="N21" s="2107">
        <v>218.2</v>
      </c>
      <c r="O21" s="2105"/>
      <c r="P21" s="2105"/>
      <c r="Q21" s="2105">
        <v>6251.8269999999993</v>
      </c>
      <c r="R21" s="2105"/>
      <c r="S21" s="2107">
        <v>94742.7</v>
      </c>
    </row>
    <row r="22" spans="1:20" x14ac:dyDescent="0.25">
      <c r="A22" s="2104" t="s">
        <v>1132</v>
      </c>
      <c r="B22" s="2107">
        <v>16211.1</v>
      </c>
      <c r="C22" s="2107">
        <v>17670.5</v>
      </c>
      <c r="D22" s="2107"/>
      <c r="E22" s="2107"/>
      <c r="F22" s="2107"/>
      <c r="G22" s="2107">
        <v>1459.3</v>
      </c>
      <c r="H22" s="2107"/>
      <c r="I22" s="2105">
        <v>35340.9</v>
      </c>
      <c r="J22" s="2010"/>
      <c r="K22" s="2107"/>
      <c r="L22" s="2107">
        <v>2712</v>
      </c>
      <c r="M22" s="2105">
        <v>0</v>
      </c>
      <c r="N22" s="2107">
        <v>0</v>
      </c>
      <c r="O22" s="2105"/>
      <c r="P22" s="2105"/>
      <c r="Q22" s="2105"/>
      <c r="R22" s="2105"/>
      <c r="S22" s="2107">
        <v>38052.9</v>
      </c>
    </row>
    <row r="23" spans="1:20" x14ac:dyDescent="0.25">
      <c r="A23" s="2053" t="s">
        <v>838</v>
      </c>
      <c r="B23" s="2107">
        <v>11264.4</v>
      </c>
      <c r="C23" s="2107">
        <v>11264.4</v>
      </c>
      <c r="D23" s="2107"/>
      <c r="E23" s="2107"/>
      <c r="F23" s="2107"/>
      <c r="G23" s="2107"/>
      <c r="H23" s="2107"/>
      <c r="I23" s="2105">
        <v>22528.799999999999</v>
      </c>
      <c r="J23" s="2010"/>
      <c r="K23" s="2107"/>
      <c r="L23" s="2107"/>
      <c r="M23" s="2105">
        <v>0</v>
      </c>
      <c r="N23" s="2105"/>
      <c r="O23" s="2107">
        <v>7300</v>
      </c>
      <c r="P23" s="2107"/>
      <c r="Q23" s="2105">
        <v>2583.9000000000015</v>
      </c>
      <c r="R23" s="2105"/>
      <c r="S23" s="2107">
        <v>32412.7</v>
      </c>
    </row>
    <row r="24" spans="1:20" x14ac:dyDescent="0.25">
      <c r="A24" s="2053" t="s">
        <v>839</v>
      </c>
      <c r="B24" s="2107">
        <v>7400.1</v>
      </c>
      <c r="C24" s="2107"/>
      <c r="D24" s="2107"/>
      <c r="E24" s="2107">
        <v>40516</v>
      </c>
      <c r="F24" s="2107"/>
      <c r="G24" s="2107"/>
      <c r="H24" s="2107"/>
      <c r="I24" s="2105">
        <v>47916.1</v>
      </c>
      <c r="J24" s="2010"/>
      <c r="K24" s="2105"/>
      <c r="L24" s="2105"/>
      <c r="M24" s="2107">
        <v>7191</v>
      </c>
      <c r="N24" s="2105"/>
      <c r="O24" s="2105"/>
      <c r="P24" s="2105"/>
      <c r="Q24" s="2105">
        <v>0</v>
      </c>
      <c r="R24" s="2105"/>
      <c r="S24" s="2107">
        <v>55107.1</v>
      </c>
    </row>
    <row r="25" spans="1:20" x14ac:dyDescent="0.25">
      <c r="A25" s="2012" t="s">
        <v>840</v>
      </c>
      <c r="B25" s="2107"/>
      <c r="C25" s="2107"/>
      <c r="D25" s="2107"/>
      <c r="E25" s="2107"/>
      <c r="F25" s="2107"/>
      <c r="G25" s="2107"/>
      <c r="H25" s="2107"/>
      <c r="I25" s="2105">
        <v>0</v>
      </c>
      <c r="J25" s="2010"/>
      <c r="K25" s="2105"/>
      <c r="L25" s="2105"/>
      <c r="M25" s="2107">
        <v>0</v>
      </c>
      <c r="N25" s="2105"/>
      <c r="O25" s="2105"/>
      <c r="P25" s="2105">
        <v>148089.70000000001</v>
      </c>
      <c r="Q25" s="2105"/>
      <c r="R25" s="2105"/>
      <c r="S25" s="2107">
        <v>148089.70000000001</v>
      </c>
    </row>
    <row r="26" spans="1:20" x14ac:dyDescent="0.25">
      <c r="A26" s="2012" t="s">
        <v>841</v>
      </c>
      <c r="B26" s="2107"/>
      <c r="C26" s="2107"/>
      <c r="D26" s="2107"/>
      <c r="E26" s="2107"/>
      <c r="F26" s="2107"/>
      <c r="G26" s="2107"/>
      <c r="H26" s="2107"/>
      <c r="I26" s="2105">
        <v>0</v>
      </c>
      <c r="J26" s="2010"/>
      <c r="K26" s="2105"/>
      <c r="L26" s="2105"/>
      <c r="M26" s="2107">
        <v>0</v>
      </c>
      <c r="N26" s="2105"/>
      <c r="O26" s="2105"/>
      <c r="P26" s="2105">
        <v>28642.7</v>
      </c>
      <c r="Q26" s="2105"/>
      <c r="R26" s="2105"/>
      <c r="S26" s="2107">
        <v>28642.7</v>
      </c>
    </row>
    <row r="27" spans="1:20" x14ac:dyDescent="0.25">
      <c r="A27" s="2015" t="s">
        <v>842</v>
      </c>
      <c r="B27" s="2107"/>
      <c r="C27" s="2107"/>
      <c r="D27" s="2107"/>
      <c r="E27" s="2107"/>
      <c r="F27" s="2107"/>
      <c r="G27" s="2107"/>
      <c r="H27" s="2107"/>
      <c r="I27" s="2105">
        <v>0</v>
      </c>
      <c r="J27" s="2010"/>
      <c r="K27" s="2105"/>
      <c r="L27" s="2105"/>
      <c r="M27" s="2107">
        <v>0</v>
      </c>
      <c r="N27" s="2105"/>
      <c r="O27" s="2105"/>
      <c r="P27" s="2105">
        <v>3196.6</v>
      </c>
      <c r="Q27" s="2105"/>
      <c r="R27" s="2105"/>
      <c r="S27" s="2107">
        <v>3196.6</v>
      </c>
    </row>
    <row r="28" spans="1:20" x14ac:dyDescent="0.25">
      <c r="A28" s="2054" t="s">
        <v>843</v>
      </c>
      <c r="B28" s="2107">
        <v>21759.3</v>
      </c>
      <c r="C28" s="2107"/>
      <c r="D28" s="2107"/>
      <c r="E28" s="2107"/>
      <c r="F28" s="2107"/>
      <c r="G28" s="2107"/>
      <c r="H28" s="2107"/>
      <c r="I28" s="2105">
        <v>21759.3</v>
      </c>
      <c r="J28" s="2010"/>
      <c r="K28" s="2105"/>
      <c r="L28" s="2105"/>
      <c r="M28" s="2107">
        <v>5380.5</v>
      </c>
      <c r="N28" s="2107">
        <v>850</v>
      </c>
      <c r="O28" s="2105"/>
      <c r="P28" s="2105"/>
      <c r="Q28" s="2105"/>
      <c r="R28" s="2105"/>
      <c r="S28" s="2107">
        <v>27989.8</v>
      </c>
    </row>
    <row r="29" spans="1:20" ht="5.25" customHeight="1" thickBot="1" x14ac:dyDescent="0.3">
      <c r="A29" s="2054"/>
      <c r="B29" s="2010"/>
      <c r="C29" s="2010"/>
      <c r="D29" s="2010"/>
      <c r="E29" s="2010"/>
      <c r="F29" s="2010"/>
      <c r="G29" s="2010"/>
      <c r="H29" s="2105"/>
      <c r="I29" s="2010"/>
      <c r="J29" s="2010"/>
      <c r="K29" s="2010"/>
      <c r="L29" s="2010"/>
      <c r="M29" s="2010"/>
      <c r="N29" s="2010"/>
      <c r="O29" s="2010"/>
      <c r="P29" s="2010"/>
      <c r="Q29" s="2010"/>
      <c r="R29" s="2010"/>
      <c r="S29" s="2010"/>
    </row>
    <row r="30" spans="1:20" ht="16.5" thickTop="1" thickBot="1" x14ac:dyDescent="0.3">
      <c r="A30" s="2054" t="s">
        <v>844</v>
      </c>
      <c r="B30" s="2055">
        <f>SUM(B9:B28)</f>
        <v>482388.3</v>
      </c>
      <c r="C30" s="2055">
        <f t="shared" ref="C30:I30" si="0">SUM(C9:C28)</f>
        <v>190957.7</v>
      </c>
      <c r="D30" s="2055">
        <f t="shared" si="0"/>
        <v>1021.6</v>
      </c>
      <c r="E30" s="2055">
        <f t="shared" si="0"/>
        <v>40516</v>
      </c>
      <c r="F30" s="2055">
        <f t="shared" si="0"/>
        <v>0</v>
      </c>
      <c r="G30" s="2055">
        <f t="shared" si="0"/>
        <v>1459.3</v>
      </c>
      <c r="H30" s="2187">
        <f t="shared" ref="H30" si="1">SUM(H9:H28)</f>
        <v>0</v>
      </c>
      <c r="I30" s="2055">
        <f t="shared" si="0"/>
        <v>716550.90000000014</v>
      </c>
      <c r="J30" s="2055"/>
      <c r="K30" s="2055">
        <f>SUM(K9:K29)</f>
        <v>5628.8109999999997</v>
      </c>
      <c r="L30" s="2055">
        <f t="shared" ref="L30:S30" si="2">SUM(L9:L29)</f>
        <v>5940.6824999999999</v>
      </c>
      <c r="M30" s="2055">
        <f t="shared" si="2"/>
        <v>284327.95552000002</v>
      </c>
      <c r="N30" s="2055">
        <f t="shared" si="2"/>
        <v>15432.85</v>
      </c>
      <c r="O30" s="2055">
        <f t="shared" si="2"/>
        <v>7300</v>
      </c>
      <c r="P30" s="2055">
        <f t="shared" si="2"/>
        <v>183370.29798000003</v>
      </c>
      <c r="Q30" s="2055">
        <f t="shared" si="2"/>
        <v>14670.123200000002</v>
      </c>
      <c r="R30" s="2055"/>
      <c r="S30" s="2055">
        <f t="shared" si="2"/>
        <v>1235020.3</v>
      </c>
    </row>
    <row r="31" spans="1:20" ht="15.75" thickTop="1" x14ac:dyDescent="0.25"/>
    <row r="32" spans="1:20" ht="10.5" hidden="1" customHeight="1" thickBot="1" x14ac:dyDescent="0.4">
      <c r="A32" s="2001"/>
      <c r="B32" s="2001"/>
      <c r="C32" s="2001"/>
      <c r="D32" s="2001"/>
      <c r="E32" s="2001"/>
      <c r="F32" s="2001"/>
      <c r="G32" s="2001"/>
      <c r="H32" s="2001"/>
      <c r="I32" s="2001"/>
      <c r="J32" s="2001"/>
      <c r="K32" s="2001"/>
      <c r="L32" s="2001"/>
      <c r="M32" s="2001"/>
      <c r="N32" s="2001"/>
      <c r="O32" s="2001"/>
      <c r="P32" s="2001"/>
      <c r="Q32" s="2001"/>
      <c r="R32" s="2001"/>
      <c r="S32" s="2001"/>
      <c r="T32" s="2001"/>
    </row>
    <row r="33" spans="1:19" ht="21.75" hidden="1" thickBot="1" x14ac:dyDescent="0.4">
      <c r="A33" s="2002"/>
      <c r="B33" s="2876" t="s">
        <v>801</v>
      </c>
      <c r="C33" s="2877"/>
      <c r="D33" s="2877"/>
      <c r="E33" s="2877"/>
      <c r="F33" s="2877"/>
      <c r="G33" s="2877"/>
      <c r="H33" s="2878"/>
      <c r="I33" s="2003"/>
      <c r="J33" s="2873" t="s">
        <v>802</v>
      </c>
      <c r="K33" s="2874"/>
      <c r="L33" s="2874"/>
      <c r="M33" s="2874"/>
      <c r="N33" s="2874"/>
      <c r="O33" s="2874"/>
      <c r="P33" s="2875"/>
      <c r="Q33" s="2004"/>
      <c r="R33" s="2876" t="s">
        <v>803</v>
      </c>
      <c r="S33" s="2878"/>
    </row>
    <row r="34" spans="1:19" ht="47.25" hidden="1" customHeight="1" x14ac:dyDescent="0.25">
      <c r="A34" s="2048"/>
      <c r="B34" s="2048" t="s">
        <v>804</v>
      </c>
      <c r="C34" s="2048" t="s">
        <v>805</v>
      </c>
      <c r="D34" s="2048" t="s">
        <v>806</v>
      </c>
      <c r="E34" s="2048" t="s">
        <v>807</v>
      </c>
      <c r="F34" s="2048" t="s">
        <v>809</v>
      </c>
      <c r="G34" s="2048" t="s">
        <v>810</v>
      </c>
      <c r="H34" s="2048" t="s">
        <v>812</v>
      </c>
      <c r="I34" s="2048"/>
      <c r="J34" s="2048" t="s">
        <v>813</v>
      </c>
      <c r="K34" s="2048" t="s">
        <v>814</v>
      </c>
      <c r="L34" s="2048" t="s">
        <v>815</v>
      </c>
      <c r="M34" s="2048" t="s">
        <v>816</v>
      </c>
      <c r="N34" s="2048" t="s">
        <v>817</v>
      </c>
      <c r="O34" s="2048" t="s">
        <v>818</v>
      </c>
      <c r="P34" s="2048" t="s">
        <v>289</v>
      </c>
      <c r="Q34" s="2049"/>
      <c r="R34" s="2881" t="s">
        <v>819</v>
      </c>
      <c r="S34" s="2881"/>
    </row>
    <row r="35" spans="1:19" hidden="1" x14ac:dyDescent="0.25">
      <c r="A35" s="2048"/>
      <c r="B35" s="2048"/>
      <c r="C35" s="2048"/>
      <c r="D35" s="2048"/>
      <c r="E35" s="2048"/>
      <c r="F35" s="2048"/>
      <c r="G35" s="2048"/>
      <c r="H35" s="2050"/>
      <c r="I35" s="2048"/>
      <c r="J35" s="2048"/>
      <c r="K35" s="2048"/>
      <c r="L35" s="2048"/>
      <c r="M35" s="2048"/>
      <c r="N35" s="2048"/>
      <c r="O35" s="2048"/>
      <c r="P35" s="2048"/>
      <c r="Q35" s="2048"/>
      <c r="R35" s="2050"/>
    </row>
    <row r="36" spans="1:19" hidden="1" x14ac:dyDescent="0.25">
      <c r="A36" s="2051" t="s">
        <v>820</v>
      </c>
      <c r="B36" s="2010">
        <v>1515.5</v>
      </c>
      <c r="C36" s="2010">
        <v>579</v>
      </c>
      <c r="D36" s="2010">
        <v>10</v>
      </c>
      <c r="E36" s="2010">
        <v>0</v>
      </c>
      <c r="F36" s="2010">
        <v>0</v>
      </c>
      <c r="G36" s="2010"/>
      <c r="H36" s="2010">
        <v>2104.5</v>
      </c>
      <c r="I36" s="2048"/>
      <c r="J36" s="2010">
        <v>11.565270419814741</v>
      </c>
      <c r="K36" s="2010">
        <v>13.267588890811343</v>
      </c>
      <c r="L36" s="2010">
        <v>1042.0589535317154</v>
      </c>
      <c r="M36" s="2010">
        <v>31.709198194509984</v>
      </c>
      <c r="N36" s="2010">
        <v>14.998988963148276</v>
      </c>
      <c r="O36" s="2010">
        <v>65</v>
      </c>
      <c r="P36" s="2010">
        <v>0</v>
      </c>
      <c r="Q36" s="2048"/>
      <c r="R36" s="2882">
        <v>3283.1</v>
      </c>
      <c r="S36" s="2882"/>
    </row>
    <row r="37" spans="1:19" hidden="1" x14ac:dyDescent="0.25">
      <c r="A37" s="2051"/>
      <c r="B37" s="2010"/>
      <c r="C37" s="2010"/>
      <c r="D37" s="2010"/>
      <c r="E37" s="2010"/>
      <c r="F37" s="2010"/>
      <c r="G37" s="2010"/>
      <c r="H37" s="2010"/>
      <c r="I37" s="2048"/>
      <c r="J37" s="2010"/>
      <c r="K37" s="2010"/>
      <c r="L37" s="2010"/>
      <c r="M37" s="2010"/>
      <c r="N37" s="2010"/>
      <c r="O37" s="2010"/>
      <c r="P37" s="2010"/>
      <c r="Q37" s="2048"/>
      <c r="R37" s="2010"/>
    </row>
    <row r="38" spans="1:19" hidden="1" x14ac:dyDescent="0.25">
      <c r="A38" s="2052" t="s">
        <v>821</v>
      </c>
      <c r="B38" s="2010">
        <v>72116.2</v>
      </c>
      <c r="C38" s="2010">
        <v>40985.600000000006</v>
      </c>
      <c r="D38" s="2010">
        <v>1021.6999999999999</v>
      </c>
      <c r="E38" s="2010"/>
      <c r="F38" s="2010"/>
      <c r="G38" s="2010"/>
      <c r="H38" s="2010">
        <v>114123.40000000001</v>
      </c>
      <c r="I38" s="2010"/>
      <c r="J38" s="2010">
        <v>1407.2027499999999</v>
      </c>
      <c r="K38" s="2010">
        <v>1291.473</v>
      </c>
      <c r="L38" s="2010">
        <v>33626.360620000007</v>
      </c>
      <c r="M38" s="2010">
        <v>5694.75</v>
      </c>
      <c r="N38" s="2010"/>
      <c r="O38" s="2010">
        <v>1552.91363</v>
      </c>
      <c r="P38" s="2010">
        <v>4442.5</v>
      </c>
      <c r="Q38" s="2010"/>
      <c r="R38" s="2882">
        <v>162138.6</v>
      </c>
      <c r="S38" s="2882"/>
    </row>
    <row r="39" spans="1:19" hidden="1" x14ac:dyDescent="0.25">
      <c r="A39" s="2052" t="s">
        <v>822</v>
      </c>
      <c r="B39" s="2010">
        <v>61014.499999999985</v>
      </c>
      <c r="C39" s="2010">
        <v>33612.800000000003</v>
      </c>
      <c r="D39" s="2010"/>
      <c r="E39" s="2010"/>
      <c r="F39" s="2010">
        <v>208</v>
      </c>
      <c r="G39" s="2010"/>
      <c r="H39" s="2010">
        <v>94835.299999999988</v>
      </c>
      <c r="I39" s="2010"/>
      <c r="J39" s="2010">
        <v>4221.6082499999993</v>
      </c>
      <c r="K39" s="2010"/>
      <c r="L39" s="2010">
        <v>27645.13140000002</v>
      </c>
      <c r="M39" s="2010">
        <v>2820.4</v>
      </c>
      <c r="N39" s="2010"/>
      <c r="O39" s="2010">
        <v>1888.38435</v>
      </c>
      <c r="P39" s="2010">
        <v>777.87599999999998</v>
      </c>
      <c r="Q39" s="2010"/>
      <c r="R39" s="2882">
        <v>132188.70000000001</v>
      </c>
      <c r="S39" s="2882"/>
    </row>
    <row r="40" spans="1:19" hidden="1" x14ac:dyDescent="0.25">
      <c r="A40" s="2012" t="s">
        <v>827</v>
      </c>
      <c r="B40" s="2010">
        <v>10411.299999999999</v>
      </c>
      <c r="C40" s="2010"/>
      <c r="D40" s="2010"/>
      <c r="E40" s="2010"/>
      <c r="F40" s="2010"/>
      <c r="G40" s="2010"/>
      <c r="H40" s="2010">
        <v>10411.299999999999</v>
      </c>
      <c r="I40" s="2010"/>
      <c r="J40" s="2010"/>
      <c r="K40" s="2010"/>
      <c r="L40" s="2010"/>
      <c r="M40" s="2010"/>
      <c r="N40" s="2010"/>
      <c r="O40" s="2010"/>
      <c r="P40" s="2010">
        <v>202.02019999999993</v>
      </c>
      <c r="Q40" s="2010"/>
      <c r="R40" s="2882">
        <v>10613.3</v>
      </c>
      <c r="S40" s="2882"/>
    </row>
    <row r="41" spans="1:19" hidden="1" x14ac:dyDescent="0.25">
      <c r="A41" s="2012" t="s">
        <v>828</v>
      </c>
      <c r="B41" s="2010">
        <v>150</v>
      </c>
      <c r="C41" s="2010"/>
      <c r="D41" s="2010"/>
      <c r="E41" s="2010"/>
      <c r="F41" s="2010"/>
      <c r="G41" s="2010"/>
      <c r="H41" s="2010">
        <v>150</v>
      </c>
      <c r="I41" s="2010"/>
      <c r="J41" s="2010"/>
      <c r="K41" s="2010"/>
      <c r="L41" s="2010">
        <v>9000</v>
      </c>
      <c r="M41" s="2010"/>
      <c r="N41" s="2010"/>
      <c r="O41" s="2010"/>
      <c r="P41" s="2010">
        <v>0</v>
      </c>
      <c r="Q41" s="2010"/>
      <c r="R41" s="2882">
        <v>9150</v>
      </c>
      <c r="S41" s="2882"/>
    </row>
    <row r="42" spans="1:19" hidden="1" x14ac:dyDescent="0.25">
      <c r="A42" s="2012" t="s">
        <v>829</v>
      </c>
      <c r="B42" s="2010">
        <v>85440.67</v>
      </c>
      <c r="C42" s="2010">
        <v>22445.7</v>
      </c>
      <c r="D42" s="2010"/>
      <c r="E42" s="2010"/>
      <c r="F42" s="2010"/>
      <c r="G42" s="2010"/>
      <c r="H42" s="2010">
        <v>107886.37</v>
      </c>
      <c r="I42" s="2010"/>
      <c r="J42" s="2010"/>
      <c r="K42" s="2010">
        <v>645.73649999999998</v>
      </c>
      <c r="L42" s="2010">
        <v>177896.2635</v>
      </c>
      <c r="M42" s="2010"/>
      <c r="N42" s="2010"/>
      <c r="O42" s="2010"/>
      <c r="P42" s="2010">
        <v>412</v>
      </c>
      <c r="Q42" s="2010"/>
      <c r="R42" s="2882">
        <v>286840.37</v>
      </c>
      <c r="S42" s="2882"/>
    </row>
    <row r="43" spans="1:19" hidden="1" x14ac:dyDescent="0.25">
      <c r="A43" s="2012" t="s">
        <v>830</v>
      </c>
      <c r="B43" s="2010">
        <v>15243.83</v>
      </c>
      <c r="C43" s="2010">
        <v>1943</v>
      </c>
      <c r="D43" s="2010"/>
      <c r="E43" s="2010"/>
      <c r="F43" s="2010"/>
      <c r="G43" s="2010"/>
      <c r="H43" s="2010">
        <v>17186.830000000002</v>
      </c>
      <c r="I43" s="2010"/>
      <c r="J43" s="2010"/>
      <c r="K43" s="2010"/>
      <c r="L43" s="2010"/>
      <c r="M43" s="2010"/>
      <c r="N43" s="2010"/>
      <c r="O43" s="2010"/>
      <c r="P43" s="2010"/>
      <c r="Q43" s="2010"/>
      <c r="R43" s="2882">
        <v>17186.829999999998</v>
      </c>
      <c r="S43" s="2882"/>
    </row>
    <row r="44" spans="1:19" hidden="1" x14ac:dyDescent="0.25">
      <c r="A44" s="2012" t="s">
        <v>831</v>
      </c>
      <c r="B44" s="2010">
        <v>11350</v>
      </c>
      <c r="C44" s="2010"/>
      <c r="D44" s="2010"/>
      <c r="E44" s="2010"/>
      <c r="F44" s="2010"/>
      <c r="G44" s="2010"/>
      <c r="H44" s="2010">
        <v>11350</v>
      </c>
      <c r="I44" s="2010"/>
      <c r="J44" s="2010"/>
      <c r="K44" s="2010"/>
      <c r="L44" s="2010">
        <v>8537.2000000000007</v>
      </c>
      <c r="M44" s="2010"/>
      <c r="N44" s="2010"/>
      <c r="O44" s="2010"/>
      <c r="P44" s="2010">
        <v>0</v>
      </c>
      <c r="Q44" s="2010"/>
      <c r="R44" s="2882">
        <v>19887.2</v>
      </c>
      <c r="S44" s="2882"/>
    </row>
    <row r="45" spans="1:19" hidden="1" x14ac:dyDescent="0.25">
      <c r="A45" s="2012" t="s">
        <v>832</v>
      </c>
      <c r="B45" s="2010">
        <v>20084.599999999999</v>
      </c>
      <c r="C45" s="2010">
        <v>500</v>
      </c>
      <c r="D45" s="2010"/>
      <c r="E45" s="2010"/>
      <c r="F45" s="2010"/>
      <c r="G45" s="2010"/>
      <c r="H45" s="2010">
        <v>20584.599999999999</v>
      </c>
      <c r="I45" s="2010"/>
      <c r="J45" s="2010"/>
      <c r="K45" s="2010"/>
      <c r="L45" s="2010">
        <v>0</v>
      </c>
      <c r="M45" s="2010"/>
      <c r="N45" s="2010"/>
      <c r="O45" s="2010"/>
      <c r="P45" s="2010">
        <v>0</v>
      </c>
      <c r="Q45" s="2010"/>
      <c r="R45" s="2882">
        <v>20584.599999999999</v>
      </c>
      <c r="S45" s="2882"/>
    </row>
    <row r="46" spans="1:19" hidden="1" x14ac:dyDescent="0.25">
      <c r="A46" s="2012" t="s">
        <v>833</v>
      </c>
      <c r="B46" s="2010">
        <v>71749</v>
      </c>
      <c r="C46" s="2010">
        <v>21423</v>
      </c>
      <c r="D46" s="2010"/>
      <c r="E46" s="2010"/>
      <c r="F46" s="2010"/>
      <c r="G46" s="2010"/>
      <c r="H46" s="2010">
        <v>93172</v>
      </c>
      <c r="I46" s="2010"/>
      <c r="J46" s="2010"/>
      <c r="K46" s="2010"/>
      <c r="L46" s="2010">
        <v>4660.5</v>
      </c>
      <c r="M46" s="2010">
        <v>5849.5</v>
      </c>
      <c r="N46" s="2010"/>
      <c r="O46" s="2010"/>
      <c r="P46" s="2010">
        <v>0</v>
      </c>
      <c r="Q46" s="2010"/>
      <c r="R46" s="2882">
        <v>103682</v>
      </c>
      <c r="S46" s="2882"/>
    </row>
    <row r="47" spans="1:19" hidden="1" x14ac:dyDescent="0.25">
      <c r="A47" s="2012" t="s">
        <v>834</v>
      </c>
      <c r="B47" s="2010">
        <v>14443.3</v>
      </c>
      <c r="C47" s="2010">
        <v>6973.1</v>
      </c>
      <c r="D47" s="2010"/>
      <c r="E47" s="2010"/>
      <c r="F47" s="2010"/>
      <c r="G47" s="2010"/>
      <c r="H47" s="2010">
        <v>21416.400000000001</v>
      </c>
      <c r="I47" s="2010"/>
      <c r="J47" s="2010"/>
      <c r="K47" s="2010"/>
      <c r="L47" s="2010">
        <v>21130.9</v>
      </c>
      <c r="M47" s="2010"/>
      <c r="N47" s="2010"/>
      <c r="O47" s="2010"/>
      <c r="P47" s="2010">
        <v>0</v>
      </c>
      <c r="Q47" s="2010"/>
      <c r="R47" s="2882">
        <v>42547.3</v>
      </c>
      <c r="S47" s="2882"/>
    </row>
    <row r="48" spans="1:19" hidden="1" x14ac:dyDescent="0.25">
      <c r="A48" s="2053" t="s">
        <v>835</v>
      </c>
      <c r="B48" s="2010">
        <v>19652.2</v>
      </c>
      <c r="C48" s="2010"/>
      <c r="D48" s="2010"/>
      <c r="E48" s="2010"/>
      <c r="F48" s="2010"/>
      <c r="G48" s="2010"/>
      <c r="H48" s="2010">
        <v>19652.2</v>
      </c>
      <c r="I48" s="2010"/>
      <c r="J48" s="2010"/>
      <c r="K48" s="2010"/>
      <c r="L48" s="2010">
        <v>20101.399999999998</v>
      </c>
      <c r="M48" s="2010"/>
      <c r="N48" s="2010"/>
      <c r="O48" s="2010"/>
      <c r="P48" s="2010"/>
      <c r="Q48" s="2010"/>
      <c r="R48" s="2882">
        <v>39753.599999999999</v>
      </c>
      <c r="S48" s="2882"/>
    </row>
    <row r="49" spans="1:20" hidden="1" x14ac:dyDescent="0.25">
      <c r="A49" s="2012" t="s">
        <v>836</v>
      </c>
      <c r="B49" s="2010">
        <v>52929.9</v>
      </c>
      <c r="C49" s="2010">
        <v>34139.599999999999</v>
      </c>
      <c r="D49" s="2010"/>
      <c r="E49" s="2010"/>
      <c r="F49" s="2010"/>
      <c r="G49" s="2010"/>
      <c r="H49" s="2010">
        <v>87069.5</v>
      </c>
      <c r="I49" s="2010"/>
      <c r="J49" s="2010"/>
      <c r="K49" s="2010">
        <v>1291.473</v>
      </c>
      <c r="L49" s="2010">
        <v>27879.800000000003</v>
      </c>
      <c r="M49" s="2010">
        <v>218.2</v>
      </c>
      <c r="N49" s="2010"/>
      <c r="O49" s="2010"/>
      <c r="P49" s="2010">
        <v>6251.8269999999993</v>
      </c>
      <c r="Q49" s="2010"/>
      <c r="R49" s="2882">
        <v>122710.8</v>
      </c>
      <c r="S49" s="2882"/>
    </row>
    <row r="50" spans="1:20" hidden="1" x14ac:dyDescent="0.25">
      <c r="A50" s="2012" t="s">
        <v>837</v>
      </c>
      <c r="B50" s="2010">
        <v>12471.7</v>
      </c>
      <c r="C50" s="2010">
        <v>14611.2</v>
      </c>
      <c r="D50" s="2010"/>
      <c r="E50" s="2010"/>
      <c r="F50" s="2010"/>
      <c r="G50" s="2010">
        <v>1459.3</v>
      </c>
      <c r="H50" s="2010">
        <v>28542.2</v>
      </c>
      <c r="I50" s="2010"/>
      <c r="J50" s="2010"/>
      <c r="K50" s="2010">
        <v>3228.6459999999997</v>
      </c>
      <c r="L50" s="2010">
        <v>2717.2539999999981</v>
      </c>
      <c r="M50" s="2010">
        <v>0</v>
      </c>
      <c r="N50" s="2010"/>
      <c r="O50" s="2010"/>
      <c r="P50" s="2010"/>
      <c r="Q50" s="2010"/>
      <c r="R50" s="2882">
        <v>34488.1</v>
      </c>
      <c r="S50" s="2882"/>
    </row>
    <row r="51" spans="1:20" hidden="1" x14ac:dyDescent="0.25">
      <c r="A51" s="2053" t="s">
        <v>838</v>
      </c>
      <c r="B51" s="2010">
        <v>11264.4</v>
      </c>
      <c r="C51" s="2010"/>
      <c r="D51" s="2010"/>
      <c r="E51" s="2010"/>
      <c r="F51" s="2010"/>
      <c r="G51" s="2010"/>
      <c r="H51" s="2010">
        <v>11264.4</v>
      </c>
      <c r="I51" s="2010"/>
      <c r="J51" s="2010"/>
      <c r="K51" s="2010"/>
      <c r="L51" s="2010">
        <v>0</v>
      </c>
      <c r="M51" s="2010"/>
      <c r="N51" s="2010">
        <v>7300</v>
      </c>
      <c r="O51" s="2010"/>
      <c r="P51" s="2010">
        <v>13848.300000000003</v>
      </c>
      <c r="Q51" s="2010"/>
      <c r="R51" s="2882">
        <v>32412.7</v>
      </c>
      <c r="S51" s="2882"/>
    </row>
    <row r="52" spans="1:20" hidden="1" x14ac:dyDescent="0.25">
      <c r="A52" s="2053" t="s">
        <v>839</v>
      </c>
      <c r="B52" s="2010">
        <v>7400.1</v>
      </c>
      <c r="C52" s="2010"/>
      <c r="D52" s="2010"/>
      <c r="E52" s="2010">
        <v>40516</v>
      </c>
      <c r="F52" s="2010"/>
      <c r="G52" s="2010"/>
      <c r="H52" s="2010">
        <v>47916.1</v>
      </c>
      <c r="I52" s="2010"/>
      <c r="J52" s="2010"/>
      <c r="K52" s="2010"/>
      <c r="L52" s="2010">
        <v>13759.300000000003</v>
      </c>
      <c r="M52" s="2010"/>
      <c r="N52" s="2010"/>
      <c r="O52" s="2010"/>
      <c r="P52" s="2010">
        <v>0</v>
      </c>
      <c r="Q52" s="2010"/>
      <c r="R52" s="2882">
        <v>61675.4</v>
      </c>
      <c r="S52" s="2882"/>
    </row>
    <row r="53" spans="1:20" hidden="1" x14ac:dyDescent="0.25">
      <c r="A53" s="2012" t="s">
        <v>840</v>
      </c>
      <c r="B53" s="2010"/>
      <c r="C53" s="2010"/>
      <c r="D53" s="2010"/>
      <c r="E53" s="2010"/>
      <c r="F53" s="2010"/>
      <c r="G53" s="2010"/>
      <c r="H53" s="2010">
        <v>0</v>
      </c>
      <c r="I53" s="2010"/>
      <c r="J53" s="2010"/>
      <c r="K53" s="2010"/>
      <c r="L53" s="2010">
        <v>0</v>
      </c>
      <c r="M53" s="2010"/>
      <c r="N53" s="2010"/>
      <c r="O53" s="2010">
        <v>151189.79999999999</v>
      </c>
      <c r="P53" s="2010"/>
      <c r="Q53" s="2010"/>
      <c r="R53" s="2882">
        <v>151189.79999999999</v>
      </c>
      <c r="S53" s="2882"/>
    </row>
    <row r="54" spans="1:20" hidden="1" x14ac:dyDescent="0.25">
      <c r="A54" s="2012" t="s">
        <v>841</v>
      </c>
      <c r="B54" s="2010"/>
      <c r="C54" s="2010"/>
      <c r="D54" s="2010"/>
      <c r="E54" s="2010"/>
      <c r="F54" s="2010"/>
      <c r="G54" s="2010"/>
      <c r="H54" s="2010">
        <v>0</v>
      </c>
      <c r="I54" s="2010"/>
      <c r="J54" s="2010"/>
      <c r="K54" s="2010"/>
      <c r="L54" s="2010">
        <v>0</v>
      </c>
      <c r="M54" s="2010"/>
      <c r="N54" s="2010"/>
      <c r="O54" s="2010">
        <v>28642.7</v>
      </c>
      <c r="P54" s="2010"/>
      <c r="Q54" s="2010"/>
      <c r="R54" s="2882">
        <v>28642.7</v>
      </c>
      <c r="S54" s="2882"/>
    </row>
    <row r="55" spans="1:20" hidden="1" x14ac:dyDescent="0.25">
      <c r="A55" s="2015" t="s">
        <v>842</v>
      </c>
      <c r="B55" s="2010"/>
      <c r="C55" s="2010"/>
      <c r="D55" s="2010"/>
      <c r="E55" s="2010"/>
      <c r="F55" s="2010"/>
      <c r="G55" s="2010"/>
      <c r="H55" s="2010">
        <v>0</v>
      </c>
      <c r="I55" s="2010"/>
      <c r="J55" s="2010"/>
      <c r="K55" s="2010"/>
      <c r="L55" s="2010">
        <v>0</v>
      </c>
      <c r="M55" s="2010"/>
      <c r="N55" s="2010"/>
      <c r="O55" s="2010">
        <v>3196.6</v>
      </c>
      <c r="P55" s="2010"/>
      <c r="Q55" s="2010"/>
      <c r="R55" s="2882">
        <v>3196.6</v>
      </c>
      <c r="S55" s="2882"/>
    </row>
    <row r="56" spans="1:20" hidden="1" x14ac:dyDescent="0.25">
      <c r="A56" s="2054" t="s">
        <v>843</v>
      </c>
      <c r="B56" s="2010">
        <v>21759.3</v>
      </c>
      <c r="C56" s="2010"/>
      <c r="D56" s="2010"/>
      <c r="E56" s="2010"/>
      <c r="F56" s="2010"/>
      <c r="G56" s="2010"/>
      <c r="H56" s="2010">
        <v>21759.3</v>
      </c>
      <c r="I56" s="2010"/>
      <c r="J56" s="2010"/>
      <c r="K56" s="2010"/>
      <c r="L56" s="2010">
        <v>5380.5</v>
      </c>
      <c r="M56" s="2010">
        <v>850</v>
      </c>
      <c r="N56" s="2010"/>
      <c r="O56" s="2010"/>
      <c r="P56" s="2010"/>
      <c r="Q56" s="2010"/>
      <c r="R56" s="2882">
        <v>27989.8</v>
      </c>
      <c r="S56" s="2882"/>
    </row>
    <row r="57" spans="1:20" ht="5.25" hidden="1" customHeight="1" thickBot="1" x14ac:dyDescent="0.3">
      <c r="A57" s="2054"/>
      <c r="B57" s="2010"/>
      <c r="C57" s="2010"/>
      <c r="D57" s="2010"/>
      <c r="E57" s="2010"/>
      <c r="F57" s="2010"/>
      <c r="G57" s="2010"/>
      <c r="H57" s="2010"/>
      <c r="I57" s="2010"/>
      <c r="J57" s="2010"/>
      <c r="K57" s="2010"/>
      <c r="L57" s="2010"/>
      <c r="M57" s="2010"/>
      <c r="N57" s="2010"/>
      <c r="O57" s="2010"/>
      <c r="P57" s="2010"/>
      <c r="Q57" s="2010"/>
      <c r="R57" s="2882"/>
      <c r="S57" s="2882"/>
    </row>
    <row r="58" spans="1:20" ht="16.5" hidden="1" thickTop="1" thickBot="1" x14ac:dyDescent="0.3">
      <c r="A58" s="2054" t="s">
        <v>844</v>
      </c>
      <c r="B58" s="2055">
        <v>487481</v>
      </c>
      <c r="C58" s="2055">
        <v>176634.00000000003</v>
      </c>
      <c r="D58" s="2055">
        <v>1021.6</v>
      </c>
      <c r="E58" s="2055">
        <v>40516</v>
      </c>
      <c r="F58" s="2055">
        <v>208</v>
      </c>
      <c r="G58" s="2055">
        <v>1459.3</v>
      </c>
      <c r="H58" s="2055">
        <v>707319.9</v>
      </c>
      <c r="I58" s="2055"/>
      <c r="J58" s="2055">
        <v>5628.8109999999997</v>
      </c>
      <c r="K58" s="2055">
        <v>6457.3284999999996</v>
      </c>
      <c r="L58" s="2055">
        <v>352334.60952000006</v>
      </c>
      <c r="M58" s="2055">
        <v>15432.85</v>
      </c>
      <c r="N58" s="2055">
        <v>7300</v>
      </c>
      <c r="O58" s="2055">
        <v>186470.39798000001</v>
      </c>
      <c r="P58" s="2055">
        <v>25934.523200000003</v>
      </c>
      <c r="Q58" s="2055"/>
      <c r="R58" s="2883">
        <v>1306878.4202000001</v>
      </c>
      <c r="S58" s="2883"/>
    </row>
    <row r="59" spans="1:20" ht="15.75" hidden="1" thickTop="1" x14ac:dyDescent="0.25"/>
    <row r="60" spans="1:20" hidden="1" x14ac:dyDescent="0.25"/>
    <row r="61" spans="1:20" hidden="1" x14ac:dyDescent="0.25"/>
    <row r="62" spans="1:20" hidden="1" x14ac:dyDescent="0.25"/>
    <row r="63" spans="1:20" hidden="1" x14ac:dyDescent="0.25"/>
    <row r="64" spans="1:20" ht="18" hidden="1" customHeight="1" x14ac:dyDescent="0.25">
      <c r="A64" s="2870" t="s">
        <v>1088</v>
      </c>
      <c r="B64" s="2871"/>
      <c r="C64" s="2871"/>
      <c r="D64" s="2871"/>
      <c r="E64" s="2871"/>
      <c r="F64" s="2871"/>
      <c r="G64" s="2871"/>
      <c r="H64" s="2871"/>
      <c r="I64" s="2871"/>
      <c r="J64" s="2871"/>
      <c r="K64" s="2871"/>
      <c r="L64" s="2871"/>
      <c r="M64" s="2871"/>
      <c r="N64" s="2871"/>
      <c r="O64" s="2871"/>
      <c r="P64" s="2871"/>
      <c r="Q64" s="2871"/>
      <c r="R64" s="2871"/>
      <c r="S64" s="2871"/>
      <c r="T64" s="2871"/>
    </row>
    <row r="65" spans="1:20" ht="15" hidden="1" customHeight="1" x14ac:dyDescent="0.25">
      <c r="A65" s="2870"/>
      <c r="B65" s="2871"/>
      <c r="C65" s="2871"/>
      <c r="D65" s="2871"/>
      <c r="E65" s="2871"/>
      <c r="F65" s="2871"/>
      <c r="G65" s="2871"/>
      <c r="H65" s="2871"/>
      <c r="I65" s="2871"/>
      <c r="J65" s="2871"/>
      <c r="K65" s="2871"/>
      <c r="L65" s="2871"/>
      <c r="M65" s="2871"/>
      <c r="N65" s="2871"/>
      <c r="O65" s="2871"/>
      <c r="P65" s="2871"/>
      <c r="Q65" s="2871"/>
      <c r="R65" s="2871"/>
      <c r="S65" s="2871"/>
      <c r="T65" s="2871"/>
    </row>
    <row r="66" spans="1:20" ht="15.75" hidden="1" customHeight="1" thickBot="1" x14ac:dyDescent="0.35">
      <c r="A66" s="2001"/>
      <c r="B66" s="2001"/>
      <c r="C66" s="2017"/>
      <c r="D66" s="2017"/>
      <c r="E66" s="2017"/>
      <c r="F66" s="2017"/>
      <c r="G66" s="2017"/>
      <c r="H66" s="2017"/>
      <c r="I66" s="2017"/>
      <c r="J66" s="2017"/>
      <c r="K66" s="2017"/>
      <c r="L66" s="2017"/>
      <c r="M66" s="2017"/>
      <c r="N66" s="2017"/>
      <c r="O66" s="2017"/>
      <c r="P66" s="2017"/>
      <c r="Q66" s="2017"/>
      <c r="R66" s="2017"/>
      <c r="S66" s="2017"/>
      <c r="T66" s="2017"/>
    </row>
    <row r="67" spans="1:20" s="2018" customFormat="1" ht="21.75" hidden="1" thickBot="1" x14ac:dyDescent="0.4">
      <c r="A67" s="2002"/>
      <c r="B67" s="2849" t="s">
        <v>801</v>
      </c>
      <c r="C67" s="2850"/>
      <c r="D67" s="2850"/>
      <c r="E67" s="2850"/>
      <c r="F67" s="2850"/>
      <c r="G67" s="2850"/>
      <c r="H67" s="2850"/>
      <c r="I67" s="2850"/>
      <c r="J67" s="2851"/>
      <c r="K67" s="2003"/>
      <c r="L67" s="2852" t="s">
        <v>802</v>
      </c>
      <c r="M67" s="2853"/>
      <c r="N67" s="2853"/>
      <c r="O67" s="2853"/>
      <c r="P67" s="2853"/>
      <c r="Q67" s="2853"/>
      <c r="R67" s="2854"/>
      <c r="S67" s="2004"/>
      <c r="T67" s="2005" t="s">
        <v>803</v>
      </c>
    </row>
    <row r="68" spans="1:20" ht="39" hidden="1" customHeight="1" x14ac:dyDescent="0.25">
      <c r="A68" s="2006"/>
      <c r="B68" s="2006" t="s">
        <v>804</v>
      </c>
      <c r="C68" s="2006" t="s">
        <v>805</v>
      </c>
      <c r="D68" s="2006" t="s">
        <v>806</v>
      </c>
      <c r="E68" s="2006" t="s">
        <v>807</v>
      </c>
      <c r="F68" s="2006" t="s">
        <v>808</v>
      </c>
      <c r="G68" s="2006" t="s">
        <v>809</v>
      </c>
      <c r="H68" s="2006" t="s">
        <v>810</v>
      </c>
      <c r="I68" s="2006" t="s">
        <v>811</v>
      </c>
      <c r="J68" s="2006" t="s">
        <v>812</v>
      </c>
      <c r="K68" s="2006"/>
      <c r="L68" s="2006" t="s">
        <v>813</v>
      </c>
      <c r="M68" s="2006" t="s">
        <v>814</v>
      </c>
      <c r="N68" s="2006" t="s">
        <v>815</v>
      </c>
      <c r="O68" s="2006" t="s">
        <v>816</v>
      </c>
      <c r="P68" s="2006" t="s">
        <v>817</v>
      </c>
      <c r="Q68" s="2006" t="s">
        <v>818</v>
      </c>
      <c r="R68" s="2006" t="s">
        <v>289</v>
      </c>
      <c r="S68" s="2007"/>
      <c r="T68" s="2007" t="s">
        <v>819</v>
      </c>
    </row>
    <row r="69" spans="1:20" ht="11.25" hidden="1" customHeight="1" x14ac:dyDescent="0.25">
      <c r="A69" s="2006"/>
      <c r="B69" s="2006"/>
      <c r="C69" s="2006"/>
      <c r="D69" s="2006"/>
      <c r="E69" s="2006"/>
      <c r="F69" s="2006"/>
      <c r="G69" s="2006"/>
      <c r="H69" s="2006"/>
      <c r="I69" s="2006"/>
      <c r="J69" s="2008"/>
      <c r="K69" s="2006"/>
      <c r="L69" s="2006"/>
      <c r="M69" s="2006"/>
      <c r="N69" s="2006"/>
      <c r="O69" s="2006"/>
      <c r="P69" s="2006"/>
      <c r="Q69" s="2006"/>
      <c r="R69" s="2006"/>
      <c r="S69" s="2006"/>
      <c r="T69" s="2008"/>
    </row>
    <row r="70" spans="1:20" hidden="1" x14ac:dyDescent="0.25">
      <c r="A70" s="2009" t="s">
        <v>820</v>
      </c>
      <c r="B70" s="2010">
        <v>1515.5</v>
      </c>
      <c r="C70" s="2010">
        <v>579</v>
      </c>
      <c r="D70" s="2010">
        <v>10</v>
      </c>
      <c r="E70" s="2010">
        <v>0</v>
      </c>
      <c r="F70" s="2010">
        <v>0</v>
      </c>
      <c r="G70" s="2010">
        <v>0</v>
      </c>
      <c r="H70" s="2010"/>
      <c r="I70" s="2010">
        <v>0</v>
      </c>
      <c r="J70" s="2010">
        <v>2104.5</v>
      </c>
      <c r="K70" s="2006"/>
      <c r="L70" s="2010">
        <v>12.1</v>
      </c>
      <c r="M70" s="2010">
        <v>12.9</v>
      </c>
      <c r="N70" s="2010">
        <v>1042.0999999999999</v>
      </c>
      <c r="O70" s="2010">
        <v>31.3</v>
      </c>
      <c r="P70" s="2010">
        <v>15.2</v>
      </c>
      <c r="Q70" s="2010">
        <v>65</v>
      </c>
      <c r="R70" s="2010">
        <v>0</v>
      </c>
      <c r="S70" s="2006"/>
      <c r="T70" s="2010">
        <v>3283.1</v>
      </c>
    </row>
    <row r="71" spans="1:20" hidden="1" x14ac:dyDescent="0.25">
      <c r="A71" s="2009"/>
      <c r="B71" s="2010"/>
      <c r="C71" s="2010"/>
      <c r="D71" s="2010"/>
      <c r="E71" s="2010"/>
      <c r="F71" s="2010"/>
      <c r="G71" s="2010"/>
      <c r="H71" s="2010"/>
      <c r="I71" s="2010"/>
      <c r="J71" s="2010"/>
      <c r="K71" s="2006"/>
      <c r="L71" s="2010"/>
      <c r="M71" s="2010"/>
      <c r="N71" s="2010"/>
      <c r="O71" s="2010"/>
      <c r="P71" s="2010"/>
      <c r="Q71" s="2010"/>
      <c r="R71" s="2010"/>
      <c r="S71" s="2006"/>
      <c r="T71" s="2010"/>
    </row>
    <row r="72" spans="1:20" hidden="1" x14ac:dyDescent="0.25">
      <c r="A72" s="2011" t="s">
        <v>821</v>
      </c>
      <c r="B72" s="2010">
        <v>78997.8</v>
      </c>
      <c r="C72" s="2010">
        <v>25430.7</v>
      </c>
      <c r="D72" s="2010">
        <v>1021.6999999999999</v>
      </c>
      <c r="E72" s="2010"/>
      <c r="F72" s="2010"/>
      <c r="G72" s="2010"/>
      <c r="H72" s="2010"/>
      <c r="I72" s="2010"/>
      <c r="J72" s="2010">
        <v>105450.2</v>
      </c>
      <c r="K72" s="2010"/>
      <c r="L72" s="2010">
        <v>3999.6</v>
      </c>
      <c r="M72" s="2010">
        <v>1309.46</v>
      </c>
      <c r="N72" s="2010">
        <v>28352.279927500014</v>
      </c>
      <c r="O72" s="2010">
        <v>4536.25</v>
      </c>
      <c r="P72" s="2010"/>
      <c r="Q72" s="2010">
        <v>1628.4100725000001</v>
      </c>
      <c r="R72" s="2010">
        <v>4449</v>
      </c>
      <c r="S72" s="2010"/>
      <c r="T72" s="2010">
        <v>149725.20000000001</v>
      </c>
    </row>
    <row r="73" spans="1:20" hidden="1" x14ac:dyDescent="0.25">
      <c r="A73" s="2011" t="s">
        <v>822</v>
      </c>
      <c r="B73" s="2010">
        <v>92364.700000000012</v>
      </c>
      <c r="C73" s="2010">
        <v>33615.85</v>
      </c>
      <c r="D73" s="2010"/>
      <c r="E73" s="2010"/>
      <c r="F73" s="2010"/>
      <c r="G73" s="2010">
        <v>208</v>
      </c>
      <c r="H73" s="2010"/>
      <c r="I73" s="2010"/>
      <c r="J73" s="2010">
        <v>126188.55000000002</v>
      </c>
      <c r="K73" s="2010"/>
      <c r="L73" s="2010">
        <v>1829.4</v>
      </c>
      <c r="M73" s="2010"/>
      <c r="N73" s="2010">
        <v>30500.091624999994</v>
      </c>
      <c r="O73" s="2010">
        <v>3667.9</v>
      </c>
      <c r="P73" s="2010"/>
      <c r="Q73" s="2010">
        <v>1836.1983749999999</v>
      </c>
      <c r="R73" s="2010">
        <v>833.86</v>
      </c>
      <c r="S73" s="2010"/>
      <c r="T73" s="2010">
        <v>164856</v>
      </c>
    </row>
    <row r="74" spans="1:20" hidden="1" x14ac:dyDescent="0.25">
      <c r="A74" s="2012" t="s">
        <v>827</v>
      </c>
      <c r="B74" s="2010">
        <v>10382.300000000001</v>
      </c>
      <c r="C74" s="2010"/>
      <c r="D74" s="2010"/>
      <c r="E74" s="2010"/>
      <c r="F74" s="2010"/>
      <c r="G74" s="2010"/>
      <c r="H74" s="2010"/>
      <c r="I74" s="2010"/>
      <c r="J74" s="2010">
        <v>10382.300000000001</v>
      </c>
      <c r="K74" s="2010"/>
      <c r="L74" s="2010"/>
      <c r="M74" s="2010"/>
      <c r="N74" s="2010"/>
      <c r="O74" s="2010"/>
      <c r="P74" s="2010"/>
      <c r="Q74" s="2010"/>
      <c r="R74" s="2010">
        <v>202</v>
      </c>
      <c r="S74" s="2010"/>
      <c r="T74" s="2010">
        <v>10584.3</v>
      </c>
    </row>
    <row r="75" spans="1:20" hidden="1" x14ac:dyDescent="0.25">
      <c r="A75" s="2012" t="s">
        <v>828</v>
      </c>
      <c r="B75" s="2010">
        <v>150</v>
      </c>
      <c r="C75" s="2010"/>
      <c r="D75" s="2010"/>
      <c r="E75" s="2010"/>
      <c r="F75" s="2010"/>
      <c r="G75" s="2010"/>
      <c r="H75" s="2010"/>
      <c r="I75" s="2010"/>
      <c r="J75" s="2010">
        <v>150</v>
      </c>
      <c r="K75" s="2010"/>
      <c r="L75" s="2010"/>
      <c r="M75" s="2010"/>
      <c r="N75" s="2010">
        <v>4248.5349999999999</v>
      </c>
      <c r="O75" s="2010"/>
      <c r="P75" s="2010"/>
      <c r="Q75" s="2010"/>
      <c r="R75" s="2010">
        <v>0</v>
      </c>
      <c r="S75" s="2010"/>
      <c r="T75" s="2010">
        <v>4398.5</v>
      </c>
    </row>
    <row r="76" spans="1:20" hidden="1" x14ac:dyDescent="0.25">
      <c r="A76" s="2011" t="s">
        <v>991</v>
      </c>
      <c r="B76" s="2010">
        <v>12549.999999999996</v>
      </c>
      <c r="C76" s="2010"/>
      <c r="D76" s="2010"/>
      <c r="E76" s="2010"/>
      <c r="F76" s="2010"/>
      <c r="G76" s="2010"/>
      <c r="H76" s="2010"/>
      <c r="I76" s="2010"/>
      <c r="J76" s="2010">
        <v>12549.999999999996</v>
      </c>
      <c r="K76" s="2010"/>
      <c r="L76" s="2010"/>
      <c r="M76" s="2010"/>
      <c r="N76" s="2010">
        <v>6693.3000000000029</v>
      </c>
      <c r="O76" s="2010"/>
      <c r="P76" s="2010"/>
      <c r="Q76" s="2010"/>
      <c r="R76" s="2010"/>
      <c r="S76" s="2010">
        <v>0</v>
      </c>
      <c r="T76" s="2010">
        <v>19243.3</v>
      </c>
    </row>
    <row r="77" spans="1:20" hidden="1" x14ac:dyDescent="0.25">
      <c r="A77" s="2012" t="s">
        <v>992</v>
      </c>
      <c r="B77" s="2010">
        <v>250</v>
      </c>
      <c r="C77" s="2010"/>
      <c r="D77" s="2010"/>
      <c r="E77" s="2010"/>
      <c r="F77" s="2010"/>
      <c r="G77" s="2010"/>
      <c r="H77" s="2010"/>
      <c r="I77" s="2010"/>
      <c r="J77" s="2010">
        <v>250</v>
      </c>
      <c r="K77" s="2010"/>
      <c r="L77" s="2010"/>
      <c r="M77" s="2010"/>
      <c r="N77" s="2010"/>
      <c r="O77" s="2010"/>
      <c r="P77" s="2010"/>
      <c r="Q77" s="2010"/>
      <c r="R77" s="2010"/>
      <c r="S77" s="2010">
        <v>0</v>
      </c>
      <c r="T77" s="2010">
        <v>250</v>
      </c>
    </row>
    <row r="78" spans="1:20" hidden="1" x14ac:dyDescent="0.25">
      <c r="A78" s="2012" t="s">
        <v>829</v>
      </c>
      <c r="B78" s="2010">
        <v>79484.784</v>
      </c>
      <c r="C78" s="2010">
        <v>22445.7</v>
      </c>
      <c r="D78" s="2010"/>
      <c r="E78" s="2010"/>
      <c r="F78" s="2010"/>
      <c r="G78" s="2010"/>
      <c r="H78" s="2010"/>
      <c r="I78" s="2010"/>
      <c r="J78" s="2010">
        <v>101930.484</v>
      </c>
      <c r="K78" s="2010"/>
      <c r="L78" s="2010"/>
      <c r="M78" s="2010">
        <v>632.6</v>
      </c>
      <c r="N78" s="2010">
        <v>164119.93700000001</v>
      </c>
      <c r="O78" s="2010"/>
      <c r="P78" s="2010"/>
      <c r="Q78" s="2010"/>
      <c r="R78" s="2010">
        <v>2427.5</v>
      </c>
      <c r="S78" s="2010"/>
      <c r="T78" s="2010">
        <v>269110.52100000001</v>
      </c>
    </row>
    <row r="79" spans="1:20" hidden="1" x14ac:dyDescent="0.25">
      <c r="A79" s="2012" t="s">
        <v>830</v>
      </c>
      <c r="B79" s="2010">
        <v>13334.861999999999</v>
      </c>
      <c r="C79" s="2010">
        <v>1943</v>
      </c>
      <c r="D79" s="2010"/>
      <c r="E79" s="2010"/>
      <c r="F79" s="2010"/>
      <c r="G79" s="2010"/>
      <c r="H79" s="2010"/>
      <c r="I79" s="2010"/>
      <c r="J79" s="2010">
        <v>15277.861999999999</v>
      </c>
      <c r="K79" s="2010"/>
      <c r="L79" s="2010"/>
      <c r="M79" s="2010"/>
      <c r="N79" s="2010">
        <v>0</v>
      </c>
      <c r="O79" s="2010"/>
      <c r="P79" s="2010"/>
      <c r="Q79" s="2010"/>
      <c r="R79" s="2010">
        <v>0</v>
      </c>
      <c r="S79" s="2010"/>
      <c r="T79" s="2010">
        <v>15277.861999999999</v>
      </c>
    </row>
    <row r="80" spans="1:20" hidden="1" x14ac:dyDescent="0.25">
      <c r="A80" s="2012" t="s">
        <v>831</v>
      </c>
      <c r="B80" s="2010">
        <v>11082.8</v>
      </c>
      <c r="C80" s="2010"/>
      <c r="D80" s="2010"/>
      <c r="E80" s="2010"/>
      <c r="F80" s="2010"/>
      <c r="G80" s="2010"/>
      <c r="H80" s="2010"/>
      <c r="I80" s="2010"/>
      <c r="J80" s="2010">
        <v>11082.8</v>
      </c>
      <c r="K80" s="2010"/>
      <c r="L80" s="2010"/>
      <c r="M80" s="2010"/>
      <c r="N80" s="2010">
        <v>8804.4000000000015</v>
      </c>
      <c r="O80" s="2010"/>
      <c r="P80" s="2010"/>
      <c r="Q80" s="2010"/>
      <c r="R80" s="2010">
        <v>0</v>
      </c>
      <c r="S80" s="2010"/>
      <c r="T80" s="2010">
        <v>19887.2</v>
      </c>
    </row>
    <row r="81" spans="1:20" hidden="1" x14ac:dyDescent="0.25">
      <c r="A81" s="2012" t="s">
        <v>832</v>
      </c>
      <c r="B81" s="2010">
        <v>17252.400000000001</v>
      </c>
      <c r="C81" s="2010">
        <v>500</v>
      </c>
      <c r="D81" s="2010"/>
      <c r="E81" s="2010"/>
      <c r="F81" s="2010"/>
      <c r="G81" s="2010"/>
      <c r="H81" s="2010"/>
      <c r="I81" s="2010"/>
      <c r="J81" s="2010">
        <v>17752.400000000001</v>
      </c>
      <c r="K81" s="2010"/>
      <c r="L81" s="2010"/>
      <c r="M81" s="2010"/>
      <c r="N81" s="2010">
        <v>0</v>
      </c>
      <c r="O81" s="2010"/>
      <c r="P81" s="2010"/>
      <c r="Q81" s="2010"/>
      <c r="R81" s="2010">
        <v>0</v>
      </c>
      <c r="S81" s="2010"/>
      <c r="T81" s="2010">
        <v>17752.400000000001</v>
      </c>
    </row>
    <row r="82" spans="1:20" hidden="1" x14ac:dyDescent="0.25">
      <c r="A82" s="2012" t="s">
        <v>833</v>
      </c>
      <c r="B82" s="2010">
        <v>67561.567999999999</v>
      </c>
      <c r="C82" s="2010">
        <v>21423</v>
      </c>
      <c r="D82" s="2010"/>
      <c r="E82" s="2010"/>
      <c r="F82" s="2010"/>
      <c r="G82" s="2010"/>
      <c r="H82" s="2010"/>
      <c r="I82" s="2010"/>
      <c r="J82" s="2010">
        <v>88984.567999999999</v>
      </c>
      <c r="K82" s="2010"/>
      <c r="L82" s="2010"/>
      <c r="M82" s="2010"/>
      <c r="N82" s="2010">
        <v>13527.082785659004</v>
      </c>
      <c r="O82" s="2010">
        <v>5849.5</v>
      </c>
      <c r="P82" s="2010"/>
      <c r="Q82" s="2010"/>
      <c r="R82" s="2010">
        <v>0</v>
      </c>
      <c r="S82" s="2010"/>
      <c r="T82" s="2010">
        <v>108361.150785659</v>
      </c>
    </row>
    <row r="83" spans="1:20" hidden="1" x14ac:dyDescent="0.25">
      <c r="A83" s="2012" t="s">
        <v>834</v>
      </c>
      <c r="B83" s="2010">
        <v>11843.7</v>
      </c>
      <c r="C83" s="2010">
        <v>6973.1</v>
      </c>
      <c r="D83" s="2010"/>
      <c r="E83" s="2010"/>
      <c r="F83" s="2010"/>
      <c r="G83" s="2010"/>
      <c r="H83" s="2010"/>
      <c r="I83" s="2010"/>
      <c r="J83" s="2010">
        <v>18816.800000000003</v>
      </c>
      <c r="K83" s="2010"/>
      <c r="L83" s="2010"/>
      <c r="M83" s="2010"/>
      <c r="N83" s="2010">
        <v>16539.099999999999</v>
      </c>
      <c r="O83" s="2010"/>
      <c r="P83" s="2010"/>
      <c r="Q83" s="2010"/>
      <c r="R83" s="2010">
        <v>0</v>
      </c>
      <c r="S83" s="2010"/>
      <c r="T83" s="2010">
        <v>35355.9</v>
      </c>
    </row>
    <row r="84" spans="1:20" hidden="1" x14ac:dyDescent="0.25">
      <c r="A84" s="2013" t="s">
        <v>835</v>
      </c>
      <c r="B84" s="2010">
        <v>23652.2</v>
      </c>
      <c r="C84" s="2010"/>
      <c r="D84" s="2010"/>
      <c r="E84" s="2010"/>
      <c r="F84" s="2010"/>
      <c r="G84" s="2010"/>
      <c r="H84" s="2010"/>
      <c r="I84" s="2010"/>
      <c r="J84" s="2010">
        <v>23652.2</v>
      </c>
      <c r="K84" s="2010"/>
      <c r="L84" s="2010"/>
      <c r="M84" s="2010"/>
      <c r="N84" s="2010">
        <v>10592.344999999998</v>
      </c>
      <c r="O84" s="2010"/>
      <c r="P84" s="2010"/>
      <c r="Q84" s="2010"/>
      <c r="R84" s="2010"/>
      <c r="S84" s="2010"/>
      <c r="T84" s="2010">
        <v>34244.544999999998</v>
      </c>
    </row>
    <row r="85" spans="1:20" hidden="1" x14ac:dyDescent="0.25">
      <c r="A85" s="2012" t="s">
        <v>836</v>
      </c>
      <c r="B85" s="2010">
        <v>63422.899999999994</v>
      </c>
      <c r="C85" s="2010">
        <v>34139.599999999999</v>
      </c>
      <c r="D85" s="2010"/>
      <c r="E85" s="2010"/>
      <c r="F85" s="2010"/>
      <c r="G85" s="2010"/>
      <c r="H85" s="2010"/>
      <c r="I85" s="2010"/>
      <c r="J85" s="2010">
        <v>97562.5</v>
      </c>
      <c r="K85" s="2010"/>
      <c r="L85" s="2010"/>
      <c r="M85" s="2010">
        <v>1313.933</v>
      </c>
      <c r="N85" s="2010">
        <v>29364.931</v>
      </c>
      <c r="O85" s="2010">
        <v>210.577</v>
      </c>
      <c r="P85" s="2010"/>
      <c r="Q85" s="2010"/>
      <c r="R85" s="2010">
        <v>4904.5590000000002</v>
      </c>
      <c r="S85" s="2010"/>
      <c r="T85" s="2010">
        <v>133356.5</v>
      </c>
    </row>
    <row r="86" spans="1:20" hidden="1" x14ac:dyDescent="0.25">
      <c r="A86" s="2012" t="s">
        <v>837</v>
      </c>
      <c r="B86" s="2010">
        <v>9633.1</v>
      </c>
      <c r="C86" s="2010">
        <v>14611.2</v>
      </c>
      <c r="D86" s="2010"/>
      <c r="E86" s="2010"/>
      <c r="F86" s="2010"/>
      <c r="G86" s="2010"/>
      <c r="H86" s="2010">
        <v>1459.3</v>
      </c>
      <c r="I86" s="2010"/>
      <c r="J86" s="2010">
        <v>25703.600000000002</v>
      </c>
      <c r="K86" s="2010"/>
      <c r="L86" s="2010"/>
      <c r="M86" s="2010">
        <v>2926.4450000000002</v>
      </c>
      <c r="N86" s="2010">
        <v>3019.4549999999977</v>
      </c>
      <c r="O86" s="2010">
        <v>0</v>
      </c>
      <c r="P86" s="2010"/>
      <c r="Q86" s="2010"/>
      <c r="R86" s="2010"/>
      <c r="S86" s="2010"/>
      <c r="T86" s="2010">
        <v>31649.5</v>
      </c>
    </row>
    <row r="87" spans="1:20" hidden="1" x14ac:dyDescent="0.25">
      <c r="A87" s="2013" t="s">
        <v>838</v>
      </c>
      <c r="B87" s="2010">
        <v>16500</v>
      </c>
      <c r="C87" s="2010"/>
      <c r="D87" s="2010"/>
      <c r="E87" s="2010"/>
      <c r="F87" s="2010"/>
      <c r="G87" s="2010"/>
      <c r="H87" s="2010"/>
      <c r="I87" s="2010"/>
      <c r="J87" s="2010">
        <v>16500</v>
      </c>
      <c r="K87" s="2010"/>
      <c r="L87" s="2010"/>
      <c r="M87" s="2010"/>
      <c r="N87" s="2010">
        <v>0</v>
      </c>
      <c r="O87" s="2010"/>
      <c r="P87" s="2010">
        <v>7311.06</v>
      </c>
      <c r="Q87" s="2010"/>
      <c r="R87" s="2010">
        <v>5837.2399999999989</v>
      </c>
      <c r="S87" s="2010"/>
      <c r="T87" s="2010">
        <v>29648.3</v>
      </c>
    </row>
    <row r="88" spans="1:20" hidden="1" x14ac:dyDescent="0.25">
      <c r="A88" s="2013" t="s">
        <v>839</v>
      </c>
      <c r="B88" s="2010">
        <v>7171</v>
      </c>
      <c r="C88" s="2010"/>
      <c r="D88" s="2010"/>
      <c r="E88" s="2010">
        <v>40516</v>
      </c>
      <c r="F88" s="2010"/>
      <c r="G88" s="2010"/>
      <c r="H88" s="2010"/>
      <c r="I88" s="2010"/>
      <c r="J88" s="2010">
        <v>47687</v>
      </c>
      <c r="K88" s="2010"/>
      <c r="L88" s="2010"/>
      <c r="M88" s="2010"/>
      <c r="N88" s="2010">
        <v>13988.400000000001</v>
      </c>
      <c r="O88" s="2010"/>
      <c r="P88" s="2010"/>
      <c r="Q88" s="2010"/>
      <c r="R88" s="2010">
        <v>0</v>
      </c>
      <c r="S88" s="2010"/>
      <c r="T88" s="2014">
        <v>61675.4</v>
      </c>
    </row>
    <row r="89" spans="1:20" hidden="1" x14ac:dyDescent="0.25">
      <c r="A89" s="2012" t="s">
        <v>840</v>
      </c>
      <c r="B89" s="2010"/>
      <c r="C89" s="2010"/>
      <c r="D89" s="2010"/>
      <c r="E89" s="2010"/>
      <c r="F89" s="2010"/>
      <c r="G89" s="2010"/>
      <c r="H89" s="2010"/>
      <c r="I89" s="2010"/>
      <c r="J89" s="2010">
        <v>0</v>
      </c>
      <c r="K89" s="2010"/>
      <c r="L89" s="2010"/>
      <c r="M89" s="2010"/>
      <c r="N89" s="2010">
        <v>0</v>
      </c>
      <c r="O89" s="2010"/>
      <c r="P89" s="2010"/>
      <c r="Q89" s="2010">
        <v>161546.70000000001</v>
      </c>
      <c r="R89" s="2010"/>
      <c r="S89" s="2010"/>
      <c r="T89" s="2010">
        <v>161546.70000000001</v>
      </c>
    </row>
    <row r="90" spans="1:20" hidden="1" x14ac:dyDescent="0.25">
      <c r="A90" s="2012" t="s">
        <v>841</v>
      </c>
      <c r="B90" s="2010"/>
      <c r="C90" s="2010"/>
      <c r="D90" s="2010"/>
      <c r="E90" s="2010"/>
      <c r="F90" s="2010"/>
      <c r="G90" s="2010"/>
      <c r="H90" s="2010"/>
      <c r="I90" s="2010"/>
      <c r="J90" s="2010">
        <v>0</v>
      </c>
      <c r="K90" s="2010"/>
      <c r="L90" s="2010"/>
      <c r="M90" s="2010"/>
      <c r="N90" s="2010">
        <v>0</v>
      </c>
      <c r="O90" s="2010"/>
      <c r="P90" s="2010"/>
      <c r="Q90" s="2010">
        <v>27461.200000000001</v>
      </c>
      <c r="R90" s="2010"/>
      <c r="S90" s="2010"/>
      <c r="T90" s="2010">
        <v>27461.200000000001</v>
      </c>
    </row>
    <row r="91" spans="1:20" hidden="1" x14ac:dyDescent="0.25">
      <c r="A91" s="2015" t="s">
        <v>842</v>
      </c>
      <c r="B91" s="2010"/>
      <c r="C91" s="2010"/>
      <c r="D91" s="2010"/>
      <c r="E91" s="2010"/>
      <c r="F91" s="2010"/>
      <c r="G91" s="2010"/>
      <c r="H91" s="2010"/>
      <c r="I91" s="2010"/>
      <c r="J91" s="2010">
        <v>0</v>
      </c>
      <c r="K91" s="2010"/>
      <c r="L91" s="2010"/>
      <c r="M91" s="2010"/>
      <c r="N91" s="2010">
        <v>0</v>
      </c>
      <c r="O91" s="2010"/>
      <c r="P91" s="2010"/>
      <c r="Q91" s="2010">
        <v>3857.2999999999997</v>
      </c>
      <c r="R91" s="2010"/>
      <c r="S91" s="2010"/>
      <c r="T91" s="2010">
        <v>3857.2999999999997</v>
      </c>
    </row>
    <row r="92" spans="1:20" hidden="1" x14ac:dyDescent="0.25">
      <c r="A92" s="2004" t="s">
        <v>843</v>
      </c>
      <c r="B92" s="2010">
        <v>21663.3</v>
      </c>
      <c r="C92" s="2010"/>
      <c r="D92" s="2010"/>
      <c r="E92" s="2010"/>
      <c r="F92" s="2010"/>
      <c r="G92" s="2010"/>
      <c r="H92" s="2010"/>
      <c r="I92" s="2010"/>
      <c r="J92" s="2010">
        <v>21663.3</v>
      </c>
      <c r="K92" s="2010"/>
      <c r="L92" s="2010"/>
      <c r="M92" s="2010"/>
      <c r="N92" s="2010">
        <v>5481.5999999999985</v>
      </c>
      <c r="O92" s="2010">
        <v>750</v>
      </c>
      <c r="P92" s="2010"/>
      <c r="Q92" s="2010"/>
      <c r="R92" s="2010"/>
      <c r="S92" s="2010"/>
      <c r="T92" s="2010">
        <v>27894.899999999998</v>
      </c>
    </row>
    <row r="93" spans="1:20" hidden="1" x14ac:dyDescent="0.25">
      <c r="A93" s="2004"/>
      <c r="B93" s="2010"/>
      <c r="C93" s="2010"/>
      <c r="D93" s="2010"/>
      <c r="E93" s="2010"/>
      <c r="F93" s="2010"/>
      <c r="G93" s="2010"/>
      <c r="H93" s="2010"/>
      <c r="I93" s="2010"/>
      <c r="J93" s="2010"/>
      <c r="K93" s="2010"/>
      <c r="L93" s="2010"/>
      <c r="M93" s="2010"/>
      <c r="N93" s="2010"/>
      <c r="O93" s="2010"/>
      <c r="P93" s="2010"/>
      <c r="Q93" s="2010"/>
      <c r="R93" s="2010"/>
      <c r="S93" s="2010"/>
      <c r="T93" s="2010"/>
    </row>
    <row r="94" spans="1:20" ht="15.75" hidden="1" thickBot="1" x14ac:dyDescent="0.3">
      <c r="A94" s="2004" t="s">
        <v>844</v>
      </c>
      <c r="B94" s="2016">
        <v>537297.41400000011</v>
      </c>
      <c r="C94" s="2016">
        <v>161082.15000000002</v>
      </c>
      <c r="D94" s="2016">
        <v>1021.6999999999999</v>
      </c>
      <c r="E94" s="2016">
        <v>40516</v>
      </c>
      <c r="F94" s="2016">
        <v>0</v>
      </c>
      <c r="G94" s="2016">
        <v>208</v>
      </c>
      <c r="H94" s="2016">
        <v>1459.3</v>
      </c>
      <c r="I94" s="2016">
        <v>0</v>
      </c>
      <c r="J94" s="2016">
        <v>741584.56400000001</v>
      </c>
      <c r="K94" s="2016"/>
      <c r="L94" s="2016">
        <v>5829</v>
      </c>
      <c r="M94" s="2016">
        <v>6182.4380000000001</v>
      </c>
      <c r="N94" s="2016">
        <v>335231.45733815897</v>
      </c>
      <c r="O94" s="2016">
        <v>15014.226999999999</v>
      </c>
      <c r="P94" s="2016">
        <v>7311.06</v>
      </c>
      <c r="Q94" s="2016">
        <v>196329.80844750002</v>
      </c>
      <c r="R94" s="2016">
        <v>18654.159</v>
      </c>
      <c r="S94" s="2016"/>
      <c r="T94" s="2016">
        <v>1326136.7</v>
      </c>
    </row>
    <row r="95" spans="1:20" ht="39" hidden="1" customHeight="1" thickTop="1" x14ac:dyDescent="0.25">
      <c r="A95" s="2019"/>
      <c r="B95" s="2019"/>
      <c r="C95" s="2019"/>
      <c r="D95" s="2019"/>
      <c r="E95" s="2019"/>
      <c r="F95" s="2019"/>
      <c r="G95" s="2019"/>
      <c r="H95" s="2019"/>
      <c r="I95" s="2019"/>
      <c r="J95" s="2019"/>
      <c r="K95" s="2019"/>
      <c r="L95" s="2019"/>
      <c r="M95" s="2019"/>
      <c r="N95" s="2019"/>
      <c r="O95" s="2019"/>
      <c r="P95" s="2019"/>
      <c r="Q95" s="2019"/>
      <c r="R95" s="2019"/>
    </row>
    <row r="96" spans="1:20" s="2018" customFormat="1" ht="20.25" hidden="1" customHeight="1" x14ac:dyDescent="0.4">
      <c r="A96" s="2002"/>
      <c r="B96" s="2849" t="s">
        <v>801</v>
      </c>
      <c r="C96" s="2850"/>
      <c r="D96" s="2850"/>
      <c r="E96" s="2850"/>
      <c r="F96" s="2850"/>
      <c r="G96" s="2850"/>
      <c r="H96" s="2850"/>
      <c r="I96" s="2850"/>
      <c r="J96" s="2851"/>
      <c r="K96" s="2003"/>
      <c r="L96" s="2852" t="s">
        <v>802</v>
      </c>
      <c r="M96" s="2853"/>
      <c r="N96" s="2853"/>
      <c r="O96" s="2853"/>
      <c r="P96" s="2853"/>
      <c r="Q96" s="2853"/>
      <c r="R96" s="2854"/>
      <c r="S96" s="2004"/>
      <c r="T96" s="2005" t="s">
        <v>803</v>
      </c>
    </row>
    <row r="97" spans="1:20" ht="15" hidden="1" customHeight="1" x14ac:dyDescent="0.25">
      <c r="A97" s="2006"/>
      <c r="B97" s="2006" t="s">
        <v>804</v>
      </c>
      <c r="C97" s="2006" t="s">
        <v>805</v>
      </c>
      <c r="D97" s="2006" t="s">
        <v>806</v>
      </c>
      <c r="E97" s="2006" t="s">
        <v>807</v>
      </c>
      <c r="F97" s="2006" t="s">
        <v>808</v>
      </c>
      <c r="G97" s="2006" t="s">
        <v>809</v>
      </c>
      <c r="H97" s="2006" t="s">
        <v>810</v>
      </c>
      <c r="I97" s="2006" t="s">
        <v>811</v>
      </c>
      <c r="J97" s="2006" t="s">
        <v>812</v>
      </c>
      <c r="K97" s="2006"/>
      <c r="L97" s="2006" t="s">
        <v>813</v>
      </c>
      <c r="M97" s="2006" t="s">
        <v>814</v>
      </c>
      <c r="N97" s="2006" t="s">
        <v>815</v>
      </c>
      <c r="O97" s="2006" t="s">
        <v>816</v>
      </c>
      <c r="P97" s="2006" t="s">
        <v>817</v>
      </c>
      <c r="Q97" s="2006" t="s">
        <v>818</v>
      </c>
      <c r="R97" s="2006" t="s">
        <v>289</v>
      </c>
      <c r="S97" s="2007"/>
      <c r="T97" s="2007" t="s">
        <v>819</v>
      </c>
    </row>
    <row r="98" spans="1:20" ht="11.25" hidden="1" customHeight="1" x14ac:dyDescent="0.25">
      <c r="A98" s="2006"/>
      <c r="B98" s="2006"/>
      <c r="C98" s="2006"/>
      <c r="D98" s="2006"/>
      <c r="E98" s="2006"/>
      <c r="F98" s="2006"/>
      <c r="G98" s="2006"/>
      <c r="H98" s="2006"/>
      <c r="I98" s="2006"/>
      <c r="J98" s="2008"/>
      <c r="K98" s="2006"/>
      <c r="L98" s="2006"/>
      <c r="M98" s="2006"/>
      <c r="N98" s="2006"/>
      <c r="O98" s="2006"/>
      <c r="P98" s="2006"/>
      <c r="Q98" s="2006"/>
      <c r="R98" s="2006"/>
      <c r="S98" s="2006"/>
      <c r="T98" s="2008"/>
    </row>
    <row r="99" spans="1:20" ht="15" hidden="1" customHeight="1" x14ac:dyDescent="0.25">
      <c r="A99" s="2009" t="s">
        <v>820</v>
      </c>
      <c r="B99" s="2010">
        <v>1515.5</v>
      </c>
      <c r="C99" s="2010">
        <v>579</v>
      </c>
      <c r="D99" s="2010">
        <v>10</v>
      </c>
      <c r="E99" s="2010">
        <v>0</v>
      </c>
      <c r="F99" s="2010">
        <v>0</v>
      </c>
      <c r="G99" s="2010">
        <v>0</v>
      </c>
      <c r="H99" s="2010"/>
      <c r="I99" s="2010">
        <v>0</v>
      </c>
      <c r="J99" s="2010">
        <v>2104.5</v>
      </c>
      <c r="K99" s="2006"/>
      <c r="L99" s="2010">
        <v>12.1</v>
      </c>
      <c r="M99" s="2010">
        <v>12.9</v>
      </c>
      <c r="N99" s="2010">
        <v>1042.0999999999999</v>
      </c>
      <c r="O99" s="2010">
        <v>31.3</v>
      </c>
      <c r="P99" s="2010">
        <v>15.2</v>
      </c>
      <c r="Q99" s="2010">
        <v>65</v>
      </c>
      <c r="R99" s="2010">
        <v>0</v>
      </c>
      <c r="S99" s="2006"/>
      <c r="T99" s="2010">
        <v>3283.1</v>
      </c>
    </row>
    <row r="100" spans="1:20" ht="15" hidden="1" customHeight="1" x14ac:dyDescent="0.25">
      <c r="A100" s="2009"/>
      <c r="B100" s="2010"/>
      <c r="C100" s="2010"/>
      <c r="D100" s="2010"/>
      <c r="E100" s="2010"/>
      <c r="F100" s="2010"/>
      <c r="G100" s="2010"/>
      <c r="H100" s="2010"/>
      <c r="I100" s="2010"/>
      <c r="J100" s="2010"/>
      <c r="K100" s="2006"/>
      <c r="L100" s="2010"/>
      <c r="M100" s="2010"/>
      <c r="N100" s="2010"/>
      <c r="O100" s="2010"/>
      <c r="P100" s="2010"/>
      <c r="Q100" s="2010"/>
      <c r="R100" s="2010"/>
      <c r="S100" s="2006"/>
      <c r="T100" s="2010"/>
    </row>
    <row r="101" spans="1:20" ht="15" hidden="1" customHeight="1" x14ac:dyDescent="0.25">
      <c r="A101" s="2011" t="s">
        <v>821</v>
      </c>
      <c r="B101" s="2010">
        <v>78997.8</v>
      </c>
      <c r="C101" s="2010">
        <v>25430.7</v>
      </c>
      <c r="D101" s="2010">
        <v>1021.6999999999999</v>
      </c>
      <c r="E101" s="2010"/>
      <c r="F101" s="2010"/>
      <c r="G101" s="2010"/>
      <c r="H101" s="2010"/>
      <c r="I101" s="2010"/>
      <c r="J101" s="2010">
        <v>105450.2</v>
      </c>
      <c r="K101" s="2010"/>
      <c r="L101" s="2010">
        <v>3999.6</v>
      </c>
      <c r="M101" s="2010">
        <v>1309.46</v>
      </c>
      <c r="N101" s="2010">
        <v>28352.279927500014</v>
      </c>
      <c r="O101" s="2010">
        <v>4536.25</v>
      </c>
      <c r="P101" s="2010"/>
      <c r="Q101" s="2010">
        <v>1628.4100725000001</v>
      </c>
      <c r="R101" s="2010">
        <v>4449</v>
      </c>
      <c r="S101" s="2010"/>
      <c r="T101" s="2010">
        <v>149725.20000000001</v>
      </c>
    </row>
    <row r="102" spans="1:20" ht="15" hidden="1" customHeight="1" x14ac:dyDescent="0.25">
      <c r="A102" s="2011" t="s">
        <v>822</v>
      </c>
      <c r="B102" s="2010">
        <v>92364.700000000012</v>
      </c>
      <c r="C102" s="2010">
        <v>33615.85</v>
      </c>
      <c r="D102" s="2010"/>
      <c r="E102" s="2010"/>
      <c r="F102" s="2010"/>
      <c r="G102" s="2010">
        <v>208</v>
      </c>
      <c r="H102" s="2010"/>
      <c r="I102" s="2010"/>
      <c r="J102" s="2010">
        <v>126188.55000000002</v>
      </c>
      <c r="K102" s="2010"/>
      <c r="L102" s="2010">
        <v>1829.4</v>
      </c>
      <c r="M102" s="2010"/>
      <c r="N102" s="2010">
        <v>30500.091624999994</v>
      </c>
      <c r="O102" s="2010">
        <v>3667.9</v>
      </c>
      <c r="P102" s="2010"/>
      <c r="Q102" s="2010">
        <v>1836.1983749999999</v>
      </c>
      <c r="R102" s="2010">
        <v>833.86</v>
      </c>
      <c r="S102" s="2010"/>
      <c r="T102" s="2010">
        <v>164856</v>
      </c>
    </row>
    <row r="103" spans="1:20" ht="15" hidden="1" customHeight="1" x14ac:dyDescent="0.25">
      <c r="A103" s="2012" t="s">
        <v>827</v>
      </c>
      <c r="B103" s="2010">
        <v>10382.300000000001</v>
      </c>
      <c r="C103" s="2010"/>
      <c r="D103" s="2010"/>
      <c r="E103" s="2010"/>
      <c r="F103" s="2010"/>
      <c r="G103" s="2010"/>
      <c r="H103" s="2010"/>
      <c r="I103" s="2010"/>
      <c r="J103" s="2010">
        <v>10382.300000000001</v>
      </c>
      <c r="K103" s="2010"/>
      <c r="L103" s="2010"/>
      <c r="M103" s="2010"/>
      <c r="N103" s="2010"/>
      <c r="O103" s="2010"/>
      <c r="P103" s="2010"/>
      <c r="Q103" s="2010"/>
      <c r="R103" s="2010">
        <v>202</v>
      </c>
      <c r="S103" s="2010"/>
      <c r="T103" s="2010">
        <v>10584.3</v>
      </c>
    </row>
    <row r="104" spans="1:20" ht="15" hidden="1" customHeight="1" x14ac:dyDescent="0.25">
      <c r="A104" s="2012" t="s">
        <v>828</v>
      </c>
      <c r="B104" s="2010">
        <v>150</v>
      </c>
      <c r="C104" s="2010"/>
      <c r="D104" s="2010"/>
      <c r="E104" s="2010"/>
      <c r="F104" s="2010"/>
      <c r="G104" s="2010"/>
      <c r="H104" s="2010"/>
      <c r="I104" s="2010"/>
      <c r="J104" s="2010">
        <v>150</v>
      </c>
      <c r="K104" s="2010"/>
      <c r="L104" s="2010"/>
      <c r="M104" s="2010"/>
      <c r="N104" s="2010">
        <v>4248.5349999999999</v>
      </c>
      <c r="O104" s="2010"/>
      <c r="P104" s="2010"/>
      <c r="Q104" s="2010"/>
      <c r="R104" s="2010">
        <v>0</v>
      </c>
      <c r="S104" s="2010"/>
      <c r="T104" s="2010">
        <v>4398.5</v>
      </c>
    </row>
    <row r="105" spans="1:20" ht="15" hidden="1" customHeight="1" x14ac:dyDescent="0.25">
      <c r="A105" s="2011" t="s">
        <v>991</v>
      </c>
      <c r="B105" s="2010">
        <v>12549.999999999996</v>
      </c>
      <c r="C105" s="2010"/>
      <c r="D105" s="2010"/>
      <c r="E105" s="2010"/>
      <c r="F105" s="2010"/>
      <c r="G105" s="2010"/>
      <c r="H105" s="2010"/>
      <c r="I105" s="2010"/>
      <c r="J105" s="2010">
        <v>12549.999999999996</v>
      </c>
      <c r="K105" s="2010"/>
      <c r="L105" s="2010"/>
      <c r="M105" s="2010"/>
      <c r="N105" s="2010">
        <v>6693.3000000000029</v>
      </c>
      <c r="O105" s="2010"/>
      <c r="P105" s="2010"/>
      <c r="Q105" s="2010"/>
      <c r="R105" s="2010"/>
      <c r="S105" s="2010">
        <v>0</v>
      </c>
      <c r="T105" s="2010">
        <v>19243.3</v>
      </c>
    </row>
    <row r="106" spans="1:20" ht="15" hidden="1" customHeight="1" x14ac:dyDescent="0.25">
      <c r="A106" s="2012" t="s">
        <v>992</v>
      </c>
      <c r="B106" s="2010">
        <v>250</v>
      </c>
      <c r="C106" s="2010"/>
      <c r="D106" s="2010"/>
      <c r="E106" s="2010"/>
      <c r="F106" s="2010"/>
      <c r="G106" s="2010"/>
      <c r="H106" s="2010"/>
      <c r="I106" s="2010"/>
      <c r="J106" s="2010">
        <v>250</v>
      </c>
      <c r="K106" s="2010"/>
      <c r="L106" s="2010"/>
      <c r="M106" s="2010"/>
      <c r="N106" s="2010"/>
      <c r="O106" s="2010"/>
      <c r="P106" s="2010"/>
      <c r="Q106" s="2010"/>
      <c r="R106" s="2010"/>
      <c r="S106" s="2010">
        <v>0</v>
      </c>
      <c r="T106" s="2010">
        <v>250</v>
      </c>
    </row>
    <row r="107" spans="1:20" ht="15" hidden="1" customHeight="1" x14ac:dyDescent="0.25">
      <c r="A107" s="2012" t="s">
        <v>829</v>
      </c>
      <c r="B107" s="2010">
        <v>79484.784</v>
      </c>
      <c r="C107" s="2010">
        <v>22445.7</v>
      </c>
      <c r="D107" s="2010"/>
      <c r="E107" s="2010"/>
      <c r="F107" s="2010"/>
      <c r="G107" s="2010"/>
      <c r="H107" s="2010"/>
      <c r="I107" s="2010"/>
      <c r="J107" s="2010">
        <v>101930.484</v>
      </c>
      <c r="K107" s="2010"/>
      <c r="L107" s="2010"/>
      <c r="M107" s="2010">
        <v>632.6</v>
      </c>
      <c r="N107" s="2010">
        <v>164119.93700000001</v>
      </c>
      <c r="O107" s="2010"/>
      <c r="P107" s="2010"/>
      <c r="Q107" s="2010"/>
      <c r="R107" s="2010">
        <v>2427.5</v>
      </c>
      <c r="S107" s="2010"/>
      <c r="T107" s="2010">
        <v>269110.52100000001</v>
      </c>
    </row>
    <row r="108" spans="1:20" ht="15" hidden="1" customHeight="1" x14ac:dyDescent="0.25">
      <c r="A108" s="2012" t="s">
        <v>830</v>
      </c>
      <c r="B108" s="2010">
        <v>13334.861999999999</v>
      </c>
      <c r="C108" s="2010">
        <v>1943</v>
      </c>
      <c r="D108" s="2010"/>
      <c r="E108" s="2010"/>
      <c r="F108" s="2010"/>
      <c r="G108" s="2010"/>
      <c r="H108" s="2010"/>
      <c r="I108" s="2010"/>
      <c r="J108" s="2010">
        <v>15277.861999999999</v>
      </c>
      <c r="K108" s="2010"/>
      <c r="L108" s="2010"/>
      <c r="M108" s="2010"/>
      <c r="N108" s="2010">
        <v>0</v>
      </c>
      <c r="O108" s="2010"/>
      <c r="P108" s="2010"/>
      <c r="Q108" s="2010"/>
      <c r="R108" s="2010">
        <v>0</v>
      </c>
      <c r="S108" s="2010"/>
      <c r="T108" s="2010">
        <v>15277.861999999999</v>
      </c>
    </row>
    <row r="109" spans="1:20" ht="15" hidden="1" customHeight="1" x14ac:dyDescent="0.25">
      <c r="A109" s="2012" t="s">
        <v>831</v>
      </c>
      <c r="B109" s="2010">
        <v>11082.8</v>
      </c>
      <c r="C109" s="2010"/>
      <c r="D109" s="2010"/>
      <c r="E109" s="2010"/>
      <c r="F109" s="2010"/>
      <c r="G109" s="2010"/>
      <c r="H109" s="2010"/>
      <c r="I109" s="2010"/>
      <c r="J109" s="2010">
        <v>11082.8</v>
      </c>
      <c r="K109" s="2010"/>
      <c r="L109" s="2010"/>
      <c r="M109" s="2010"/>
      <c r="N109" s="2010">
        <v>8804.4000000000015</v>
      </c>
      <c r="O109" s="2010"/>
      <c r="P109" s="2010"/>
      <c r="Q109" s="2010"/>
      <c r="R109" s="2010">
        <v>0</v>
      </c>
      <c r="S109" s="2010"/>
      <c r="T109" s="2010">
        <v>19887.2</v>
      </c>
    </row>
    <row r="110" spans="1:20" ht="15" hidden="1" customHeight="1" x14ac:dyDescent="0.25">
      <c r="A110" s="2012" t="s">
        <v>832</v>
      </c>
      <c r="B110" s="2010">
        <v>17252.400000000001</v>
      </c>
      <c r="C110" s="2010">
        <v>500</v>
      </c>
      <c r="D110" s="2010"/>
      <c r="E110" s="2010"/>
      <c r="F110" s="2010"/>
      <c r="G110" s="2010"/>
      <c r="H110" s="2010"/>
      <c r="I110" s="2010"/>
      <c r="J110" s="2010">
        <v>17752.400000000001</v>
      </c>
      <c r="K110" s="2010"/>
      <c r="L110" s="2010"/>
      <c r="M110" s="2010"/>
      <c r="N110" s="2010">
        <v>0</v>
      </c>
      <c r="O110" s="2010"/>
      <c r="P110" s="2010"/>
      <c r="Q110" s="2010"/>
      <c r="R110" s="2010">
        <v>0</v>
      </c>
      <c r="S110" s="2010"/>
      <c r="T110" s="2010">
        <v>17752.400000000001</v>
      </c>
    </row>
    <row r="111" spans="1:20" ht="15" hidden="1" customHeight="1" x14ac:dyDescent="0.25">
      <c r="A111" s="2012" t="s">
        <v>833</v>
      </c>
      <c r="B111" s="2010">
        <v>67561.567999999999</v>
      </c>
      <c r="C111" s="2010">
        <v>21423</v>
      </c>
      <c r="D111" s="2010"/>
      <c r="E111" s="2010"/>
      <c r="F111" s="2010"/>
      <c r="G111" s="2010"/>
      <c r="H111" s="2010"/>
      <c r="I111" s="2010"/>
      <c r="J111" s="2010">
        <v>88984.567999999999</v>
      </c>
      <c r="K111" s="2010"/>
      <c r="L111" s="2010"/>
      <c r="M111" s="2010"/>
      <c r="N111" s="2010">
        <v>13527.082785659004</v>
      </c>
      <c r="O111" s="2010">
        <v>5849.5</v>
      </c>
      <c r="P111" s="2010"/>
      <c r="Q111" s="2010"/>
      <c r="R111" s="2010">
        <v>0</v>
      </c>
      <c r="S111" s="2010"/>
      <c r="T111" s="2010">
        <v>108361.150785659</v>
      </c>
    </row>
    <row r="112" spans="1:20" ht="15" hidden="1" customHeight="1" x14ac:dyDescent="0.25">
      <c r="A112" s="2012" t="s">
        <v>834</v>
      </c>
      <c r="B112" s="2010">
        <v>11843.7</v>
      </c>
      <c r="C112" s="2010">
        <v>6973.1</v>
      </c>
      <c r="D112" s="2010"/>
      <c r="E112" s="2010"/>
      <c r="F112" s="2010"/>
      <c r="G112" s="2010"/>
      <c r="H112" s="2010"/>
      <c r="I112" s="2010"/>
      <c r="J112" s="2010">
        <v>18816.800000000003</v>
      </c>
      <c r="K112" s="2010"/>
      <c r="L112" s="2010"/>
      <c r="M112" s="2010"/>
      <c r="N112" s="2010">
        <v>16539.099999999999</v>
      </c>
      <c r="O112" s="2010"/>
      <c r="P112" s="2010"/>
      <c r="Q112" s="2010"/>
      <c r="R112" s="2010">
        <v>0</v>
      </c>
      <c r="S112" s="2010"/>
      <c r="T112" s="2010">
        <v>35355.9</v>
      </c>
    </row>
    <row r="113" spans="1:20" ht="15" hidden="1" customHeight="1" x14ac:dyDescent="0.25">
      <c r="A113" s="2013" t="s">
        <v>835</v>
      </c>
      <c r="B113" s="2010">
        <v>23652.2</v>
      </c>
      <c r="C113" s="2010"/>
      <c r="D113" s="2010"/>
      <c r="E113" s="2010"/>
      <c r="F113" s="2010"/>
      <c r="G113" s="2010"/>
      <c r="H113" s="2010"/>
      <c r="I113" s="2010"/>
      <c r="J113" s="2010">
        <v>23652.2</v>
      </c>
      <c r="K113" s="2010"/>
      <c r="L113" s="2010"/>
      <c r="M113" s="2010"/>
      <c r="N113" s="2010">
        <v>10592.344999999998</v>
      </c>
      <c r="O113" s="2010"/>
      <c r="P113" s="2010"/>
      <c r="Q113" s="2010"/>
      <c r="R113" s="2010"/>
      <c r="S113" s="2010"/>
      <c r="T113" s="2010">
        <v>34244.544999999998</v>
      </c>
    </row>
    <row r="114" spans="1:20" ht="15" hidden="1" customHeight="1" x14ac:dyDescent="0.25">
      <c r="A114" s="2012" t="s">
        <v>836</v>
      </c>
      <c r="B114" s="2010">
        <v>63422.899999999994</v>
      </c>
      <c r="C114" s="2010">
        <v>34139.599999999999</v>
      </c>
      <c r="D114" s="2010"/>
      <c r="E114" s="2010"/>
      <c r="F114" s="2010"/>
      <c r="G114" s="2010"/>
      <c r="H114" s="2010"/>
      <c r="I114" s="2010"/>
      <c r="J114" s="2010">
        <v>97562.5</v>
      </c>
      <c r="K114" s="2010"/>
      <c r="L114" s="2010"/>
      <c r="M114" s="2010">
        <v>1313.933</v>
      </c>
      <c r="N114" s="2010">
        <v>29364.931</v>
      </c>
      <c r="O114" s="2010">
        <v>210.577</v>
      </c>
      <c r="P114" s="2010"/>
      <c r="Q114" s="2010"/>
      <c r="R114" s="2010">
        <v>4904.5590000000002</v>
      </c>
      <c r="S114" s="2010"/>
      <c r="T114" s="2010">
        <v>133356.5</v>
      </c>
    </row>
    <row r="115" spans="1:20" ht="15" hidden="1" customHeight="1" x14ac:dyDescent="0.25">
      <c r="A115" s="2012" t="s">
        <v>837</v>
      </c>
      <c r="B115" s="2010">
        <v>9633.1</v>
      </c>
      <c r="C115" s="2010">
        <v>14611.2</v>
      </c>
      <c r="D115" s="2010"/>
      <c r="E115" s="2010"/>
      <c r="F115" s="2010"/>
      <c r="G115" s="2010"/>
      <c r="H115" s="2010">
        <v>1459.3</v>
      </c>
      <c r="I115" s="2010"/>
      <c r="J115" s="2010">
        <v>25703.600000000002</v>
      </c>
      <c r="K115" s="2010"/>
      <c r="L115" s="2010"/>
      <c r="M115" s="2010">
        <v>2926.4450000000002</v>
      </c>
      <c r="N115" s="2010">
        <v>3019.4549999999977</v>
      </c>
      <c r="O115" s="2010">
        <v>0</v>
      </c>
      <c r="P115" s="2010"/>
      <c r="Q115" s="2010"/>
      <c r="R115" s="2010"/>
      <c r="S115" s="2010"/>
      <c r="T115" s="2010">
        <v>31649.5</v>
      </c>
    </row>
    <row r="116" spans="1:20" ht="15" hidden="1" customHeight="1" x14ac:dyDescent="0.25">
      <c r="A116" s="2013" t="s">
        <v>838</v>
      </c>
      <c r="B116" s="2010">
        <v>16500</v>
      </c>
      <c r="C116" s="2010"/>
      <c r="D116" s="2010"/>
      <c r="E116" s="2010"/>
      <c r="F116" s="2010"/>
      <c r="G116" s="2010"/>
      <c r="H116" s="2010"/>
      <c r="I116" s="2010"/>
      <c r="J116" s="2010">
        <v>16500</v>
      </c>
      <c r="K116" s="2010"/>
      <c r="L116" s="2010"/>
      <c r="M116" s="2010"/>
      <c r="N116" s="2010">
        <v>0</v>
      </c>
      <c r="O116" s="2010"/>
      <c r="P116" s="2010">
        <v>7311.06</v>
      </c>
      <c r="Q116" s="2010"/>
      <c r="R116" s="2010">
        <v>5837.2399999999989</v>
      </c>
      <c r="S116" s="2010"/>
      <c r="T116" s="2010">
        <v>29648.3</v>
      </c>
    </row>
    <row r="117" spans="1:20" ht="15" hidden="1" customHeight="1" x14ac:dyDescent="0.25">
      <c r="A117" s="2013" t="s">
        <v>839</v>
      </c>
      <c r="B117" s="2010">
        <v>7171</v>
      </c>
      <c r="C117" s="2010"/>
      <c r="D117" s="2010"/>
      <c r="E117" s="2010">
        <v>40516</v>
      </c>
      <c r="F117" s="2010"/>
      <c r="G117" s="2010"/>
      <c r="H117" s="2010"/>
      <c r="I117" s="2010"/>
      <c r="J117" s="2010">
        <v>47687</v>
      </c>
      <c r="K117" s="2010"/>
      <c r="L117" s="2010"/>
      <c r="M117" s="2010"/>
      <c r="N117" s="2010">
        <v>13988.400000000001</v>
      </c>
      <c r="O117" s="2010"/>
      <c r="P117" s="2010"/>
      <c r="Q117" s="2010"/>
      <c r="R117" s="2010">
        <v>0</v>
      </c>
      <c r="S117" s="2010"/>
      <c r="T117" s="2014">
        <v>61675.4</v>
      </c>
    </row>
    <row r="118" spans="1:20" ht="15" hidden="1" customHeight="1" x14ac:dyDescent="0.25">
      <c r="A118" s="2012" t="s">
        <v>840</v>
      </c>
      <c r="B118" s="2010"/>
      <c r="C118" s="2010"/>
      <c r="D118" s="2010"/>
      <c r="E118" s="2010"/>
      <c r="F118" s="2010"/>
      <c r="G118" s="2010"/>
      <c r="H118" s="2010"/>
      <c r="I118" s="2010"/>
      <c r="J118" s="2010">
        <v>0</v>
      </c>
      <c r="K118" s="2010"/>
      <c r="L118" s="2010"/>
      <c r="M118" s="2010"/>
      <c r="N118" s="2010">
        <v>0</v>
      </c>
      <c r="O118" s="2010"/>
      <c r="P118" s="2010"/>
      <c r="Q118" s="2010">
        <v>161546.70000000001</v>
      </c>
      <c r="R118" s="2010"/>
      <c r="S118" s="2010"/>
      <c r="T118" s="2010">
        <v>161546.70000000001</v>
      </c>
    </row>
    <row r="119" spans="1:20" ht="15" hidden="1" customHeight="1" x14ac:dyDescent="0.25">
      <c r="A119" s="2012" t="s">
        <v>841</v>
      </c>
      <c r="B119" s="2010"/>
      <c r="C119" s="2010"/>
      <c r="D119" s="2010"/>
      <c r="E119" s="2010"/>
      <c r="F119" s="2010"/>
      <c r="G119" s="2010"/>
      <c r="H119" s="2010"/>
      <c r="I119" s="2010"/>
      <c r="J119" s="2010">
        <v>0</v>
      </c>
      <c r="K119" s="2010"/>
      <c r="L119" s="2010"/>
      <c r="M119" s="2010"/>
      <c r="N119" s="2010">
        <v>0</v>
      </c>
      <c r="O119" s="2010"/>
      <c r="P119" s="2010"/>
      <c r="Q119" s="2010">
        <v>27461.200000000001</v>
      </c>
      <c r="R119" s="2010"/>
      <c r="S119" s="2010"/>
      <c r="T119" s="2010">
        <v>27461.200000000001</v>
      </c>
    </row>
    <row r="120" spans="1:20" ht="15" hidden="1" customHeight="1" x14ac:dyDescent="0.25">
      <c r="A120" s="2015" t="s">
        <v>842</v>
      </c>
      <c r="B120" s="2010"/>
      <c r="C120" s="2010"/>
      <c r="D120" s="2010"/>
      <c r="E120" s="2010"/>
      <c r="F120" s="2010"/>
      <c r="G120" s="2010"/>
      <c r="H120" s="2010"/>
      <c r="I120" s="2010"/>
      <c r="J120" s="2010">
        <v>0</v>
      </c>
      <c r="K120" s="2010"/>
      <c r="L120" s="2010"/>
      <c r="M120" s="2010"/>
      <c r="N120" s="2010">
        <v>0</v>
      </c>
      <c r="O120" s="2010"/>
      <c r="P120" s="2010"/>
      <c r="Q120" s="2010">
        <v>3857.2999999999997</v>
      </c>
      <c r="R120" s="2010"/>
      <c r="S120" s="2010"/>
      <c r="T120" s="2010">
        <v>3857.2999999999997</v>
      </c>
    </row>
    <row r="121" spans="1:20" ht="15" hidden="1" customHeight="1" x14ac:dyDescent="0.25">
      <c r="A121" s="2004" t="s">
        <v>843</v>
      </c>
      <c r="B121" s="2010">
        <v>21663.3</v>
      </c>
      <c r="C121" s="2010"/>
      <c r="D121" s="2010"/>
      <c r="E121" s="2010"/>
      <c r="F121" s="2010"/>
      <c r="G121" s="2010"/>
      <c r="H121" s="2010"/>
      <c r="I121" s="2010"/>
      <c r="J121" s="2010">
        <v>21663.3</v>
      </c>
      <c r="K121" s="2010"/>
      <c r="L121" s="2010"/>
      <c r="M121" s="2010"/>
      <c r="N121" s="2010">
        <v>5481.5999999999985</v>
      </c>
      <c r="O121" s="2010">
        <v>750</v>
      </c>
      <c r="P121" s="2010"/>
      <c r="Q121" s="2010"/>
      <c r="R121" s="2010"/>
      <c r="S121" s="2010"/>
      <c r="T121" s="2010">
        <v>27894.899999999998</v>
      </c>
    </row>
    <row r="122" spans="1:20" ht="15" hidden="1" customHeight="1" x14ac:dyDescent="0.25">
      <c r="A122" s="2004"/>
      <c r="B122" s="2010"/>
      <c r="C122" s="2010"/>
      <c r="D122" s="2010"/>
      <c r="E122" s="2010"/>
      <c r="F122" s="2010"/>
      <c r="G122" s="2010"/>
      <c r="H122" s="2010"/>
      <c r="I122" s="2010"/>
      <c r="J122" s="2010"/>
      <c r="K122" s="2010"/>
      <c r="L122" s="2010"/>
      <c r="M122" s="2010"/>
      <c r="N122" s="2010"/>
      <c r="O122" s="2010"/>
      <c r="P122" s="2010"/>
      <c r="Q122" s="2010"/>
      <c r="R122" s="2010"/>
      <c r="S122" s="2010"/>
      <c r="T122" s="2010"/>
    </row>
    <row r="123" spans="1:20" ht="15" hidden="1" customHeight="1" x14ac:dyDescent="0.3">
      <c r="A123" s="2004" t="s">
        <v>844</v>
      </c>
      <c r="B123" s="2016">
        <v>537297.41400000011</v>
      </c>
      <c r="C123" s="2016">
        <v>161082.15000000002</v>
      </c>
      <c r="D123" s="2016">
        <v>1021.6999999999999</v>
      </c>
      <c r="E123" s="2016">
        <v>40516</v>
      </c>
      <c r="F123" s="2016">
        <v>0</v>
      </c>
      <c r="G123" s="2016">
        <v>208</v>
      </c>
      <c r="H123" s="2016">
        <v>1459.3</v>
      </c>
      <c r="I123" s="2016">
        <v>0</v>
      </c>
      <c r="J123" s="2016">
        <v>741584.56400000001</v>
      </c>
      <c r="K123" s="2016"/>
      <c r="L123" s="2016">
        <v>5829</v>
      </c>
      <c r="M123" s="2016">
        <v>6182.4380000000001</v>
      </c>
      <c r="N123" s="2016">
        <v>335231.45733815897</v>
      </c>
      <c r="O123" s="2016">
        <v>15014.226999999999</v>
      </c>
      <c r="P123" s="2016">
        <v>7311.06</v>
      </c>
      <c r="Q123" s="2016">
        <v>196329.80844750002</v>
      </c>
      <c r="R123" s="2016">
        <v>18654.159</v>
      </c>
      <c r="S123" s="2016"/>
      <c r="T123" s="2016">
        <v>1326136.7</v>
      </c>
    </row>
    <row r="124" spans="1:20" ht="15" hidden="1" customHeight="1" x14ac:dyDescent="0.25">
      <c r="A124" s="2019"/>
      <c r="B124" s="2019"/>
      <c r="C124" s="2019"/>
      <c r="D124" s="2019"/>
      <c r="E124" s="2019"/>
      <c r="F124" s="2019"/>
      <c r="G124" s="2019"/>
      <c r="H124" s="2019"/>
      <c r="I124" s="2019"/>
      <c r="J124" s="2019"/>
      <c r="K124" s="2019"/>
      <c r="L124" s="2019"/>
      <c r="M124" s="2019"/>
      <c r="N124" s="2019"/>
      <c r="O124" s="2019"/>
      <c r="P124" s="2019"/>
      <c r="Q124" s="2019"/>
      <c r="R124" s="2019"/>
    </row>
    <row r="125" spans="1:20" ht="15" hidden="1" customHeight="1" x14ac:dyDescent="0.25">
      <c r="A125" s="2870" t="s">
        <v>1089</v>
      </c>
      <c r="B125" s="2871"/>
      <c r="C125" s="2871"/>
      <c r="D125" s="2871"/>
      <c r="E125" s="2871"/>
      <c r="F125" s="2871"/>
      <c r="G125" s="2871"/>
      <c r="H125" s="2871"/>
      <c r="I125" s="2871"/>
      <c r="J125" s="2871"/>
      <c r="K125" s="2871"/>
      <c r="L125" s="2871"/>
      <c r="M125" s="2871"/>
      <c r="N125" s="2871"/>
      <c r="O125" s="2871"/>
      <c r="P125" s="2871"/>
      <c r="Q125" s="2871"/>
      <c r="R125" s="2871"/>
      <c r="S125" s="2871"/>
      <c r="T125" s="2871"/>
    </row>
    <row r="126" spans="1:20" ht="15" hidden="1" customHeight="1" x14ac:dyDescent="0.25">
      <c r="A126" s="2870"/>
      <c r="B126" s="2871"/>
      <c r="C126" s="2871"/>
      <c r="D126" s="2871"/>
      <c r="E126" s="2871"/>
      <c r="F126" s="2871"/>
      <c r="G126" s="2871"/>
      <c r="H126" s="2871"/>
      <c r="I126" s="2871"/>
      <c r="J126" s="2871"/>
      <c r="K126" s="2871"/>
      <c r="L126" s="2871"/>
      <c r="M126" s="2871"/>
      <c r="N126" s="2871"/>
      <c r="O126" s="2871"/>
      <c r="P126" s="2871"/>
      <c r="Q126" s="2871"/>
      <c r="R126" s="2871"/>
      <c r="S126" s="2871"/>
      <c r="T126" s="2871"/>
    </row>
    <row r="127" spans="1:20" ht="9" hidden="1" customHeight="1" x14ac:dyDescent="0.35">
      <c r="A127" s="2001"/>
      <c r="B127" s="2001"/>
      <c r="C127" s="2001"/>
      <c r="D127" s="2001"/>
      <c r="E127" s="2017"/>
      <c r="F127" s="2017"/>
      <c r="G127" s="2017"/>
      <c r="H127" s="2017"/>
      <c r="I127" s="2017"/>
      <c r="J127" s="2017"/>
      <c r="K127" s="2017"/>
      <c r="L127" s="2017"/>
      <c r="M127" s="2017"/>
      <c r="N127" s="2017"/>
      <c r="O127" s="2017"/>
      <c r="P127" s="2001"/>
      <c r="Q127" s="2001"/>
      <c r="R127" s="2001"/>
      <c r="S127" s="2001"/>
      <c r="T127" s="2001"/>
    </row>
    <row r="128" spans="1:20" ht="15" hidden="1" customHeight="1" x14ac:dyDescent="0.4">
      <c r="A128" s="2002"/>
      <c r="B128" s="2849" t="s">
        <v>801</v>
      </c>
      <c r="C128" s="2850"/>
      <c r="D128" s="2850"/>
      <c r="E128" s="2850"/>
      <c r="F128" s="2850"/>
      <c r="G128" s="2850"/>
      <c r="H128" s="2850"/>
      <c r="I128" s="2850"/>
      <c r="J128" s="2851"/>
      <c r="K128" s="2003"/>
      <c r="L128" s="2852" t="s">
        <v>802</v>
      </c>
      <c r="M128" s="2853"/>
      <c r="N128" s="2853"/>
      <c r="O128" s="2853"/>
      <c r="P128" s="2853"/>
      <c r="Q128" s="2853"/>
      <c r="R128" s="2854"/>
      <c r="S128" s="2004"/>
      <c r="T128" s="2005" t="s">
        <v>803</v>
      </c>
    </row>
    <row r="129" spans="1:20" ht="15.75" hidden="1" customHeight="1" x14ac:dyDescent="0.25">
      <c r="A129" s="2006"/>
      <c r="B129" s="2006" t="s">
        <v>804</v>
      </c>
      <c r="C129" s="2006" t="s">
        <v>805</v>
      </c>
      <c r="D129" s="2006" t="s">
        <v>806</v>
      </c>
      <c r="E129" s="2006" t="s">
        <v>807</v>
      </c>
      <c r="F129" s="2006" t="s">
        <v>808</v>
      </c>
      <c r="G129" s="2006" t="s">
        <v>809</v>
      </c>
      <c r="H129" s="2006" t="s">
        <v>810</v>
      </c>
      <c r="I129" s="2006" t="s">
        <v>811</v>
      </c>
      <c r="J129" s="2006" t="s">
        <v>812</v>
      </c>
      <c r="K129" s="2006"/>
      <c r="L129" s="2006" t="s">
        <v>813</v>
      </c>
      <c r="M129" s="2006" t="s">
        <v>814</v>
      </c>
      <c r="N129" s="2006" t="s">
        <v>815</v>
      </c>
      <c r="O129" s="2006" t="s">
        <v>816</v>
      </c>
      <c r="P129" s="2006" t="s">
        <v>817</v>
      </c>
      <c r="Q129" s="2006" t="s">
        <v>818</v>
      </c>
      <c r="R129" s="2006" t="s">
        <v>289</v>
      </c>
      <c r="S129" s="2007"/>
      <c r="T129" s="2007" t="s">
        <v>819</v>
      </c>
    </row>
    <row r="130" spans="1:20" s="2018" customFormat="1" ht="15" hidden="1" customHeight="1" x14ac:dyDescent="0.25">
      <c r="A130" s="2006"/>
      <c r="B130" s="2006"/>
      <c r="C130" s="2006"/>
      <c r="D130" s="2006"/>
      <c r="E130" s="2006"/>
      <c r="F130" s="2006"/>
      <c r="G130" s="2006"/>
      <c r="H130" s="2006"/>
      <c r="I130" s="2006"/>
      <c r="J130" s="2008"/>
      <c r="K130" s="2006"/>
      <c r="L130" s="2006"/>
      <c r="M130" s="2006"/>
      <c r="N130" s="2006"/>
      <c r="O130" s="2006"/>
      <c r="P130" s="2006"/>
      <c r="Q130" s="2006"/>
      <c r="R130" s="2006"/>
      <c r="S130" s="2006"/>
      <c r="T130" s="2008"/>
    </row>
    <row r="131" spans="1:20" ht="15" hidden="1" customHeight="1" x14ac:dyDescent="0.25">
      <c r="A131" s="2009" t="s">
        <v>820</v>
      </c>
      <c r="B131" s="2010">
        <v>1515.5</v>
      </c>
      <c r="C131" s="2010">
        <v>579</v>
      </c>
      <c r="D131" s="2010">
        <v>10</v>
      </c>
      <c r="E131" s="2010">
        <v>0</v>
      </c>
      <c r="F131" s="2010">
        <v>0</v>
      </c>
      <c r="G131" s="2010">
        <v>0</v>
      </c>
      <c r="H131" s="2010"/>
      <c r="I131" s="2010">
        <v>0</v>
      </c>
      <c r="J131" s="2010">
        <v>2104.5</v>
      </c>
      <c r="K131" s="2006"/>
      <c r="L131" s="2010">
        <v>12.143539282051202</v>
      </c>
      <c r="M131" s="2010">
        <v>12.317682850052975</v>
      </c>
      <c r="N131" s="2010">
        <v>1048.6204417367228</v>
      </c>
      <c r="O131" s="2010">
        <v>26.763749292771692</v>
      </c>
      <c r="P131" s="2010">
        <v>13.754586838401185</v>
      </c>
      <c r="Q131" s="2010">
        <v>65</v>
      </c>
      <c r="R131" s="2010">
        <v>0</v>
      </c>
      <c r="S131" s="2006"/>
      <c r="T131" s="2010">
        <v>3283.1</v>
      </c>
    </row>
    <row r="132" spans="1:20" ht="56.1" hidden="1" customHeight="1" x14ac:dyDescent="0.25">
      <c r="A132" s="2009"/>
      <c r="B132" s="2010"/>
      <c r="C132" s="2010"/>
      <c r="D132" s="2010"/>
      <c r="E132" s="2010"/>
      <c r="F132" s="2010"/>
      <c r="G132" s="2010"/>
      <c r="H132" s="2010"/>
      <c r="I132" s="2010"/>
      <c r="J132" s="2010"/>
      <c r="K132" s="2006"/>
      <c r="L132" s="2010"/>
      <c r="M132" s="2010"/>
      <c r="N132" s="2010"/>
      <c r="O132" s="2010"/>
      <c r="P132" s="2010"/>
      <c r="Q132" s="2010"/>
      <c r="R132" s="2010"/>
      <c r="S132" s="2006"/>
      <c r="T132" s="2010"/>
    </row>
    <row r="133" spans="1:20" ht="15" hidden="1" customHeight="1" x14ac:dyDescent="0.25">
      <c r="A133" s="2011" t="s">
        <v>821</v>
      </c>
      <c r="B133" s="2010">
        <v>73997.800000000017</v>
      </c>
      <c r="C133" s="2010">
        <v>25430.7</v>
      </c>
      <c r="D133" s="2010">
        <v>1021.6999999999999</v>
      </c>
      <c r="E133" s="2010"/>
      <c r="F133" s="2010"/>
      <c r="G133" s="2010"/>
      <c r="H133" s="2010"/>
      <c r="I133" s="2010"/>
      <c r="J133" s="2010">
        <v>100450.20000000001</v>
      </c>
      <c r="K133" s="2010"/>
      <c r="L133" s="2010">
        <v>1599.6</v>
      </c>
      <c r="M133" s="2010">
        <v>1309.4584</v>
      </c>
      <c r="N133" s="2010">
        <v>36777.841599999992</v>
      </c>
      <c r="O133" s="2010">
        <v>3910.8</v>
      </c>
      <c r="P133" s="2010"/>
      <c r="Q133" s="2010">
        <v>1560.3</v>
      </c>
      <c r="R133" s="2010">
        <v>4117</v>
      </c>
      <c r="S133" s="2010"/>
      <c r="T133" s="2010">
        <v>149725.20000000001</v>
      </c>
    </row>
    <row r="134" spans="1:20" ht="15" hidden="1" customHeight="1" x14ac:dyDescent="0.25">
      <c r="A134" s="2011" t="s">
        <v>822</v>
      </c>
      <c r="B134" s="2010">
        <v>72619.3</v>
      </c>
      <c r="C134" s="2010">
        <v>33615.85</v>
      </c>
      <c r="D134" s="2010"/>
      <c r="E134" s="2010"/>
      <c r="F134" s="2010"/>
      <c r="G134" s="2010">
        <v>208</v>
      </c>
      <c r="H134" s="2010"/>
      <c r="I134" s="2010"/>
      <c r="J134" s="2010">
        <v>106443.15</v>
      </c>
      <c r="K134" s="2010"/>
      <c r="L134" s="2010">
        <v>4855.13</v>
      </c>
      <c r="M134" s="2010"/>
      <c r="N134" s="2010">
        <v>31155.259999999984</v>
      </c>
      <c r="O134" s="2010">
        <v>3665.2</v>
      </c>
      <c r="P134" s="2010"/>
      <c r="Q134" s="2010">
        <v>1430.2</v>
      </c>
      <c r="R134" s="2010">
        <v>533.86</v>
      </c>
      <c r="S134" s="2010"/>
      <c r="T134" s="2010">
        <v>148082.79999999999</v>
      </c>
    </row>
    <row r="135" spans="1:20" ht="15" hidden="1" customHeight="1" x14ac:dyDescent="0.25">
      <c r="A135" s="2012" t="s">
        <v>827</v>
      </c>
      <c r="B135" s="2010">
        <v>10382.300000000001</v>
      </c>
      <c r="C135" s="2010"/>
      <c r="D135" s="2010"/>
      <c r="E135" s="2010"/>
      <c r="F135" s="2010"/>
      <c r="G135" s="2010"/>
      <c r="H135" s="2010"/>
      <c r="I135" s="2010"/>
      <c r="J135" s="2010">
        <v>10382.300000000001</v>
      </c>
      <c r="K135" s="2010"/>
      <c r="L135" s="2010"/>
      <c r="M135" s="2010"/>
      <c r="N135" s="2010"/>
      <c r="O135" s="2010"/>
      <c r="P135" s="2010"/>
      <c r="Q135" s="2010"/>
      <c r="R135" s="2010">
        <v>202</v>
      </c>
      <c r="S135" s="2010"/>
      <c r="T135" s="2010">
        <v>10584.3</v>
      </c>
    </row>
    <row r="136" spans="1:20" ht="15" hidden="1" customHeight="1" x14ac:dyDescent="0.25">
      <c r="A136" s="2012" t="s">
        <v>828</v>
      </c>
      <c r="B136" s="2010">
        <v>150</v>
      </c>
      <c r="C136" s="2010"/>
      <c r="D136" s="2010"/>
      <c r="E136" s="2010"/>
      <c r="F136" s="2010"/>
      <c r="G136" s="2010"/>
      <c r="H136" s="2010"/>
      <c r="I136" s="2010"/>
      <c r="J136" s="2010">
        <v>150</v>
      </c>
      <c r="K136" s="2010"/>
      <c r="L136" s="2010"/>
      <c r="M136" s="2010"/>
      <c r="N136" s="2010">
        <v>9000</v>
      </c>
      <c r="O136" s="2010"/>
      <c r="P136" s="2010"/>
      <c r="Q136" s="2010"/>
      <c r="R136" s="2010">
        <v>0</v>
      </c>
      <c r="S136" s="2010"/>
      <c r="T136" s="2010">
        <v>9150</v>
      </c>
    </row>
    <row r="137" spans="1:20" ht="15" hidden="1" customHeight="1" x14ac:dyDescent="0.25">
      <c r="A137" s="2011" t="s">
        <v>991</v>
      </c>
      <c r="B137" s="2010">
        <v>12549.999999999996</v>
      </c>
      <c r="C137" s="2010"/>
      <c r="D137" s="2010"/>
      <c r="E137" s="2010"/>
      <c r="F137" s="2010"/>
      <c r="G137" s="2010"/>
      <c r="H137" s="2010"/>
      <c r="I137" s="2010"/>
      <c r="J137" s="2010">
        <v>12549.999999999996</v>
      </c>
      <c r="K137" s="2010"/>
      <c r="L137" s="2010"/>
      <c r="M137" s="2010"/>
      <c r="N137" s="2010">
        <v>6693.3000000000029</v>
      </c>
      <c r="O137" s="2010"/>
      <c r="P137" s="2010"/>
      <c r="Q137" s="2010"/>
      <c r="R137" s="2010"/>
      <c r="S137" s="2010">
        <v>0</v>
      </c>
      <c r="T137" s="2010">
        <v>19243.3</v>
      </c>
    </row>
    <row r="138" spans="1:20" ht="15" hidden="1" customHeight="1" x14ac:dyDescent="0.25">
      <c r="A138" s="2012" t="s">
        <v>992</v>
      </c>
      <c r="B138" s="2010">
        <v>4000</v>
      </c>
      <c r="C138" s="2010"/>
      <c r="D138" s="2010"/>
      <c r="E138" s="2010"/>
      <c r="F138" s="2010"/>
      <c r="G138" s="2010"/>
      <c r="H138" s="2010"/>
      <c r="I138" s="2010"/>
      <c r="J138" s="2010">
        <v>4000</v>
      </c>
      <c r="K138" s="2010"/>
      <c r="L138" s="2010"/>
      <c r="M138" s="2010"/>
      <c r="N138" s="2010"/>
      <c r="O138" s="2010"/>
      <c r="P138" s="2010"/>
      <c r="Q138" s="2010"/>
      <c r="R138" s="2010"/>
      <c r="S138" s="2010">
        <v>0</v>
      </c>
      <c r="T138" s="2010">
        <v>4000</v>
      </c>
    </row>
    <row r="139" spans="1:20" ht="15" hidden="1" customHeight="1" x14ac:dyDescent="0.25">
      <c r="A139" s="2012" t="s">
        <v>829</v>
      </c>
      <c r="B139" s="2010">
        <v>88135.055000000008</v>
      </c>
      <c r="C139" s="2010">
        <v>22445.7</v>
      </c>
      <c r="D139" s="2010"/>
      <c r="E139" s="2010"/>
      <c r="F139" s="2010"/>
      <c r="G139" s="2010"/>
      <c r="H139" s="2010"/>
      <c r="I139" s="2010"/>
      <c r="J139" s="2010">
        <v>110580.755</v>
      </c>
      <c r="K139" s="2010"/>
      <c r="L139" s="2010"/>
      <c r="M139" s="2010">
        <v>632.6</v>
      </c>
      <c r="N139" s="2010">
        <v>181282.64499999999</v>
      </c>
      <c r="O139" s="2010"/>
      <c r="P139" s="2010"/>
      <c r="Q139" s="2010"/>
      <c r="R139" s="2010">
        <v>2427.5</v>
      </c>
      <c r="S139" s="2010"/>
      <c r="T139" s="2010">
        <v>294923.5</v>
      </c>
    </row>
    <row r="140" spans="1:20" ht="15" hidden="1" customHeight="1" x14ac:dyDescent="0.25">
      <c r="A140" s="2012" t="s">
        <v>830</v>
      </c>
      <c r="B140" s="2010">
        <v>12207.645</v>
      </c>
      <c r="C140" s="2010">
        <v>1943</v>
      </c>
      <c r="D140" s="2010"/>
      <c r="E140" s="2010"/>
      <c r="F140" s="2010"/>
      <c r="G140" s="2010"/>
      <c r="H140" s="2010"/>
      <c r="I140" s="2010"/>
      <c r="J140" s="2010">
        <v>14150.645</v>
      </c>
      <c r="K140" s="2010"/>
      <c r="L140" s="2010"/>
      <c r="M140" s="2010"/>
      <c r="N140" s="2010">
        <v>0</v>
      </c>
      <c r="O140" s="2010"/>
      <c r="P140" s="2010"/>
      <c r="Q140" s="2010"/>
      <c r="R140" s="2010">
        <v>0</v>
      </c>
      <c r="S140" s="2010"/>
      <c r="T140" s="2010">
        <v>14150.645</v>
      </c>
    </row>
    <row r="141" spans="1:20" ht="15" hidden="1" customHeight="1" x14ac:dyDescent="0.25">
      <c r="A141" s="2012" t="s">
        <v>831</v>
      </c>
      <c r="B141" s="2010">
        <v>17749.5</v>
      </c>
      <c r="C141" s="2010"/>
      <c r="D141" s="2010"/>
      <c r="E141" s="2010"/>
      <c r="F141" s="2010"/>
      <c r="G141" s="2010"/>
      <c r="H141" s="2010"/>
      <c r="I141" s="2010"/>
      <c r="J141" s="2010">
        <v>17749.5</v>
      </c>
      <c r="K141" s="2010"/>
      <c r="L141" s="2010"/>
      <c r="M141" s="2010"/>
      <c r="N141" s="2010">
        <v>8804.4000000000015</v>
      </c>
      <c r="O141" s="2010"/>
      <c r="P141" s="2010"/>
      <c r="Q141" s="2010"/>
      <c r="R141" s="2010">
        <v>0</v>
      </c>
      <c r="S141" s="2010"/>
      <c r="T141" s="2010">
        <v>26553.9</v>
      </c>
    </row>
    <row r="142" spans="1:20" ht="15" hidden="1" customHeight="1" x14ac:dyDescent="0.25">
      <c r="A142" s="2012" t="s">
        <v>832</v>
      </c>
      <c r="B142" s="2010">
        <v>17252.400000000001</v>
      </c>
      <c r="C142" s="2010">
        <v>500</v>
      </c>
      <c r="D142" s="2010"/>
      <c r="E142" s="2010"/>
      <c r="F142" s="2010"/>
      <c r="G142" s="2010"/>
      <c r="H142" s="2010"/>
      <c r="I142" s="2010"/>
      <c r="J142" s="2010">
        <v>17752.400000000001</v>
      </c>
      <c r="K142" s="2010"/>
      <c r="L142" s="2010"/>
      <c r="M142" s="2010"/>
      <c r="N142" s="2010">
        <v>0</v>
      </c>
      <c r="O142" s="2010"/>
      <c r="P142" s="2010"/>
      <c r="Q142" s="2010"/>
      <c r="R142" s="2010">
        <v>0</v>
      </c>
      <c r="S142" s="2010"/>
      <c r="T142" s="2010">
        <v>17752.400000000001</v>
      </c>
    </row>
    <row r="143" spans="1:20" ht="15" hidden="1" customHeight="1" x14ac:dyDescent="0.25">
      <c r="A143" s="2012" t="s">
        <v>833</v>
      </c>
      <c r="B143" s="2010">
        <v>68755.199999999997</v>
      </c>
      <c r="C143" s="2010">
        <v>21423</v>
      </c>
      <c r="D143" s="2010"/>
      <c r="E143" s="2010"/>
      <c r="F143" s="2010"/>
      <c r="G143" s="2010"/>
      <c r="H143" s="2010"/>
      <c r="I143" s="2010"/>
      <c r="J143" s="2010">
        <v>90178.2</v>
      </c>
      <c r="K143" s="2010"/>
      <c r="L143" s="2010"/>
      <c r="M143" s="2010"/>
      <c r="N143" s="2010">
        <v>34801.199999999997</v>
      </c>
      <c r="O143" s="2010">
        <v>5849.5</v>
      </c>
      <c r="P143" s="2010"/>
      <c r="Q143" s="2010"/>
      <c r="R143" s="2010">
        <v>0</v>
      </c>
      <c r="S143" s="2010"/>
      <c r="T143" s="2010">
        <v>130828.9</v>
      </c>
    </row>
    <row r="144" spans="1:20" ht="15" hidden="1" customHeight="1" x14ac:dyDescent="0.25">
      <c r="A144" s="2012" t="s">
        <v>834</v>
      </c>
      <c r="B144" s="2010">
        <v>11843.7</v>
      </c>
      <c r="C144" s="2010">
        <v>6973.1</v>
      </c>
      <c r="D144" s="2010"/>
      <c r="E144" s="2010"/>
      <c r="F144" s="2010"/>
      <c r="G144" s="2010"/>
      <c r="H144" s="2010"/>
      <c r="I144" s="2010"/>
      <c r="J144" s="2010">
        <v>18816.800000000003</v>
      </c>
      <c r="K144" s="2010"/>
      <c r="L144" s="2010"/>
      <c r="M144" s="2010"/>
      <c r="N144" s="2010">
        <v>21703.5</v>
      </c>
      <c r="O144" s="2010"/>
      <c r="P144" s="2010"/>
      <c r="Q144" s="2010"/>
      <c r="R144" s="2010">
        <v>0</v>
      </c>
      <c r="S144" s="2010"/>
      <c r="T144" s="2010">
        <v>40520.300000000003</v>
      </c>
    </row>
    <row r="145" spans="1:20" ht="15" hidden="1" customHeight="1" x14ac:dyDescent="0.25">
      <c r="A145" s="2013" t="s">
        <v>835</v>
      </c>
      <c r="B145" s="2010">
        <v>23652.2</v>
      </c>
      <c r="C145" s="2010"/>
      <c r="D145" s="2010"/>
      <c r="E145" s="2010"/>
      <c r="F145" s="2010"/>
      <c r="G145" s="2010"/>
      <c r="H145" s="2010"/>
      <c r="I145" s="2010"/>
      <c r="J145" s="2010">
        <v>23652.2</v>
      </c>
      <c r="K145" s="2010"/>
      <c r="L145" s="2010"/>
      <c r="M145" s="2010"/>
      <c r="N145" s="2010">
        <v>12401.399999999998</v>
      </c>
      <c r="O145" s="2010"/>
      <c r="P145" s="2010"/>
      <c r="Q145" s="2010"/>
      <c r="R145" s="2010">
        <v>700</v>
      </c>
      <c r="S145" s="2010"/>
      <c r="T145" s="2010">
        <v>36753.599999999999</v>
      </c>
    </row>
    <row r="146" spans="1:20" ht="15" hidden="1" customHeight="1" x14ac:dyDescent="0.25">
      <c r="A146" s="2012" t="s">
        <v>836</v>
      </c>
      <c r="B146" s="2010">
        <v>67221</v>
      </c>
      <c r="C146" s="2010">
        <v>34139.599999999999</v>
      </c>
      <c r="D146" s="2010"/>
      <c r="E146" s="2010"/>
      <c r="F146" s="2010"/>
      <c r="G146" s="2010"/>
      <c r="H146" s="2010"/>
      <c r="I146" s="2010"/>
      <c r="J146" s="2010">
        <v>101360.6</v>
      </c>
      <c r="K146" s="2010"/>
      <c r="L146" s="2010"/>
      <c r="M146" s="2010">
        <v>676.86</v>
      </c>
      <c r="N146" s="2010">
        <v>31798.939999999988</v>
      </c>
      <c r="O146" s="2010">
        <v>218.2</v>
      </c>
      <c r="P146" s="2010"/>
      <c r="Q146" s="2010"/>
      <c r="R146" s="2010">
        <v>3100</v>
      </c>
      <c r="S146" s="2010"/>
      <c r="T146" s="2010">
        <v>137154.6</v>
      </c>
    </row>
    <row r="147" spans="1:20" ht="15" hidden="1" customHeight="1" x14ac:dyDescent="0.25">
      <c r="A147" s="2012" t="s">
        <v>837</v>
      </c>
      <c r="B147" s="2010">
        <v>9000.1</v>
      </c>
      <c r="C147" s="2010">
        <v>14611.2</v>
      </c>
      <c r="D147" s="2010"/>
      <c r="E147" s="2010"/>
      <c r="F147" s="2010"/>
      <c r="G147" s="2010"/>
      <c r="H147" s="2010">
        <v>1459.3</v>
      </c>
      <c r="I147" s="2010"/>
      <c r="J147" s="2010">
        <v>25070.600000000002</v>
      </c>
      <c r="K147" s="2010"/>
      <c r="L147" s="2010"/>
      <c r="M147" s="2010">
        <v>3928.3751999999999</v>
      </c>
      <c r="N147" s="2010">
        <v>1938.0247999999979</v>
      </c>
      <c r="O147" s="2010">
        <v>79.5</v>
      </c>
      <c r="P147" s="2010"/>
      <c r="Q147" s="2010"/>
      <c r="R147" s="2010"/>
      <c r="S147" s="2010"/>
      <c r="T147" s="2010">
        <v>31016.5</v>
      </c>
    </row>
    <row r="148" spans="1:20" ht="15" hidden="1" customHeight="1" x14ac:dyDescent="0.25">
      <c r="A148" s="2013" t="s">
        <v>838</v>
      </c>
      <c r="B148" s="2010">
        <v>16500</v>
      </c>
      <c r="C148" s="2010"/>
      <c r="D148" s="2010"/>
      <c r="E148" s="2010"/>
      <c r="F148" s="2010"/>
      <c r="G148" s="2010"/>
      <c r="H148" s="2010"/>
      <c r="I148" s="2010"/>
      <c r="J148" s="2010">
        <v>16500</v>
      </c>
      <c r="K148" s="2010"/>
      <c r="L148" s="2010"/>
      <c r="M148" s="2010"/>
      <c r="N148" s="2010">
        <v>0</v>
      </c>
      <c r="O148" s="2010"/>
      <c r="P148" s="2010">
        <v>7311.06</v>
      </c>
      <c r="Q148" s="2010"/>
      <c r="R148" s="2010">
        <v>5837.2399999999989</v>
      </c>
      <c r="S148" s="2010"/>
      <c r="T148" s="2010">
        <v>29648.3</v>
      </c>
    </row>
    <row r="149" spans="1:20" ht="15" hidden="1" customHeight="1" x14ac:dyDescent="0.25">
      <c r="A149" s="2013" t="s">
        <v>839</v>
      </c>
      <c r="B149" s="2010">
        <v>7171</v>
      </c>
      <c r="C149" s="2010"/>
      <c r="D149" s="2010"/>
      <c r="E149" s="2010">
        <v>40516</v>
      </c>
      <c r="F149" s="2010"/>
      <c r="G149" s="2010"/>
      <c r="H149" s="2010"/>
      <c r="I149" s="2010"/>
      <c r="J149" s="2010">
        <v>47687</v>
      </c>
      <c r="K149" s="2010"/>
      <c r="L149" s="2010"/>
      <c r="M149" s="2010"/>
      <c r="N149" s="2010">
        <v>13988.400000000001</v>
      </c>
      <c r="O149" s="2010"/>
      <c r="P149" s="2010"/>
      <c r="Q149" s="2010"/>
      <c r="R149" s="2010">
        <v>0</v>
      </c>
      <c r="S149" s="2010"/>
      <c r="T149" s="2014">
        <v>61675.4</v>
      </c>
    </row>
    <row r="150" spans="1:20" ht="15" hidden="1" customHeight="1" x14ac:dyDescent="0.25">
      <c r="A150" s="2012" t="s">
        <v>840</v>
      </c>
      <c r="B150" s="2010"/>
      <c r="C150" s="2010"/>
      <c r="D150" s="2010"/>
      <c r="E150" s="2010"/>
      <c r="F150" s="2010"/>
      <c r="G150" s="2010"/>
      <c r="H150" s="2010"/>
      <c r="I150" s="2010"/>
      <c r="J150" s="2010">
        <v>0</v>
      </c>
      <c r="K150" s="2010"/>
      <c r="L150" s="2010"/>
      <c r="M150" s="2010"/>
      <c r="N150" s="2010">
        <v>0</v>
      </c>
      <c r="O150" s="2010"/>
      <c r="P150" s="2010"/>
      <c r="Q150" s="2010">
        <v>161546.70000000001</v>
      </c>
      <c r="R150" s="2010"/>
      <c r="S150" s="2010"/>
      <c r="T150" s="2010">
        <v>161546.70000000001</v>
      </c>
    </row>
    <row r="151" spans="1:20" ht="15" hidden="1" customHeight="1" x14ac:dyDescent="0.25">
      <c r="A151" s="2012" t="s">
        <v>841</v>
      </c>
      <c r="B151" s="2010"/>
      <c r="C151" s="2010"/>
      <c r="D151" s="2010"/>
      <c r="E151" s="2010"/>
      <c r="F151" s="2010"/>
      <c r="G151" s="2010"/>
      <c r="H151" s="2010"/>
      <c r="I151" s="2010"/>
      <c r="J151" s="2010">
        <v>0</v>
      </c>
      <c r="K151" s="2010"/>
      <c r="L151" s="2010"/>
      <c r="M151" s="2010"/>
      <c r="N151" s="2010">
        <v>0</v>
      </c>
      <c r="O151" s="2010"/>
      <c r="P151" s="2010"/>
      <c r="Q151" s="2010">
        <v>27461.200000000001</v>
      </c>
      <c r="R151" s="2010"/>
      <c r="S151" s="2010"/>
      <c r="T151" s="2010">
        <v>27461.200000000001</v>
      </c>
    </row>
    <row r="152" spans="1:20" ht="15" hidden="1" customHeight="1" x14ac:dyDescent="0.25">
      <c r="A152" s="2015" t="s">
        <v>842</v>
      </c>
      <c r="B152" s="2010"/>
      <c r="C152" s="2010"/>
      <c r="D152" s="2010"/>
      <c r="E152" s="2010"/>
      <c r="F152" s="2010"/>
      <c r="G152" s="2010"/>
      <c r="H152" s="2010"/>
      <c r="I152" s="2010"/>
      <c r="J152" s="2010">
        <v>0</v>
      </c>
      <c r="K152" s="2010"/>
      <c r="L152" s="2010"/>
      <c r="M152" s="2010"/>
      <c r="N152" s="2010">
        <v>0</v>
      </c>
      <c r="O152" s="2010"/>
      <c r="P152" s="2010"/>
      <c r="Q152" s="2010">
        <v>3857.2999999999997</v>
      </c>
      <c r="R152" s="2010"/>
      <c r="S152" s="2010"/>
      <c r="T152" s="2010">
        <v>3857.2999999999997</v>
      </c>
    </row>
    <row r="153" spans="1:20" ht="15" hidden="1" customHeight="1" x14ac:dyDescent="0.25">
      <c r="A153" s="2004" t="s">
        <v>843</v>
      </c>
      <c r="B153" s="2010">
        <v>21663.3</v>
      </c>
      <c r="C153" s="2010"/>
      <c r="D153" s="2010"/>
      <c r="E153" s="2010"/>
      <c r="F153" s="2010"/>
      <c r="G153" s="2010"/>
      <c r="H153" s="2010"/>
      <c r="I153" s="2010"/>
      <c r="J153" s="2010">
        <v>21663.3</v>
      </c>
      <c r="K153" s="2010"/>
      <c r="L153" s="2010"/>
      <c r="M153" s="2010"/>
      <c r="N153" s="2010">
        <v>5731.5999999999985</v>
      </c>
      <c r="O153" s="2010">
        <v>500</v>
      </c>
      <c r="P153" s="2010"/>
      <c r="Q153" s="2010"/>
      <c r="R153" s="2010"/>
      <c r="S153" s="2010"/>
      <c r="T153" s="2010">
        <v>27894.899999999998</v>
      </c>
    </row>
    <row r="154" spans="1:20" ht="15" hidden="1" customHeight="1" x14ac:dyDescent="0.25">
      <c r="A154" s="2004"/>
      <c r="B154" s="2010"/>
      <c r="C154" s="2010"/>
      <c r="D154" s="2010"/>
      <c r="E154" s="2010"/>
      <c r="F154" s="2010"/>
      <c r="G154" s="2010"/>
      <c r="H154" s="2010"/>
      <c r="I154" s="2010"/>
      <c r="J154" s="2010"/>
      <c r="K154" s="2010"/>
      <c r="L154" s="2010"/>
      <c r="M154" s="2010"/>
      <c r="N154" s="2010"/>
      <c r="O154" s="2010"/>
      <c r="P154" s="2010"/>
      <c r="Q154" s="2010"/>
      <c r="R154" s="2010"/>
      <c r="S154" s="2010"/>
      <c r="T154" s="2010"/>
    </row>
    <row r="155" spans="1:20" ht="15.75" hidden="1" thickBot="1" x14ac:dyDescent="0.3">
      <c r="A155" s="2004" t="s">
        <v>844</v>
      </c>
      <c r="B155" s="2016">
        <v>534850.50000000012</v>
      </c>
      <c r="C155" s="2016">
        <v>161082.15000000002</v>
      </c>
      <c r="D155" s="2016">
        <v>1021.6999999999999</v>
      </c>
      <c r="E155" s="2016">
        <v>40516</v>
      </c>
      <c r="F155" s="2016">
        <v>0</v>
      </c>
      <c r="G155" s="2016">
        <v>208</v>
      </c>
      <c r="H155" s="2016">
        <v>1459.3</v>
      </c>
      <c r="I155" s="2016">
        <v>0</v>
      </c>
      <c r="J155" s="2016">
        <v>739137.65</v>
      </c>
      <c r="K155" s="2016"/>
      <c r="L155" s="2016">
        <v>6454.73</v>
      </c>
      <c r="M155" s="2016">
        <v>6547.2936</v>
      </c>
      <c r="N155" s="2016">
        <v>396073.81140000006</v>
      </c>
      <c r="O155" s="2016">
        <v>14225.900000000001</v>
      </c>
      <c r="P155" s="2016">
        <v>7311.06</v>
      </c>
      <c r="Q155" s="2016">
        <v>195855.7</v>
      </c>
      <c r="R155" s="2016">
        <v>16917.599999999999</v>
      </c>
      <c r="S155" s="2016"/>
      <c r="T155" s="2016">
        <v>1382523.7450000001</v>
      </c>
    </row>
    <row r="156" spans="1:20" hidden="1" x14ac:dyDescent="0.25">
      <c r="A156" s="2004"/>
      <c r="B156" s="2010"/>
      <c r="C156" s="2010"/>
      <c r="D156" s="2010"/>
      <c r="E156" s="2010"/>
      <c r="F156" s="2010"/>
      <c r="G156" s="2010"/>
      <c r="H156" s="2010"/>
      <c r="I156" s="2010"/>
      <c r="J156" s="2010"/>
      <c r="K156" s="2010"/>
      <c r="L156" s="2010"/>
      <c r="M156" s="2010"/>
      <c r="N156" s="2010"/>
      <c r="O156" s="2010"/>
      <c r="P156" s="2010"/>
      <c r="Q156" s="2010"/>
      <c r="R156" s="2010"/>
      <c r="S156" s="2010"/>
      <c r="T156" s="2010"/>
    </row>
    <row r="157" spans="1:20" hidden="1" x14ac:dyDescent="0.25">
      <c r="A157" s="2006"/>
      <c r="B157" s="2006"/>
      <c r="C157" s="2006"/>
      <c r="D157" s="2006"/>
      <c r="E157" s="2006"/>
      <c r="F157" s="2006"/>
      <c r="G157" s="2006"/>
      <c r="H157" s="2006"/>
      <c r="I157" s="2006"/>
      <c r="J157" s="2006"/>
      <c r="K157" s="2006"/>
      <c r="L157" s="2006"/>
      <c r="M157" s="2006"/>
      <c r="N157" s="2006"/>
      <c r="O157" s="2006"/>
      <c r="P157" s="2006"/>
      <c r="Q157" s="2007"/>
      <c r="R157" s="2007"/>
    </row>
    <row r="158" spans="1:20" hidden="1" x14ac:dyDescent="0.25">
      <c r="A158" s="2019"/>
      <c r="B158" s="2019"/>
      <c r="C158" s="2019"/>
      <c r="D158" s="2019"/>
      <c r="E158" s="2019"/>
      <c r="F158" s="2019"/>
      <c r="G158" s="2019"/>
      <c r="H158" s="2019"/>
      <c r="I158" s="2019"/>
      <c r="J158" s="2019"/>
      <c r="K158" s="2019"/>
      <c r="L158" s="2019"/>
      <c r="M158" s="2019"/>
      <c r="N158" s="2019"/>
      <c r="O158" s="2019"/>
      <c r="P158" s="2019"/>
      <c r="Q158" s="2019"/>
      <c r="R158" s="2019"/>
    </row>
    <row r="159" spans="1:20" hidden="1" x14ac:dyDescent="0.25">
      <c r="A159" s="2870" t="s">
        <v>1090</v>
      </c>
      <c r="B159" s="2871"/>
      <c r="C159" s="2871"/>
      <c r="D159" s="2871"/>
      <c r="E159" s="2871"/>
      <c r="F159" s="2871"/>
      <c r="G159" s="2871"/>
      <c r="H159" s="2871"/>
      <c r="I159" s="2871"/>
      <c r="J159" s="2871"/>
      <c r="K159" s="2871"/>
      <c r="L159" s="2871"/>
      <c r="M159" s="2871"/>
      <c r="N159" s="2871"/>
      <c r="O159" s="2871"/>
      <c r="P159" s="2871"/>
      <c r="Q159" s="2871"/>
      <c r="R159" s="2871"/>
      <c r="S159" s="2871"/>
      <c r="T159" s="2871"/>
    </row>
    <row r="160" spans="1:20" hidden="1" x14ac:dyDescent="0.25">
      <c r="A160" s="2870"/>
      <c r="B160" s="2871"/>
      <c r="C160" s="2871"/>
      <c r="D160" s="2871"/>
      <c r="E160" s="2871"/>
      <c r="F160" s="2871"/>
      <c r="G160" s="2871"/>
      <c r="H160" s="2871"/>
      <c r="I160" s="2871"/>
      <c r="J160" s="2871"/>
      <c r="K160" s="2871"/>
      <c r="L160" s="2871"/>
      <c r="M160" s="2871"/>
      <c r="N160" s="2871"/>
      <c r="O160" s="2871"/>
      <c r="P160" s="2871"/>
      <c r="Q160" s="2871"/>
      <c r="R160" s="2871"/>
      <c r="S160" s="2871"/>
      <c r="T160" s="2871"/>
    </row>
    <row r="161" spans="1:20" ht="21" hidden="1" customHeight="1" thickBot="1" x14ac:dyDescent="0.35">
      <c r="A161" s="2001"/>
      <c r="B161" s="2001"/>
      <c r="C161" s="2001"/>
      <c r="D161" s="2001"/>
      <c r="E161" s="2001"/>
      <c r="F161" s="2001"/>
      <c r="G161" s="2001"/>
      <c r="H161" s="2001"/>
      <c r="I161" s="2001"/>
      <c r="J161" s="2001"/>
      <c r="K161" s="2001"/>
      <c r="L161" s="2001"/>
      <c r="M161" s="2001"/>
      <c r="N161" s="2001"/>
      <c r="O161" s="2001"/>
      <c r="P161" s="2001"/>
      <c r="Q161" s="2001"/>
      <c r="R161" s="2001"/>
      <c r="S161" s="2001"/>
      <c r="T161" s="2001"/>
    </row>
    <row r="162" spans="1:20" ht="56.1" hidden="1" customHeight="1" x14ac:dyDescent="0.4">
      <c r="A162" s="2002"/>
      <c r="B162" s="2849" t="s">
        <v>801</v>
      </c>
      <c r="C162" s="2850"/>
      <c r="D162" s="2850"/>
      <c r="E162" s="2850"/>
      <c r="F162" s="2850"/>
      <c r="G162" s="2850"/>
      <c r="H162" s="2850"/>
      <c r="I162" s="2850"/>
      <c r="J162" s="2851"/>
      <c r="K162" s="2003"/>
      <c r="L162" s="2852" t="s">
        <v>802</v>
      </c>
      <c r="M162" s="2853"/>
      <c r="N162" s="2853"/>
      <c r="O162" s="2853"/>
      <c r="P162" s="2853"/>
      <c r="Q162" s="2853"/>
      <c r="R162" s="2854"/>
      <c r="S162" s="2004"/>
      <c r="T162" s="2005" t="s">
        <v>803</v>
      </c>
    </row>
    <row r="163" spans="1:20" ht="15" hidden="1" customHeight="1" x14ac:dyDescent="0.25">
      <c r="A163" s="2006"/>
      <c r="B163" s="2006" t="s">
        <v>804</v>
      </c>
      <c r="C163" s="2006" t="s">
        <v>805</v>
      </c>
      <c r="D163" s="2006" t="s">
        <v>806</v>
      </c>
      <c r="E163" s="2006" t="s">
        <v>807</v>
      </c>
      <c r="F163" s="2006" t="s">
        <v>808</v>
      </c>
      <c r="G163" s="2006" t="s">
        <v>809</v>
      </c>
      <c r="H163" s="2006" t="s">
        <v>810</v>
      </c>
      <c r="I163" s="2006" t="s">
        <v>811</v>
      </c>
      <c r="J163" s="2006" t="s">
        <v>812</v>
      </c>
      <c r="K163" s="2006"/>
      <c r="L163" s="2006" t="s">
        <v>813</v>
      </c>
      <c r="M163" s="2006" t="s">
        <v>814</v>
      </c>
      <c r="N163" s="2006" t="s">
        <v>815</v>
      </c>
      <c r="O163" s="2006" t="s">
        <v>816</v>
      </c>
      <c r="P163" s="2006" t="s">
        <v>817</v>
      </c>
      <c r="Q163" s="2006" t="s">
        <v>818</v>
      </c>
      <c r="R163" s="2006" t="s">
        <v>289</v>
      </c>
      <c r="S163" s="2007"/>
      <c r="T163" s="2007" t="s">
        <v>819</v>
      </c>
    </row>
    <row r="164" spans="1:20" ht="15" hidden="1" customHeight="1" x14ac:dyDescent="0.25">
      <c r="A164" s="2006"/>
      <c r="B164" s="2006"/>
      <c r="C164" s="2006"/>
      <c r="D164" s="2006"/>
      <c r="E164" s="2006"/>
      <c r="F164" s="2006"/>
      <c r="G164" s="2006"/>
      <c r="H164" s="2006"/>
      <c r="I164" s="2006"/>
      <c r="J164" s="2008"/>
      <c r="K164" s="2006"/>
      <c r="L164" s="2006"/>
      <c r="M164" s="2006"/>
      <c r="N164" s="2006"/>
      <c r="O164" s="2006"/>
      <c r="P164" s="2006"/>
      <c r="Q164" s="2006"/>
      <c r="R164" s="2006"/>
      <c r="S164" s="2006"/>
      <c r="T164" s="2008"/>
    </row>
    <row r="165" spans="1:20" ht="15" hidden="1" customHeight="1" x14ac:dyDescent="0.25">
      <c r="A165" s="2009" t="s">
        <v>820</v>
      </c>
      <c r="B165" s="2010">
        <v>1515.5</v>
      </c>
      <c r="C165" s="2010">
        <v>579</v>
      </c>
      <c r="D165" s="2010">
        <v>10</v>
      </c>
      <c r="E165" s="2010">
        <v>0</v>
      </c>
      <c r="F165" s="2010">
        <v>0</v>
      </c>
      <c r="G165" s="2010">
        <v>0</v>
      </c>
      <c r="H165" s="2010"/>
      <c r="I165" s="2010">
        <v>0</v>
      </c>
      <c r="J165" s="2010">
        <v>2104.5</v>
      </c>
      <c r="K165" s="2006"/>
      <c r="L165" s="2010">
        <v>12.143539282051202</v>
      </c>
      <c r="M165" s="2010">
        <v>12.317682850052975</v>
      </c>
      <c r="N165" s="2010">
        <v>1048.6204417367228</v>
      </c>
      <c r="O165" s="2010">
        <v>26.763749292771692</v>
      </c>
      <c r="P165" s="2010">
        <v>13.754586838401185</v>
      </c>
      <c r="Q165" s="2010">
        <v>65</v>
      </c>
      <c r="R165" s="2010">
        <v>0</v>
      </c>
      <c r="S165" s="2006"/>
      <c r="T165" s="2010">
        <v>3283.1</v>
      </c>
    </row>
    <row r="166" spans="1:20" ht="15" hidden="1" customHeight="1" x14ac:dyDescent="0.25">
      <c r="A166" s="2009"/>
      <c r="B166" s="2010"/>
      <c r="C166" s="2010"/>
      <c r="D166" s="2010"/>
      <c r="E166" s="2010"/>
      <c r="F166" s="2010"/>
      <c r="G166" s="2010"/>
      <c r="H166" s="2010"/>
      <c r="I166" s="2010"/>
      <c r="J166" s="2010"/>
      <c r="K166" s="2006"/>
      <c r="L166" s="2010"/>
      <c r="M166" s="2010"/>
      <c r="N166" s="2010"/>
      <c r="O166" s="2010"/>
      <c r="P166" s="2010"/>
      <c r="Q166" s="2010"/>
      <c r="R166" s="2010"/>
      <c r="S166" s="2006"/>
      <c r="T166" s="2010"/>
    </row>
    <row r="167" spans="1:20" ht="15" hidden="1" customHeight="1" x14ac:dyDescent="0.25">
      <c r="A167" s="2011" t="s">
        <v>821</v>
      </c>
      <c r="B167" s="2010">
        <v>73997.800000000017</v>
      </c>
      <c r="C167" s="2010">
        <v>25430.7</v>
      </c>
      <c r="D167" s="2010">
        <v>1021.6999999999999</v>
      </c>
      <c r="E167" s="2010"/>
      <c r="F167" s="2010"/>
      <c r="G167" s="2010"/>
      <c r="H167" s="2010"/>
      <c r="I167" s="2010"/>
      <c r="J167" s="2010">
        <v>100450.20000000001</v>
      </c>
      <c r="K167" s="2010"/>
      <c r="L167" s="2010">
        <v>1599.6</v>
      </c>
      <c r="M167" s="2010">
        <v>1309.4584</v>
      </c>
      <c r="N167" s="2010">
        <v>36777.841599999992</v>
      </c>
      <c r="O167" s="2010">
        <v>3910.8</v>
      </c>
      <c r="P167" s="2010"/>
      <c r="Q167" s="2010">
        <v>1560.3</v>
      </c>
      <c r="R167" s="2010">
        <v>4117</v>
      </c>
      <c r="S167" s="2010"/>
      <c r="T167" s="2010">
        <v>149725.20000000001</v>
      </c>
    </row>
    <row r="168" spans="1:20" ht="15" hidden="1" customHeight="1" x14ac:dyDescent="0.25">
      <c r="A168" s="2011" t="s">
        <v>822</v>
      </c>
      <c r="B168" s="2010">
        <v>72619.3</v>
      </c>
      <c r="C168" s="2010">
        <v>33615.85</v>
      </c>
      <c r="D168" s="2010"/>
      <c r="E168" s="2010"/>
      <c r="F168" s="2010"/>
      <c r="G168" s="2010">
        <v>208</v>
      </c>
      <c r="H168" s="2010"/>
      <c r="I168" s="2010"/>
      <c r="J168" s="2010">
        <v>106443.15</v>
      </c>
      <c r="K168" s="2010"/>
      <c r="L168" s="2010">
        <v>4855.13</v>
      </c>
      <c r="M168" s="2010"/>
      <c r="N168" s="2010">
        <v>31155.259999999984</v>
      </c>
      <c r="O168" s="2010">
        <v>3665.2</v>
      </c>
      <c r="P168" s="2010"/>
      <c r="Q168" s="2010">
        <v>1430.2</v>
      </c>
      <c r="R168" s="2010">
        <v>533.86</v>
      </c>
      <c r="S168" s="2010"/>
      <c r="T168" s="2010">
        <v>148082.79999999999</v>
      </c>
    </row>
    <row r="169" spans="1:20" ht="15" hidden="1" customHeight="1" x14ac:dyDescent="0.25">
      <c r="A169" s="2012" t="s">
        <v>827</v>
      </c>
      <c r="B169" s="2010">
        <v>10382.300000000001</v>
      </c>
      <c r="C169" s="2010"/>
      <c r="D169" s="2010"/>
      <c r="E169" s="2010"/>
      <c r="F169" s="2010"/>
      <c r="G169" s="2010"/>
      <c r="H169" s="2010"/>
      <c r="I169" s="2010"/>
      <c r="J169" s="2010">
        <v>10382.300000000001</v>
      </c>
      <c r="K169" s="2010"/>
      <c r="L169" s="2010"/>
      <c r="M169" s="2010"/>
      <c r="N169" s="2010"/>
      <c r="O169" s="2010"/>
      <c r="P169" s="2010"/>
      <c r="Q169" s="2010"/>
      <c r="R169" s="2010">
        <v>202</v>
      </c>
      <c r="S169" s="2010"/>
      <c r="T169" s="2010">
        <v>10584.3</v>
      </c>
    </row>
    <row r="170" spans="1:20" ht="15" hidden="1" customHeight="1" x14ac:dyDescent="0.25">
      <c r="A170" s="2012" t="s">
        <v>828</v>
      </c>
      <c r="B170" s="2010">
        <v>150</v>
      </c>
      <c r="C170" s="2010"/>
      <c r="D170" s="2010"/>
      <c r="E170" s="2010"/>
      <c r="F170" s="2010"/>
      <c r="G170" s="2010"/>
      <c r="H170" s="2010"/>
      <c r="I170" s="2010"/>
      <c r="J170" s="2010">
        <v>150</v>
      </c>
      <c r="K170" s="2010"/>
      <c r="L170" s="2010"/>
      <c r="M170" s="2010"/>
      <c r="N170" s="2010">
        <v>9000</v>
      </c>
      <c r="O170" s="2010"/>
      <c r="P170" s="2010"/>
      <c r="Q170" s="2010"/>
      <c r="R170" s="2010">
        <v>0</v>
      </c>
      <c r="S170" s="2010"/>
      <c r="T170" s="2010">
        <v>9150</v>
      </c>
    </row>
    <row r="171" spans="1:20" ht="15" hidden="1" customHeight="1" x14ac:dyDescent="0.25">
      <c r="A171" s="2011" t="s">
        <v>991</v>
      </c>
      <c r="B171" s="2010">
        <v>12549.999999999996</v>
      </c>
      <c r="C171" s="2010"/>
      <c r="D171" s="2010"/>
      <c r="E171" s="2010"/>
      <c r="F171" s="2010"/>
      <c r="G171" s="2010"/>
      <c r="H171" s="2010"/>
      <c r="I171" s="2010"/>
      <c r="J171" s="2010">
        <v>12549.999999999996</v>
      </c>
      <c r="K171" s="2010"/>
      <c r="L171" s="2010"/>
      <c r="M171" s="2010"/>
      <c r="N171" s="2010">
        <v>6693.3000000000029</v>
      </c>
      <c r="O171" s="2010"/>
      <c r="P171" s="2010"/>
      <c r="Q171" s="2010"/>
      <c r="R171" s="2010"/>
      <c r="S171" s="2010">
        <v>0</v>
      </c>
      <c r="T171" s="2010">
        <v>19243.3</v>
      </c>
    </row>
    <row r="172" spans="1:20" ht="15" hidden="1" customHeight="1" x14ac:dyDescent="0.25">
      <c r="A172" s="2012" t="s">
        <v>992</v>
      </c>
      <c r="B172" s="2010">
        <v>4000</v>
      </c>
      <c r="C172" s="2010"/>
      <c r="D172" s="2010"/>
      <c r="E172" s="2010"/>
      <c r="F172" s="2010"/>
      <c r="G172" s="2010"/>
      <c r="H172" s="2010"/>
      <c r="I172" s="2010"/>
      <c r="J172" s="2010">
        <v>4000</v>
      </c>
      <c r="K172" s="2010"/>
      <c r="L172" s="2010"/>
      <c r="M172" s="2010"/>
      <c r="N172" s="2010"/>
      <c r="O172" s="2010"/>
      <c r="P172" s="2010"/>
      <c r="Q172" s="2010"/>
      <c r="R172" s="2010"/>
      <c r="S172" s="2010">
        <v>0</v>
      </c>
      <c r="T172" s="2010">
        <v>4000</v>
      </c>
    </row>
    <row r="173" spans="1:20" ht="15" hidden="1" customHeight="1" x14ac:dyDescent="0.25">
      <c r="A173" s="2012" t="s">
        <v>829</v>
      </c>
      <c r="B173" s="2010">
        <v>88135.055000000008</v>
      </c>
      <c r="C173" s="2010">
        <v>22445.7</v>
      </c>
      <c r="D173" s="2010"/>
      <c r="E173" s="2010"/>
      <c r="F173" s="2010"/>
      <c r="G173" s="2010"/>
      <c r="H173" s="2010"/>
      <c r="I173" s="2010"/>
      <c r="J173" s="2010">
        <v>110580.755</v>
      </c>
      <c r="K173" s="2010"/>
      <c r="L173" s="2010"/>
      <c r="M173" s="2010">
        <v>632.6</v>
      </c>
      <c r="N173" s="2010">
        <v>181282.64499999999</v>
      </c>
      <c r="O173" s="2010"/>
      <c r="P173" s="2010"/>
      <c r="Q173" s="2010"/>
      <c r="R173" s="2010">
        <v>2427.5</v>
      </c>
      <c r="S173" s="2010"/>
      <c r="T173" s="2010">
        <v>294923.5</v>
      </c>
    </row>
    <row r="174" spans="1:20" ht="15" hidden="1" customHeight="1" x14ac:dyDescent="0.25">
      <c r="A174" s="2012" t="s">
        <v>830</v>
      </c>
      <c r="B174" s="2010">
        <v>12207.645</v>
      </c>
      <c r="C174" s="2010">
        <v>1943</v>
      </c>
      <c r="D174" s="2010"/>
      <c r="E174" s="2010"/>
      <c r="F174" s="2010"/>
      <c r="G174" s="2010"/>
      <c r="H174" s="2010"/>
      <c r="I174" s="2010"/>
      <c r="J174" s="2010">
        <v>14150.645</v>
      </c>
      <c r="K174" s="2010"/>
      <c r="L174" s="2010"/>
      <c r="M174" s="2010"/>
      <c r="N174" s="2010">
        <v>0</v>
      </c>
      <c r="O174" s="2010"/>
      <c r="P174" s="2010"/>
      <c r="Q174" s="2010"/>
      <c r="R174" s="2010">
        <v>0</v>
      </c>
      <c r="S174" s="2010"/>
      <c r="T174" s="2010">
        <v>14150.645</v>
      </c>
    </row>
    <row r="175" spans="1:20" ht="15" hidden="1" customHeight="1" x14ac:dyDescent="0.25">
      <c r="A175" s="2012" t="s">
        <v>831</v>
      </c>
      <c r="B175" s="2010">
        <v>17749.5</v>
      </c>
      <c r="C175" s="2010"/>
      <c r="D175" s="2010"/>
      <c r="E175" s="2010"/>
      <c r="F175" s="2010"/>
      <c r="G175" s="2010"/>
      <c r="H175" s="2010"/>
      <c r="I175" s="2010"/>
      <c r="J175" s="2010">
        <v>17749.5</v>
      </c>
      <c r="K175" s="2010"/>
      <c r="L175" s="2010"/>
      <c r="M175" s="2010"/>
      <c r="N175" s="2010">
        <v>8804.4000000000015</v>
      </c>
      <c r="O175" s="2010"/>
      <c r="P175" s="2010"/>
      <c r="Q175" s="2010"/>
      <c r="R175" s="2010">
        <v>0</v>
      </c>
      <c r="S175" s="2010"/>
      <c r="T175" s="2010">
        <v>26553.9</v>
      </c>
    </row>
    <row r="176" spans="1:20" ht="15" hidden="1" customHeight="1" x14ac:dyDescent="0.25">
      <c r="A176" s="2012" t="s">
        <v>832</v>
      </c>
      <c r="B176" s="2010">
        <v>17252.400000000001</v>
      </c>
      <c r="C176" s="2010">
        <v>500</v>
      </c>
      <c r="D176" s="2010"/>
      <c r="E176" s="2010"/>
      <c r="F176" s="2010"/>
      <c r="G176" s="2010"/>
      <c r="H176" s="2010"/>
      <c r="I176" s="2010"/>
      <c r="J176" s="2010">
        <v>17752.400000000001</v>
      </c>
      <c r="K176" s="2010"/>
      <c r="L176" s="2010"/>
      <c r="M176" s="2010"/>
      <c r="N176" s="2010">
        <v>0</v>
      </c>
      <c r="O176" s="2010"/>
      <c r="P176" s="2010"/>
      <c r="Q176" s="2010"/>
      <c r="R176" s="2010">
        <v>0</v>
      </c>
      <c r="S176" s="2010"/>
      <c r="T176" s="2010">
        <v>17752.400000000001</v>
      </c>
    </row>
    <row r="177" spans="1:20" ht="15" hidden="1" customHeight="1" x14ac:dyDescent="0.25">
      <c r="A177" s="2012" t="s">
        <v>833</v>
      </c>
      <c r="B177" s="2010">
        <v>68755.199999999997</v>
      </c>
      <c r="C177" s="2010">
        <v>21423</v>
      </c>
      <c r="D177" s="2010"/>
      <c r="E177" s="2010"/>
      <c r="F177" s="2010"/>
      <c r="G177" s="2010"/>
      <c r="H177" s="2010"/>
      <c r="I177" s="2010"/>
      <c r="J177" s="2010">
        <v>90178.2</v>
      </c>
      <c r="K177" s="2010"/>
      <c r="L177" s="2010"/>
      <c r="M177" s="2010"/>
      <c r="N177" s="2010">
        <v>34801.199999999997</v>
      </c>
      <c r="O177" s="2010">
        <v>5849.5</v>
      </c>
      <c r="P177" s="2010"/>
      <c r="Q177" s="2010"/>
      <c r="R177" s="2010">
        <v>0</v>
      </c>
      <c r="S177" s="2010"/>
      <c r="T177" s="2010">
        <v>130828.9</v>
      </c>
    </row>
    <row r="178" spans="1:20" ht="15" hidden="1" customHeight="1" x14ac:dyDescent="0.25">
      <c r="A178" s="2012" t="s">
        <v>834</v>
      </c>
      <c r="B178" s="2010">
        <v>11843.7</v>
      </c>
      <c r="C178" s="2010">
        <v>6973.1</v>
      </c>
      <c r="D178" s="2010"/>
      <c r="E178" s="2010"/>
      <c r="F178" s="2010"/>
      <c r="G178" s="2010"/>
      <c r="H178" s="2010"/>
      <c r="I178" s="2010"/>
      <c r="J178" s="2010">
        <v>18816.800000000003</v>
      </c>
      <c r="K178" s="2010"/>
      <c r="L178" s="2010"/>
      <c r="M178" s="2010"/>
      <c r="N178" s="2010">
        <v>21703.5</v>
      </c>
      <c r="O178" s="2010"/>
      <c r="P178" s="2010"/>
      <c r="Q178" s="2010"/>
      <c r="R178" s="2010">
        <v>0</v>
      </c>
      <c r="S178" s="2010"/>
      <c r="T178" s="2010">
        <v>40520.300000000003</v>
      </c>
    </row>
    <row r="179" spans="1:20" ht="15" hidden="1" customHeight="1" x14ac:dyDescent="0.25">
      <c r="A179" s="2013" t="s">
        <v>835</v>
      </c>
      <c r="B179" s="2010">
        <v>23652.2</v>
      </c>
      <c r="C179" s="2010"/>
      <c r="D179" s="2010"/>
      <c r="E179" s="2010"/>
      <c r="F179" s="2010"/>
      <c r="G179" s="2010"/>
      <c r="H179" s="2010"/>
      <c r="I179" s="2010"/>
      <c r="J179" s="2010">
        <v>23652.2</v>
      </c>
      <c r="K179" s="2010"/>
      <c r="L179" s="2010"/>
      <c r="M179" s="2010"/>
      <c r="N179" s="2010">
        <v>12401.399999999998</v>
      </c>
      <c r="O179" s="2010"/>
      <c r="P179" s="2010"/>
      <c r="Q179" s="2010"/>
      <c r="R179" s="2010">
        <v>700</v>
      </c>
      <c r="S179" s="2010"/>
      <c r="T179" s="2010">
        <v>36753.599999999999</v>
      </c>
    </row>
    <row r="180" spans="1:20" ht="15" hidden="1" customHeight="1" x14ac:dyDescent="0.25">
      <c r="A180" s="2012" t="s">
        <v>836</v>
      </c>
      <c r="B180" s="2010">
        <v>67221</v>
      </c>
      <c r="C180" s="2010">
        <v>34139.599999999999</v>
      </c>
      <c r="D180" s="2010"/>
      <c r="E180" s="2010"/>
      <c r="F180" s="2010"/>
      <c r="G180" s="2010"/>
      <c r="H180" s="2010"/>
      <c r="I180" s="2010"/>
      <c r="J180" s="2010">
        <v>101360.6</v>
      </c>
      <c r="K180" s="2010"/>
      <c r="L180" s="2010"/>
      <c r="M180" s="2010">
        <v>676.86</v>
      </c>
      <c r="N180" s="2010">
        <v>31798.939999999988</v>
      </c>
      <c r="O180" s="2010">
        <v>218.2</v>
      </c>
      <c r="P180" s="2010"/>
      <c r="Q180" s="2010"/>
      <c r="R180" s="2010">
        <v>3100</v>
      </c>
      <c r="S180" s="2010"/>
      <c r="T180" s="2010">
        <v>137154.6</v>
      </c>
    </row>
    <row r="181" spans="1:20" ht="15" hidden="1" customHeight="1" x14ac:dyDescent="0.25">
      <c r="A181" s="2012" t="s">
        <v>837</v>
      </c>
      <c r="B181" s="2010">
        <v>9000.1</v>
      </c>
      <c r="C181" s="2010">
        <v>14611.2</v>
      </c>
      <c r="D181" s="2010"/>
      <c r="E181" s="2010"/>
      <c r="F181" s="2010"/>
      <c r="G181" s="2010"/>
      <c r="H181" s="2010">
        <v>1459.3</v>
      </c>
      <c r="I181" s="2010"/>
      <c r="J181" s="2010">
        <v>25070.600000000002</v>
      </c>
      <c r="K181" s="2010"/>
      <c r="L181" s="2010"/>
      <c r="M181" s="2010">
        <v>3928.3751999999999</v>
      </c>
      <c r="N181" s="2010">
        <v>1938.0247999999979</v>
      </c>
      <c r="O181" s="2010">
        <v>79.5</v>
      </c>
      <c r="P181" s="2010"/>
      <c r="Q181" s="2010"/>
      <c r="R181" s="2010"/>
      <c r="S181" s="2010"/>
      <c r="T181" s="2010">
        <v>31016.5</v>
      </c>
    </row>
    <row r="182" spans="1:20" ht="15" hidden="1" customHeight="1" x14ac:dyDescent="0.25">
      <c r="A182" s="2013" t="s">
        <v>838</v>
      </c>
      <c r="B182" s="2010">
        <v>16500</v>
      </c>
      <c r="C182" s="2010"/>
      <c r="D182" s="2010"/>
      <c r="E182" s="2010"/>
      <c r="F182" s="2010"/>
      <c r="G182" s="2010"/>
      <c r="H182" s="2010"/>
      <c r="I182" s="2010"/>
      <c r="J182" s="2010">
        <v>16500</v>
      </c>
      <c r="K182" s="2010"/>
      <c r="L182" s="2010"/>
      <c r="M182" s="2010"/>
      <c r="N182" s="2010">
        <v>0</v>
      </c>
      <c r="O182" s="2010"/>
      <c r="P182" s="2010">
        <v>7311.06</v>
      </c>
      <c r="Q182" s="2010"/>
      <c r="R182" s="2010">
        <v>5837.2399999999989</v>
      </c>
      <c r="S182" s="2010"/>
      <c r="T182" s="2010">
        <v>29648.3</v>
      </c>
    </row>
    <row r="183" spans="1:20" ht="15" hidden="1" customHeight="1" x14ac:dyDescent="0.25">
      <c r="A183" s="2013" t="s">
        <v>839</v>
      </c>
      <c r="B183" s="2010">
        <v>7171</v>
      </c>
      <c r="C183" s="2010"/>
      <c r="D183" s="2010"/>
      <c r="E183" s="2010">
        <v>40516</v>
      </c>
      <c r="F183" s="2010"/>
      <c r="G183" s="2010"/>
      <c r="H183" s="2010"/>
      <c r="I183" s="2010"/>
      <c r="J183" s="2010">
        <v>47687</v>
      </c>
      <c r="K183" s="2010"/>
      <c r="L183" s="2010"/>
      <c r="M183" s="2010"/>
      <c r="N183" s="2010">
        <v>13988.400000000001</v>
      </c>
      <c r="O183" s="2010"/>
      <c r="P183" s="2010"/>
      <c r="Q183" s="2010"/>
      <c r="R183" s="2010">
        <v>0</v>
      </c>
      <c r="S183" s="2010"/>
      <c r="T183" s="2014">
        <v>61675.4</v>
      </c>
    </row>
    <row r="184" spans="1:20" ht="15" hidden="1" customHeight="1" x14ac:dyDescent="0.25">
      <c r="A184" s="2012" t="s">
        <v>840</v>
      </c>
      <c r="B184" s="2010"/>
      <c r="C184" s="2010"/>
      <c r="D184" s="2010"/>
      <c r="E184" s="2010"/>
      <c r="F184" s="2010"/>
      <c r="G184" s="2010"/>
      <c r="H184" s="2010"/>
      <c r="I184" s="2010"/>
      <c r="J184" s="2010">
        <v>0</v>
      </c>
      <c r="K184" s="2010"/>
      <c r="L184" s="2010"/>
      <c r="M184" s="2010"/>
      <c r="N184" s="2010">
        <v>0</v>
      </c>
      <c r="O184" s="2010"/>
      <c r="P184" s="2010"/>
      <c r="Q184" s="2010">
        <v>161546.70000000001</v>
      </c>
      <c r="R184" s="2010"/>
      <c r="S184" s="2010"/>
      <c r="T184" s="2010">
        <v>161546.70000000001</v>
      </c>
    </row>
    <row r="185" spans="1:20" ht="15" hidden="1" customHeight="1" x14ac:dyDescent="0.25">
      <c r="A185" s="2012" t="s">
        <v>841</v>
      </c>
      <c r="B185" s="2010"/>
      <c r="C185" s="2010"/>
      <c r="D185" s="2010"/>
      <c r="E185" s="2010"/>
      <c r="F185" s="2010"/>
      <c r="G185" s="2010"/>
      <c r="H185" s="2010"/>
      <c r="I185" s="2010"/>
      <c r="J185" s="2010">
        <v>0</v>
      </c>
      <c r="K185" s="2010"/>
      <c r="L185" s="2010"/>
      <c r="M185" s="2010"/>
      <c r="N185" s="2010">
        <v>0</v>
      </c>
      <c r="O185" s="2010"/>
      <c r="P185" s="2010"/>
      <c r="Q185" s="2010">
        <v>27461.200000000001</v>
      </c>
      <c r="R185" s="2010"/>
      <c r="S185" s="2010"/>
      <c r="T185" s="2010">
        <v>27461.200000000001</v>
      </c>
    </row>
    <row r="186" spans="1:20" ht="15" hidden="1" customHeight="1" x14ac:dyDescent="0.25">
      <c r="A186" s="2015" t="s">
        <v>842</v>
      </c>
      <c r="B186" s="2010"/>
      <c r="C186" s="2010"/>
      <c r="D186" s="2010"/>
      <c r="E186" s="2010"/>
      <c r="F186" s="2010"/>
      <c r="G186" s="2010"/>
      <c r="H186" s="2010"/>
      <c r="I186" s="2010"/>
      <c r="J186" s="2010">
        <v>0</v>
      </c>
      <c r="K186" s="2010"/>
      <c r="L186" s="2010"/>
      <c r="M186" s="2010"/>
      <c r="N186" s="2010">
        <v>0</v>
      </c>
      <c r="O186" s="2010"/>
      <c r="P186" s="2010"/>
      <c r="Q186" s="2010">
        <v>3857.2999999999997</v>
      </c>
      <c r="R186" s="2010"/>
      <c r="S186" s="2010"/>
      <c r="T186" s="2010">
        <v>3857.2999999999997</v>
      </c>
    </row>
    <row r="187" spans="1:20" ht="15" hidden="1" customHeight="1" x14ac:dyDescent="0.25">
      <c r="A187" s="2004" t="s">
        <v>843</v>
      </c>
      <c r="B187" s="2010">
        <v>21663.3</v>
      </c>
      <c r="C187" s="2010"/>
      <c r="D187" s="2010"/>
      <c r="E187" s="2010"/>
      <c r="F187" s="2010"/>
      <c r="G187" s="2010"/>
      <c r="H187" s="2010"/>
      <c r="I187" s="2010"/>
      <c r="J187" s="2010">
        <v>21663.3</v>
      </c>
      <c r="K187" s="2010"/>
      <c r="L187" s="2010"/>
      <c r="M187" s="2010"/>
      <c r="N187" s="2010">
        <v>5731.5999999999985</v>
      </c>
      <c r="O187" s="2010">
        <v>500</v>
      </c>
      <c r="P187" s="2010"/>
      <c r="Q187" s="2010"/>
      <c r="R187" s="2010"/>
      <c r="S187" s="2010"/>
      <c r="T187" s="2010">
        <v>27894.899999999998</v>
      </c>
    </row>
    <row r="188" spans="1:20" ht="15" hidden="1" customHeight="1" x14ac:dyDescent="0.25">
      <c r="A188" s="2004"/>
      <c r="B188" s="2010"/>
      <c r="C188" s="2010"/>
      <c r="D188" s="2010"/>
      <c r="E188" s="2010"/>
      <c r="F188" s="2010"/>
      <c r="G188" s="2010"/>
      <c r="H188" s="2010"/>
      <c r="I188" s="2010"/>
      <c r="J188" s="2010"/>
      <c r="K188" s="2010"/>
      <c r="L188" s="2010"/>
      <c r="M188" s="2010"/>
      <c r="N188" s="2010"/>
      <c r="O188" s="2010"/>
      <c r="P188" s="2010"/>
      <c r="Q188" s="2010"/>
      <c r="R188" s="2010"/>
      <c r="S188" s="2010"/>
      <c r="T188" s="2010"/>
    </row>
    <row r="189" spans="1:20" ht="15" hidden="1" customHeight="1" x14ac:dyDescent="0.3">
      <c r="A189" s="2004" t="s">
        <v>844</v>
      </c>
      <c r="B189" s="2016">
        <v>534850.50000000012</v>
      </c>
      <c r="C189" s="2016">
        <v>161082.15000000002</v>
      </c>
      <c r="D189" s="2016">
        <v>1021.6999999999999</v>
      </c>
      <c r="E189" s="2016">
        <v>40516</v>
      </c>
      <c r="F189" s="2016">
        <v>0</v>
      </c>
      <c r="G189" s="2016">
        <v>208</v>
      </c>
      <c r="H189" s="2016">
        <v>1459.3</v>
      </c>
      <c r="I189" s="2016">
        <v>0</v>
      </c>
      <c r="J189" s="2016">
        <v>739137.65</v>
      </c>
      <c r="K189" s="2016"/>
      <c r="L189" s="2016">
        <v>6454.73</v>
      </c>
      <c r="M189" s="2016">
        <v>6547.2936</v>
      </c>
      <c r="N189" s="2016">
        <v>396073.81140000006</v>
      </c>
      <c r="O189" s="2016">
        <v>14225.900000000001</v>
      </c>
      <c r="P189" s="2016">
        <v>7311.06</v>
      </c>
      <c r="Q189" s="2016">
        <v>195855.7</v>
      </c>
      <c r="R189" s="2016">
        <v>16917.599999999999</v>
      </c>
      <c r="S189" s="2016"/>
      <c r="T189" s="2016">
        <v>1382523.7450000001</v>
      </c>
    </row>
    <row r="190" spans="1:20" ht="15.75" hidden="1" customHeight="1" thickBot="1" x14ac:dyDescent="0.25">
      <c r="A190" s="2004"/>
      <c r="B190" s="2010"/>
      <c r="C190" s="2010"/>
      <c r="D190" s="2010"/>
      <c r="E190" s="2010"/>
      <c r="F190" s="2010"/>
      <c r="G190" s="2010"/>
      <c r="H190" s="2010"/>
      <c r="I190" s="2010"/>
      <c r="J190" s="2010"/>
      <c r="K190" s="2010"/>
      <c r="L190" s="2010"/>
      <c r="M190" s="2010"/>
      <c r="N190" s="2010"/>
      <c r="O190" s="2010"/>
      <c r="P190" s="2010"/>
      <c r="Q190" s="2010"/>
      <c r="R190" s="2010"/>
      <c r="S190" s="2010"/>
      <c r="T190" s="2010"/>
    </row>
    <row r="191" spans="1:20" ht="15" hidden="1" customHeight="1" thickTop="1" thickBot="1" x14ac:dyDescent="0.25">
      <c r="A191" s="2006"/>
      <c r="B191" s="2006"/>
      <c r="C191" s="2006"/>
      <c r="D191" s="2006"/>
      <c r="E191" s="2006"/>
      <c r="F191" s="2006"/>
      <c r="G191" s="2006"/>
      <c r="H191" s="2006"/>
      <c r="I191" s="2006"/>
      <c r="J191" s="2006"/>
      <c r="K191" s="2006"/>
      <c r="L191" s="2006"/>
      <c r="M191" s="2006"/>
      <c r="N191" s="2006"/>
      <c r="O191" s="2006"/>
      <c r="P191" s="2006"/>
      <c r="Q191" s="2007"/>
      <c r="R191" s="2007"/>
    </row>
    <row r="192" spans="1:20" ht="21" hidden="1" customHeight="1" thickBot="1" x14ac:dyDescent="0.4">
      <c r="A192" s="2002"/>
      <c r="B192" s="2849" t="s">
        <v>801</v>
      </c>
      <c r="C192" s="2850"/>
      <c r="D192" s="2850"/>
      <c r="E192" s="2850"/>
      <c r="F192" s="2850"/>
      <c r="G192" s="2850"/>
      <c r="H192" s="2850"/>
      <c r="I192" s="2850"/>
      <c r="J192" s="2851"/>
      <c r="K192" s="2003"/>
      <c r="L192" s="2852" t="s">
        <v>802</v>
      </c>
      <c r="M192" s="2853"/>
      <c r="N192" s="2853"/>
      <c r="O192" s="2853"/>
      <c r="P192" s="2853"/>
      <c r="Q192" s="2853"/>
      <c r="R192" s="2854"/>
      <c r="S192" s="2004"/>
      <c r="T192" s="2005" t="s">
        <v>803</v>
      </c>
    </row>
    <row r="193" spans="1:20" ht="56.1" hidden="1" customHeight="1" x14ac:dyDescent="0.25">
      <c r="A193" s="2006"/>
      <c r="B193" s="2006" t="s">
        <v>804</v>
      </c>
      <c r="C193" s="2006" t="s">
        <v>805</v>
      </c>
      <c r="D193" s="2006" t="s">
        <v>806</v>
      </c>
      <c r="E193" s="2006" t="s">
        <v>807</v>
      </c>
      <c r="F193" s="2006" t="s">
        <v>808</v>
      </c>
      <c r="G193" s="2006" t="s">
        <v>809</v>
      </c>
      <c r="H193" s="2006" t="s">
        <v>810</v>
      </c>
      <c r="I193" s="2006" t="s">
        <v>811</v>
      </c>
      <c r="J193" s="2006" t="s">
        <v>812</v>
      </c>
      <c r="K193" s="2006"/>
      <c r="L193" s="2006" t="s">
        <v>813</v>
      </c>
      <c r="M193" s="2006" t="s">
        <v>814</v>
      </c>
      <c r="N193" s="2006" t="s">
        <v>815</v>
      </c>
      <c r="O193" s="2006" t="s">
        <v>816</v>
      </c>
      <c r="P193" s="2006" t="s">
        <v>817</v>
      </c>
      <c r="Q193" s="2006" t="s">
        <v>818</v>
      </c>
      <c r="R193" s="2006" t="s">
        <v>289</v>
      </c>
      <c r="S193" s="2007"/>
      <c r="T193" s="2007" t="s">
        <v>819</v>
      </c>
    </row>
    <row r="194" spans="1:20" ht="15" hidden="1" customHeight="1" x14ac:dyDescent="0.25">
      <c r="A194" s="2006"/>
      <c r="B194" s="2006"/>
      <c r="C194" s="2006"/>
      <c r="D194" s="2006"/>
      <c r="E194" s="2006"/>
      <c r="F194" s="2006"/>
      <c r="G194" s="2006"/>
      <c r="H194" s="2006"/>
      <c r="I194" s="2006"/>
      <c r="J194" s="2008"/>
      <c r="K194" s="2006"/>
      <c r="L194" s="2006"/>
      <c r="M194" s="2006"/>
      <c r="N194" s="2006"/>
      <c r="O194" s="2006"/>
      <c r="P194" s="2006"/>
      <c r="Q194" s="2006"/>
      <c r="R194" s="2006"/>
      <c r="S194" s="2006"/>
      <c r="T194" s="2008"/>
    </row>
    <row r="195" spans="1:20" ht="15" hidden="1" customHeight="1" x14ac:dyDescent="0.25">
      <c r="A195" s="2009" t="s">
        <v>820</v>
      </c>
      <c r="B195" s="2010">
        <v>1515.5</v>
      </c>
      <c r="C195" s="2010">
        <v>579</v>
      </c>
      <c r="D195" s="2010">
        <v>10</v>
      </c>
      <c r="E195" s="2010">
        <v>0</v>
      </c>
      <c r="F195" s="2010">
        <v>0</v>
      </c>
      <c r="G195" s="2010">
        <v>0</v>
      </c>
      <c r="H195" s="2010"/>
      <c r="I195" s="2010">
        <v>0</v>
      </c>
      <c r="J195" s="2010">
        <v>2104.5</v>
      </c>
      <c r="K195" s="2006"/>
      <c r="L195" s="2010">
        <v>11.194813633193803</v>
      </c>
      <c r="M195" s="2010">
        <v>11.334579747475189</v>
      </c>
      <c r="N195" s="2010">
        <v>972.02390083023533</v>
      </c>
      <c r="O195" s="2010">
        <v>26.366777044546129</v>
      </c>
      <c r="P195" s="2010">
        <v>12.679928744549253</v>
      </c>
      <c r="Q195" s="2010">
        <v>65</v>
      </c>
      <c r="R195" s="2010">
        <v>0</v>
      </c>
      <c r="S195" s="2006"/>
      <c r="T195" s="2010">
        <v>3203.1</v>
      </c>
    </row>
    <row r="196" spans="1:20" ht="15" hidden="1" customHeight="1" x14ac:dyDescent="0.25">
      <c r="A196" s="2009"/>
      <c r="B196" s="2010"/>
      <c r="C196" s="2010"/>
      <c r="D196" s="2010"/>
      <c r="E196" s="2010"/>
      <c r="F196" s="2010"/>
      <c r="G196" s="2010"/>
      <c r="H196" s="2010"/>
      <c r="I196" s="2010"/>
      <c r="J196" s="2010"/>
      <c r="K196" s="2006"/>
      <c r="L196" s="2010"/>
      <c r="M196" s="2010"/>
      <c r="N196" s="2010"/>
      <c r="O196" s="2010"/>
      <c r="P196" s="2010"/>
      <c r="Q196" s="2010"/>
      <c r="R196" s="2010"/>
      <c r="S196" s="2006"/>
      <c r="T196" s="2010"/>
    </row>
    <row r="197" spans="1:20" ht="15" hidden="1" customHeight="1" x14ac:dyDescent="0.25">
      <c r="A197" s="2011" t="s">
        <v>821</v>
      </c>
      <c r="B197" s="2010">
        <v>68400.2</v>
      </c>
      <c r="C197" s="2010">
        <v>23912.5</v>
      </c>
      <c r="D197" s="2010">
        <v>1020.8</v>
      </c>
      <c r="E197" s="2010"/>
      <c r="F197" s="2010"/>
      <c r="G197" s="2010"/>
      <c r="H197" s="2010"/>
      <c r="I197" s="2010"/>
      <c r="J197" s="2010">
        <v>93333.5</v>
      </c>
      <c r="K197" s="2010"/>
      <c r="L197" s="2010">
        <v>1500.9345187896799</v>
      </c>
      <c r="M197" s="2010">
        <v>1307</v>
      </c>
      <c r="N197" s="2010">
        <v>40617.239508482991</v>
      </c>
      <c r="O197" s="2010">
        <v>4065.8259727273098</v>
      </c>
      <c r="P197" s="2010"/>
      <c r="Q197" s="2010">
        <v>1560.3</v>
      </c>
      <c r="R197" s="2010">
        <v>1117</v>
      </c>
      <c r="S197" s="2010"/>
      <c r="T197" s="2010">
        <v>143501.79999999999</v>
      </c>
    </row>
    <row r="198" spans="1:20" ht="15" hidden="1" customHeight="1" x14ac:dyDescent="0.25">
      <c r="A198" s="2011" t="s">
        <v>822</v>
      </c>
      <c r="B198" s="2010">
        <v>53723.3</v>
      </c>
      <c r="C198" s="2010">
        <v>33615.85</v>
      </c>
      <c r="D198" s="2010"/>
      <c r="E198" s="2010"/>
      <c r="F198" s="2010"/>
      <c r="G198" s="2010">
        <v>16</v>
      </c>
      <c r="H198" s="2010"/>
      <c r="I198" s="2010"/>
      <c r="J198" s="2010">
        <v>87355.15</v>
      </c>
      <c r="K198" s="2010"/>
      <c r="L198" s="2010">
        <v>4855.13</v>
      </c>
      <c r="M198" s="2010"/>
      <c r="N198" s="2010">
        <v>26072.747000000007</v>
      </c>
      <c r="O198" s="2010">
        <v>4167.1130000000003</v>
      </c>
      <c r="P198" s="2010"/>
      <c r="Q198" s="2010">
        <v>1430.2</v>
      </c>
      <c r="R198" s="2010">
        <v>533.86</v>
      </c>
      <c r="S198" s="2010"/>
      <c r="T198" s="2010">
        <v>124414.2</v>
      </c>
    </row>
    <row r="199" spans="1:20" ht="15" hidden="1" customHeight="1" x14ac:dyDescent="0.25">
      <c r="A199" s="2011" t="s">
        <v>823</v>
      </c>
      <c r="B199" s="2010">
        <v>1148.9000000000001</v>
      </c>
      <c r="C199" s="2010">
        <v>1332.5</v>
      </c>
      <c r="D199" s="2010"/>
      <c r="E199" s="2010"/>
      <c r="F199" s="2010"/>
      <c r="G199" s="2010"/>
      <c r="H199" s="2010"/>
      <c r="I199" s="2010"/>
      <c r="J199" s="2010">
        <v>2481.4</v>
      </c>
      <c r="K199" s="2010"/>
      <c r="L199" s="2010"/>
      <c r="M199" s="2010"/>
      <c r="N199" s="2010">
        <v>490.29999999999973</v>
      </c>
      <c r="O199" s="2010">
        <v>200</v>
      </c>
      <c r="P199" s="2010"/>
      <c r="Q199" s="2010">
        <v>59.8</v>
      </c>
      <c r="R199" s="2010">
        <v>1.2</v>
      </c>
      <c r="S199" s="2010"/>
      <c r="T199" s="2010">
        <v>3232.7</v>
      </c>
    </row>
    <row r="200" spans="1:20" ht="15" hidden="1" customHeight="1" x14ac:dyDescent="0.25">
      <c r="A200" s="2011" t="s">
        <v>824</v>
      </c>
      <c r="B200" s="2010">
        <v>483.4</v>
      </c>
      <c r="C200" s="2010"/>
      <c r="D200" s="2010"/>
      <c r="E200" s="2010"/>
      <c r="F200" s="2010"/>
      <c r="G200" s="2010"/>
      <c r="H200" s="2010"/>
      <c r="I200" s="2010"/>
      <c r="J200" s="2010">
        <v>483.4</v>
      </c>
      <c r="K200" s="2010"/>
      <c r="L200" s="2010">
        <v>13.8</v>
      </c>
      <c r="M200" s="2010"/>
      <c r="N200" s="2010">
        <v>107.00000000000007</v>
      </c>
      <c r="O200" s="2010">
        <v>10</v>
      </c>
      <c r="P200" s="2010"/>
      <c r="Q200" s="2010"/>
      <c r="R200" s="2010">
        <v>6.7200000000000273</v>
      </c>
      <c r="S200" s="2010"/>
      <c r="T200" s="2010">
        <v>620.92000000000007</v>
      </c>
    </row>
    <row r="201" spans="1:20" ht="15" hidden="1" customHeight="1" x14ac:dyDescent="0.25">
      <c r="A201" s="2011" t="s">
        <v>825</v>
      </c>
      <c r="B201" s="2010">
        <v>1595.9</v>
      </c>
      <c r="C201" s="2010">
        <v>185.75</v>
      </c>
      <c r="D201" s="2010"/>
      <c r="E201" s="2010"/>
      <c r="F201" s="2010"/>
      <c r="G201" s="2010"/>
      <c r="H201" s="2010"/>
      <c r="I201" s="2010"/>
      <c r="J201" s="2010">
        <v>1781.65</v>
      </c>
      <c r="K201" s="2010"/>
      <c r="L201" s="2010">
        <v>84.9</v>
      </c>
      <c r="M201" s="2010"/>
      <c r="N201" s="2010">
        <v>747.68999999999971</v>
      </c>
      <c r="O201" s="2010">
        <v>65</v>
      </c>
      <c r="P201" s="2010"/>
      <c r="Q201" s="2010"/>
      <c r="R201" s="2010">
        <v>14</v>
      </c>
      <c r="S201" s="2010">
        <v>0</v>
      </c>
      <c r="T201" s="2010">
        <v>2693.24</v>
      </c>
    </row>
    <row r="202" spans="1:20" ht="15" hidden="1" customHeight="1" x14ac:dyDescent="0.25">
      <c r="A202" s="2012" t="s">
        <v>826</v>
      </c>
      <c r="B202" s="2010">
        <v>170.5</v>
      </c>
      <c r="C202" s="2010"/>
      <c r="D202" s="2010"/>
      <c r="E202" s="2010"/>
      <c r="F202" s="2010"/>
      <c r="G202" s="2010"/>
      <c r="H202" s="2010"/>
      <c r="I202" s="2010"/>
      <c r="J202" s="2010">
        <v>170.5</v>
      </c>
      <c r="K202" s="2010"/>
      <c r="L202" s="2010"/>
      <c r="M202" s="2010"/>
      <c r="N202" s="2010"/>
      <c r="O202" s="2010"/>
      <c r="P202" s="2010"/>
      <c r="Q202" s="2010"/>
      <c r="R202" s="2010"/>
      <c r="S202" s="2010">
        <v>0</v>
      </c>
      <c r="T202" s="2010">
        <v>170.45</v>
      </c>
    </row>
    <row r="203" spans="1:20" ht="15" hidden="1" customHeight="1" x14ac:dyDescent="0.25">
      <c r="A203" s="2012" t="s">
        <v>827</v>
      </c>
      <c r="B203" s="2010">
        <v>10392.1</v>
      </c>
      <c r="C203" s="2010"/>
      <c r="D203" s="2010"/>
      <c r="E203" s="2010"/>
      <c r="F203" s="2010"/>
      <c r="G203" s="2010"/>
      <c r="H203" s="2010"/>
      <c r="I203" s="2010"/>
      <c r="J203" s="2010">
        <v>10392.1</v>
      </c>
      <c r="K203" s="2010"/>
      <c r="L203" s="2010"/>
      <c r="M203" s="2010"/>
      <c r="N203" s="2010"/>
      <c r="O203" s="2010"/>
      <c r="P203" s="2010"/>
      <c r="Q203" s="2010"/>
      <c r="R203" s="2010">
        <v>202</v>
      </c>
      <c r="S203" s="2010"/>
      <c r="T203" s="2010">
        <v>9994.107</v>
      </c>
    </row>
    <row r="204" spans="1:20" ht="15" hidden="1" customHeight="1" x14ac:dyDescent="0.25">
      <c r="A204" s="2012" t="s">
        <v>828</v>
      </c>
      <c r="B204" s="2010">
        <v>150</v>
      </c>
      <c r="C204" s="2010"/>
      <c r="D204" s="2010"/>
      <c r="E204" s="2010"/>
      <c r="F204" s="2010"/>
      <c r="G204" s="2010"/>
      <c r="H204" s="2010"/>
      <c r="I204" s="2010"/>
      <c r="J204" s="2010">
        <v>150</v>
      </c>
      <c r="K204" s="2010"/>
      <c r="L204" s="2010"/>
      <c r="M204" s="2010"/>
      <c r="N204" s="2010">
        <v>9000</v>
      </c>
      <c r="O204" s="2010"/>
      <c r="P204" s="2010"/>
      <c r="Q204" s="2010"/>
      <c r="R204" s="2010">
        <v>0</v>
      </c>
      <c r="S204" s="2010"/>
      <c r="T204" s="2010">
        <v>9150</v>
      </c>
    </row>
    <row r="205" spans="1:20" ht="15" hidden="1" customHeight="1" x14ac:dyDescent="0.25">
      <c r="A205" s="2012" t="s">
        <v>829</v>
      </c>
      <c r="B205" s="2010">
        <v>84965.84</v>
      </c>
      <c r="C205" s="2010">
        <v>22445.7</v>
      </c>
      <c r="D205" s="2010"/>
      <c r="E205" s="2010"/>
      <c r="F205" s="2010"/>
      <c r="G205" s="2010"/>
      <c r="H205" s="2010"/>
      <c r="I205" s="2010"/>
      <c r="J205" s="2010">
        <v>107411.54</v>
      </c>
      <c r="K205" s="2010"/>
      <c r="L205" s="2010"/>
      <c r="M205" s="2010">
        <v>1307.0899999999999</v>
      </c>
      <c r="N205" s="2010">
        <v>170254.87000000002</v>
      </c>
      <c r="O205" s="2010"/>
      <c r="P205" s="2010"/>
      <c r="Q205" s="2010"/>
      <c r="R205" s="2010">
        <v>5985</v>
      </c>
      <c r="S205" s="2010"/>
      <c r="T205" s="2010">
        <v>284958.5</v>
      </c>
    </row>
    <row r="206" spans="1:20" ht="15" hidden="1" customHeight="1" x14ac:dyDescent="0.25">
      <c r="A206" s="2012" t="s">
        <v>830</v>
      </c>
      <c r="B206" s="2010">
        <v>11317.9</v>
      </c>
      <c r="C206" s="2010">
        <v>1943</v>
      </c>
      <c r="D206" s="2010"/>
      <c r="E206" s="2010"/>
      <c r="F206" s="2010"/>
      <c r="G206" s="2010"/>
      <c r="H206" s="2010"/>
      <c r="I206" s="2010"/>
      <c r="J206" s="2010">
        <v>13260.9</v>
      </c>
      <c r="K206" s="2010"/>
      <c r="L206" s="2010"/>
      <c r="M206" s="2010"/>
      <c r="N206" s="2010">
        <v>0</v>
      </c>
      <c r="O206" s="2010"/>
      <c r="P206" s="2010"/>
      <c r="Q206" s="2010"/>
      <c r="R206" s="2010">
        <v>0</v>
      </c>
      <c r="S206" s="2010"/>
      <c r="T206" s="2010">
        <v>13260.9</v>
      </c>
    </row>
    <row r="207" spans="1:20" ht="15" hidden="1" customHeight="1" x14ac:dyDescent="0.25">
      <c r="A207" s="2012" t="s">
        <v>831</v>
      </c>
      <c r="B207" s="2010">
        <v>10883.3</v>
      </c>
      <c r="C207" s="2010"/>
      <c r="D207" s="2010"/>
      <c r="E207" s="2010"/>
      <c r="F207" s="2010"/>
      <c r="G207" s="2010"/>
      <c r="H207" s="2010"/>
      <c r="I207" s="2010"/>
      <c r="J207" s="2010">
        <v>10883.3</v>
      </c>
      <c r="K207" s="2010"/>
      <c r="L207" s="2010"/>
      <c r="M207" s="2010"/>
      <c r="N207" s="2010">
        <v>9003.9000000000015</v>
      </c>
      <c r="O207" s="2010"/>
      <c r="P207" s="2010"/>
      <c r="Q207" s="2010"/>
      <c r="R207" s="2010">
        <v>0</v>
      </c>
      <c r="S207" s="2010"/>
      <c r="T207" s="2010">
        <v>19887.2</v>
      </c>
    </row>
    <row r="208" spans="1:20" ht="15" hidden="1" customHeight="1" x14ac:dyDescent="0.25">
      <c r="A208" s="2012" t="s">
        <v>832</v>
      </c>
      <c r="B208" s="2010">
        <v>24311.200000000001</v>
      </c>
      <c r="C208" s="2010">
        <v>500</v>
      </c>
      <c r="D208" s="2010"/>
      <c r="E208" s="2010"/>
      <c r="F208" s="2010"/>
      <c r="G208" s="2010"/>
      <c r="H208" s="2010"/>
      <c r="I208" s="2010"/>
      <c r="J208" s="2010">
        <v>24811.200000000001</v>
      </c>
      <c r="K208" s="2010"/>
      <c r="L208" s="2010"/>
      <c r="M208" s="2010"/>
      <c r="N208" s="2010">
        <v>0</v>
      </c>
      <c r="O208" s="2010"/>
      <c r="P208" s="2010"/>
      <c r="Q208" s="2010"/>
      <c r="R208" s="2010">
        <v>0</v>
      </c>
      <c r="S208" s="2010"/>
      <c r="T208" s="2010">
        <v>24811.200000000001</v>
      </c>
    </row>
    <row r="209" spans="1:20" ht="15" hidden="1" customHeight="1" x14ac:dyDescent="0.25">
      <c r="A209" s="2012" t="s">
        <v>833</v>
      </c>
      <c r="B209" s="2010">
        <v>61290.3</v>
      </c>
      <c r="C209" s="2010">
        <v>21423</v>
      </c>
      <c r="D209" s="2010"/>
      <c r="E209" s="2010"/>
      <c r="F209" s="2010"/>
      <c r="G209" s="2010"/>
      <c r="H209" s="2010"/>
      <c r="I209" s="2010"/>
      <c r="J209" s="2010">
        <v>82713.3</v>
      </c>
      <c r="K209" s="2010"/>
      <c r="L209" s="2010"/>
      <c r="M209" s="2010"/>
      <c r="N209" s="2010">
        <v>30912.399999999994</v>
      </c>
      <c r="O209" s="2010">
        <v>5849.5</v>
      </c>
      <c r="P209" s="2010"/>
      <c r="Q209" s="2010"/>
      <c r="R209" s="2010">
        <v>0</v>
      </c>
      <c r="S209" s="2010"/>
      <c r="T209" s="2010">
        <v>119475.2</v>
      </c>
    </row>
    <row r="210" spans="1:20" ht="15" hidden="1" customHeight="1" x14ac:dyDescent="0.25">
      <c r="A210" s="2012" t="s">
        <v>834</v>
      </c>
      <c r="B210" s="2010">
        <v>22081.5</v>
      </c>
      <c r="C210" s="2010">
        <v>6973.1</v>
      </c>
      <c r="D210" s="2010"/>
      <c r="E210" s="2010"/>
      <c r="F210" s="2010"/>
      <c r="G210" s="2010"/>
      <c r="H210" s="2010"/>
      <c r="I210" s="2010"/>
      <c r="J210" s="2010">
        <v>29054.6</v>
      </c>
      <c r="K210" s="2010"/>
      <c r="L210" s="2010"/>
      <c r="M210" s="2010"/>
      <c r="N210" s="2010">
        <v>22874.9</v>
      </c>
      <c r="O210" s="2010"/>
      <c r="P210" s="2010"/>
      <c r="Q210" s="2010"/>
      <c r="R210" s="2010">
        <v>0</v>
      </c>
      <c r="S210" s="2010"/>
      <c r="T210" s="2010">
        <v>51929.5</v>
      </c>
    </row>
    <row r="211" spans="1:20" ht="15" hidden="1" customHeight="1" x14ac:dyDescent="0.25">
      <c r="A211" s="2013" t="s">
        <v>835</v>
      </c>
      <c r="B211" s="2010">
        <v>19652.2</v>
      </c>
      <c r="C211" s="2010"/>
      <c r="D211" s="2010"/>
      <c r="E211" s="2010"/>
      <c r="F211" s="2010"/>
      <c r="G211" s="2010"/>
      <c r="H211" s="2010"/>
      <c r="I211" s="2010"/>
      <c r="J211" s="2010">
        <v>19652.2</v>
      </c>
      <c r="K211" s="2010"/>
      <c r="L211" s="2010"/>
      <c r="M211" s="2010"/>
      <c r="N211" s="2010">
        <v>12401.399999999998</v>
      </c>
      <c r="O211" s="2010"/>
      <c r="P211" s="2010"/>
      <c r="Q211" s="2010"/>
      <c r="R211" s="2010">
        <v>700</v>
      </c>
      <c r="S211" s="2010"/>
      <c r="T211" s="2010">
        <v>32753.599999999999</v>
      </c>
    </row>
    <row r="212" spans="1:20" ht="15" hidden="1" customHeight="1" x14ac:dyDescent="0.25">
      <c r="A212" s="2012" t="s">
        <v>836</v>
      </c>
      <c r="B212" s="2010">
        <v>52663.199999999997</v>
      </c>
      <c r="C212" s="2010">
        <v>34139.599999999999</v>
      </c>
      <c r="D212" s="2010"/>
      <c r="E212" s="2010"/>
      <c r="F212" s="2010"/>
      <c r="G212" s="2010"/>
      <c r="H212" s="2010"/>
      <c r="I212" s="2010"/>
      <c r="J212" s="2010">
        <v>86802.799999999988</v>
      </c>
      <c r="K212" s="2010"/>
      <c r="L212" s="2010"/>
      <c r="M212" s="2010"/>
      <c r="N212" s="2010">
        <v>31375.244000000021</v>
      </c>
      <c r="O212" s="2010">
        <v>250.756</v>
      </c>
      <c r="P212" s="2010"/>
      <c r="Q212" s="2010"/>
      <c r="R212" s="2010">
        <v>4282</v>
      </c>
      <c r="S212" s="2010"/>
      <c r="T212" s="2010">
        <v>122710.8</v>
      </c>
    </row>
    <row r="213" spans="1:20" ht="15" hidden="1" customHeight="1" x14ac:dyDescent="0.25">
      <c r="A213" s="2012" t="s">
        <v>837</v>
      </c>
      <c r="B213" s="2010">
        <v>6971.6999999999962</v>
      </c>
      <c r="C213" s="2010">
        <v>14611.2</v>
      </c>
      <c r="D213" s="2010"/>
      <c r="E213" s="2010"/>
      <c r="F213" s="2010"/>
      <c r="G213" s="2010"/>
      <c r="H213" s="2010">
        <v>1459.3</v>
      </c>
      <c r="I213" s="2010"/>
      <c r="J213" s="2010">
        <v>23042.199999999997</v>
      </c>
      <c r="K213" s="2010"/>
      <c r="L213" s="2010"/>
      <c r="M213" s="2010">
        <v>3921.2615999999998</v>
      </c>
      <c r="N213" s="2010">
        <v>0</v>
      </c>
      <c r="O213" s="2010">
        <v>79.5</v>
      </c>
      <c r="P213" s="2010"/>
      <c r="Q213" s="2010"/>
      <c r="R213" s="2010">
        <v>1945.1384000000016</v>
      </c>
      <c r="S213" s="2010"/>
      <c r="T213" s="2010">
        <v>28988.1</v>
      </c>
    </row>
    <row r="214" spans="1:20" ht="15" hidden="1" customHeight="1" x14ac:dyDescent="0.25">
      <c r="A214" s="2013" t="s">
        <v>838</v>
      </c>
      <c r="B214" s="2010">
        <v>14000</v>
      </c>
      <c r="C214" s="2010"/>
      <c r="D214" s="2010"/>
      <c r="E214" s="2010"/>
      <c r="F214" s="2010"/>
      <c r="G214" s="2010"/>
      <c r="H214" s="2010"/>
      <c r="I214" s="2010"/>
      <c r="J214" s="2010">
        <v>14000</v>
      </c>
      <c r="K214" s="2010"/>
      <c r="L214" s="2010"/>
      <c r="M214" s="2010"/>
      <c r="N214" s="2010">
        <v>0</v>
      </c>
      <c r="O214" s="2010"/>
      <c r="P214" s="2010">
        <v>7311.06</v>
      </c>
      <c r="Q214" s="2010"/>
      <c r="R214" s="2010">
        <v>5837.2399999999989</v>
      </c>
      <c r="S214" s="2010"/>
      <c r="T214" s="2010">
        <v>27148.3</v>
      </c>
    </row>
    <row r="215" spans="1:20" ht="15" hidden="1" customHeight="1" x14ac:dyDescent="0.25">
      <c r="A215" s="2013" t="s">
        <v>839</v>
      </c>
      <c r="B215" s="2010">
        <v>7000</v>
      </c>
      <c r="C215" s="2010"/>
      <c r="D215" s="2010"/>
      <c r="E215" s="2010">
        <v>40516</v>
      </c>
      <c r="F215" s="2010"/>
      <c r="G215" s="2010"/>
      <c r="H215" s="2010"/>
      <c r="I215" s="2010"/>
      <c r="J215" s="2010">
        <v>47516</v>
      </c>
      <c r="K215" s="2010"/>
      <c r="L215" s="2010"/>
      <c r="M215" s="2010"/>
      <c r="N215" s="2010">
        <v>-840.59999999999854</v>
      </c>
      <c r="O215" s="2010"/>
      <c r="P215" s="2010"/>
      <c r="Q215" s="2010"/>
      <c r="R215" s="2010">
        <v>0</v>
      </c>
      <c r="S215" s="2010"/>
      <c r="T215" s="2014">
        <v>46675.4</v>
      </c>
    </row>
    <row r="216" spans="1:20" ht="15" hidden="1" customHeight="1" x14ac:dyDescent="0.25">
      <c r="A216" s="2012" t="s">
        <v>840</v>
      </c>
      <c r="B216" s="2010"/>
      <c r="C216" s="2010"/>
      <c r="D216" s="2010"/>
      <c r="E216" s="2010"/>
      <c r="F216" s="2010"/>
      <c r="G216" s="2010"/>
      <c r="H216" s="2010"/>
      <c r="I216" s="2010"/>
      <c r="J216" s="2010">
        <v>0</v>
      </c>
      <c r="K216" s="2010"/>
      <c r="L216" s="2010"/>
      <c r="M216" s="2010"/>
      <c r="N216" s="2010">
        <v>0</v>
      </c>
      <c r="O216" s="2010"/>
      <c r="P216" s="2010"/>
      <c r="Q216" s="2010">
        <v>201703.7</v>
      </c>
      <c r="R216" s="2010"/>
      <c r="S216" s="2010"/>
      <c r="T216" s="2010">
        <v>201703.7</v>
      </c>
    </row>
    <row r="217" spans="1:20" ht="15" hidden="1" customHeight="1" x14ac:dyDescent="0.25">
      <c r="A217" s="2012" t="s">
        <v>841</v>
      </c>
      <c r="B217" s="2010"/>
      <c r="C217" s="2010"/>
      <c r="D217" s="2010"/>
      <c r="E217" s="2010"/>
      <c r="F217" s="2010"/>
      <c r="G217" s="2010"/>
      <c r="H217" s="2010"/>
      <c r="I217" s="2010"/>
      <c r="J217" s="2010">
        <v>0</v>
      </c>
      <c r="K217" s="2010"/>
      <c r="L217" s="2010"/>
      <c r="M217" s="2010"/>
      <c r="N217" s="2010">
        <v>0</v>
      </c>
      <c r="O217" s="2010"/>
      <c r="P217" s="2010"/>
      <c r="Q217" s="2010">
        <v>30344.799999999999</v>
      </c>
      <c r="R217" s="2010"/>
      <c r="S217" s="2010"/>
      <c r="T217" s="2010">
        <v>30344.799999999999</v>
      </c>
    </row>
    <row r="218" spans="1:20" ht="15" hidden="1" customHeight="1" x14ac:dyDescent="0.25">
      <c r="A218" s="2015" t="s">
        <v>842</v>
      </c>
      <c r="B218" s="2010"/>
      <c r="C218" s="2010"/>
      <c r="D218" s="2010"/>
      <c r="E218" s="2010"/>
      <c r="F218" s="2010"/>
      <c r="G218" s="2010"/>
      <c r="H218" s="2010"/>
      <c r="I218" s="2010"/>
      <c r="J218" s="2010">
        <v>0</v>
      </c>
      <c r="K218" s="2010"/>
      <c r="L218" s="2010"/>
      <c r="M218" s="2010"/>
      <c r="N218" s="2010">
        <v>0</v>
      </c>
      <c r="O218" s="2010"/>
      <c r="P218" s="2010"/>
      <c r="Q218" s="2010">
        <v>4550.8999999999996</v>
      </c>
      <c r="R218" s="2010"/>
      <c r="S218" s="2010"/>
      <c r="T218" s="2010">
        <v>4550.8999999999996</v>
      </c>
    </row>
    <row r="219" spans="1:20" ht="15" hidden="1" customHeight="1" x14ac:dyDescent="0.25">
      <c r="A219" s="2004" t="s">
        <v>843</v>
      </c>
      <c r="B219" s="2010">
        <v>19741.896000000001</v>
      </c>
      <c r="C219" s="2010"/>
      <c r="D219" s="2010"/>
      <c r="E219" s="2010"/>
      <c r="F219" s="2010"/>
      <c r="G219" s="2010"/>
      <c r="H219" s="2010"/>
      <c r="I219" s="2010"/>
      <c r="J219" s="2010">
        <v>19741.896000000001</v>
      </c>
      <c r="K219" s="2010"/>
      <c r="L219" s="2010"/>
      <c r="M219" s="2010"/>
      <c r="N219" s="2010">
        <v>5265.9040000000023</v>
      </c>
      <c r="O219" s="2014">
        <v>515</v>
      </c>
      <c r="P219" s="2010"/>
      <c r="Q219" s="2010"/>
      <c r="R219" s="2010"/>
      <c r="S219" s="2010"/>
      <c r="T219" s="2010">
        <v>25522.800000000003</v>
      </c>
    </row>
    <row r="220" spans="1:20" hidden="1" x14ac:dyDescent="0.25">
      <c r="A220" s="2004"/>
      <c r="B220" s="2010"/>
      <c r="C220" s="2010"/>
      <c r="D220" s="2010"/>
      <c r="E220" s="2010"/>
      <c r="F220" s="2010"/>
      <c r="G220" s="2010"/>
      <c r="H220" s="2010"/>
      <c r="I220" s="2010"/>
      <c r="J220" s="2010"/>
      <c r="K220" s="2010"/>
      <c r="L220" s="2010"/>
      <c r="M220" s="2010"/>
      <c r="N220" s="2010"/>
      <c r="O220" s="2010"/>
      <c r="P220" s="2010"/>
      <c r="Q220" s="2010"/>
      <c r="R220" s="2010"/>
      <c r="S220" s="2010"/>
      <c r="T220" s="2010"/>
    </row>
    <row r="221" spans="1:20" ht="15.75" hidden="1" thickBot="1" x14ac:dyDescent="0.3">
      <c r="A221" s="2004" t="s">
        <v>844</v>
      </c>
      <c r="B221" s="2016">
        <v>470943.33600000001</v>
      </c>
      <c r="C221" s="2016">
        <v>161082.20000000001</v>
      </c>
      <c r="D221" s="2016">
        <v>1020.8</v>
      </c>
      <c r="E221" s="2016">
        <v>40516</v>
      </c>
      <c r="F221" s="2016">
        <v>0</v>
      </c>
      <c r="G221" s="2016">
        <v>16</v>
      </c>
      <c r="H221" s="2016">
        <v>1459.3</v>
      </c>
      <c r="I221" s="2016">
        <v>0</v>
      </c>
      <c r="J221" s="2016">
        <v>675037.63599999994</v>
      </c>
      <c r="K221" s="2016"/>
      <c r="L221" s="2016">
        <v>6454.7645187896796</v>
      </c>
      <c r="M221" s="2016">
        <v>6535.3516</v>
      </c>
      <c r="N221" s="2016">
        <v>358282.99450848304</v>
      </c>
      <c r="O221" s="2016">
        <v>15202.69497272731</v>
      </c>
      <c r="P221" s="2016">
        <v>7311.06</v>
      </c>
      <c r="Q221" s="2016">
        <v>239649.69999999998</v>
      </c>
      <c r="R221" s="2016">
        <v>20624.1584</v>
      </c>
      <c r="S221" s="2016"/>
      <c r="T221" s="2016">
        <v>1329098.3599999999</v>
      </c>
    </row>
    <row r="222" spans="1:20" hidden="1" x14ac:dyDescent="0.25">
      <c r="A222" s="2006"/>
      <c r="B222" s="2006"/>
      <c r="C222" s="2006"/>
      <c r="D222" s="2006"/>
      <c r="E222" s="2006"/>
      <c r="F222" s="2006"/>
      <c r="G222" s="2006"/>
      <c r="H222" s="2006"/>
      <c r="I222" s="2006"/>
      <c r="J222" s="2006"/>
      <c r="K222" s="2006"/>
      <c r="L222" s="2006"/>
      <c r="M222" s="2006"/>
      <c r="N222" s="2006"/>
      <c r="O222" s="2006"/>
      <c r="P222" s="2006"/>
      <c r="Q222" s="2007"/>
      <c r="R222" s="2007"/>
    </row>
    <row r="223" spans="1:20" ht="21.75" hidden="1" thickBot="1" x14ac:dyDescent="0.4">
      <c r="A223" s="2002"/>
      <c r="B223" s="2849" t="s">
        <v>801</v>
      </c>
      <c r="C223" s="2850"/>
      <c r="D223" s="2850"/>
      <c r="E223" s="2850"/>
      <c r="F223" s="2850"/>
      <c r="G223" s="2850"/>
      <c r="H223" s="2850"/>
      <c r="I223" s="2850"/>
      <c r="J223" s="2851"/>
      <c r="K223" s="2003"/>
      <c r="L223" s="2852" t="s">
        <v>802</v>
      </c>
      <c r="M223" s="2853"/>
      <c r="N223" s="2853"/>
      <c r="O223" s="2853"/>
      <c r="P223" s="2853"/>
      <c r="Q223" s="2853"/>
      <c r="R223" s="2854"/>
      <c r="S223" s="2004"/>
      <c r="T223" s="2005" t="s">
        <v>803</v>
      </c>
    </row>
    <row r="224" spans="1:20" ht="102.75" hidden="1" x14ac:dyDescent="0.25">
      <c r="A224" s="2006"/>
      <c r="B224" s="2006" t="s">
        <v>804</v>
      </c>
      <c r="C224" s="2006" t="s">
        <v>805</v>
      </c>
      <c r="D224" s="2006" t="s">
        <v>806</v>
      </c>
      <c r="E224" s="2006" t="s">
        <v>807</v>
      </c>
      <c r="F224" s="2006" t="s">
        <v>808</v>
      </c>
      <c r="G224" s="2006" t="s">
        <v>809</v>
      </c>
      <c r="H224" s="2006" t="s">
        <v>810</v>
      </c>
      <c r="I224" s="2006" t="s">
        <v>811</v>
      </c>
      <c r="J224" s="2006" t="s">
        <v>812</v>
      </c>
      <c r="K224" s="2006"/>
      <c r="L224" s="2006" t="s">
        <v>813</v>
      </c>
      <c r="M224" s="2006" t="s">
        <v>814</v>
      </c>
      <c r="N224" s="2006" t="s">
        <v>815</v>
      </c>
      <c r="O224" s="2006" t="s">
        <v>816</v>
      </c>
      <c r="P224" s="2006" t="s">
        <v>817</v>
      </c>
      <c r="Q224" s="2006" t="s">
        <v>818</v>
      </c>
      <c r="R224" s="2006" t="s">
        <v>289</v>
      </c>
      <c r="S224" s="2007"/>
      <c r="T224" s="2007" t="s">
        <v>819</v>
      </c>
    </row>
    <row r="225" spans="1:20" hidden="1" x14ac:dyDescent="0.25">
      <c r="A225" s="2006"/>
      <c r="B225" s="2006"/>
      <c r="C225" s="2006"/>
      <c r="D225" s="2006"/>
      <c r="E225" s="2006"/>
      <c r="F225" s="2006"/>
      <c r="G225" s="2006"/>
      <c r="H225" s="2006"/>
      <c r="I225" s="2006"/>
      <c r="J225" s="2008"/>
      <c r="K225" s="2006"/>
      <c r="L225" s="2006"/>
      <c r="M225" s="2006"/>
      <c r="N225" s="2006"/>
      <c r="O225" s="2006"/>
      <c r="P225" s="2006"/>
      <c r="Q225" s="2006"/>
      <c r="R225" s="2006"/>
      <c r="S225" s="2006"/>
      <c r="T225" s="2008"/>
    </row>
    <row r="226" spans="1:20" hidden="1" x14ac:dyDescent="0.25">
      <c r="A226" s="2009" t="s">
        <v>820</v>
      </c>
      <c r="B226" s="2010">
        <v>1789.8</v>
      </c>
      <c r="C226" s="2010">
        <v>654.4</v>
      </c>
      <c r="D226" s="2010">
        <v>10</v>
      </c>
      <c r="E226" s="2010">
        <v>0</v>
      </c>
      <c r="F226" s="2010">
        <v>0</v>
      </c>
      <c r="G226" s="2010">
        <v>0</v>
      </c>
      <c r="H226" s="2010"/>
      <c r="I226" s="2010">
        <v>0</v>
      </c>
      <c r="J226" s="2010">
        <v>2454.1999999999998</v>
      </c>
      <c r="K226" s="2006"/>
      <c r="L226" s="2010">
        <v>7.6232180958704214</v>
      </c>
      <c r="M226" s="2010">
        <v>7.2921815368248213</v>
      </c>
      <c r="N226" s="2010">
        <v>428.27271106613136</v>
      </c>
      <c r="O226" s="2010">
        <v>17.82135578535047</v>
      </c>
      <c r="P226" s="2010">
        <v>8.6742325457007468</v>
      </c>
      <c r="Q226" s="2010">
        <v>279.21630097012229</v>
      </c>
      <c r="R226" s="2010">
        <v>0</v>
      </c>
      <c r="S226" s="2006"/>
      <c r="T226" s="2010">
        <v>3203.1</v>
      </c>
    </row>
    <row r="227" spans="1:20" hidden="1" x14ac:dyDescent="0.25">
      <c r="A227" s="2009"/>
      <c r="B227" s="2010"/>
      <c r="C227" s="2010"/>
      <c r="D227" s="2010"/>
      <c r="E227" s="2010"/>
      <c r="F227" s="2010"/>
      <c r="G227" s="2010"/>
      <c r="H227" s="2010"/>
      <c r="I227" s="2010"/>
      <c r="J227" s="2010"/>
      <c r="K227" s="2006"/>
      <c r="L227" s="2010"/>
      <c r="M227" s="2010"/>
      <c r="N227" s="2010"/>
      <c r="O227" s="2010"/>
      <c r="P227" s="2010"/>
      <c r="Q227" s="2010"/>
      <c r="R227" s="2010"/>
      <c r="S227" s="2006"/>
      <c r="T227" s="2010"/>
    </row>
    <row r="228" spans="1:20" hidden="1" x14ac:dyDescent="0.25">
      <c r="A228" s="2011" t="s">
        <v>821</v>
      </c>
      <c r="B228" s="2010">
        <v>62679.448000000004</v>
      </c>
      <c r="C228" s="2010">
        <v>21926.7</v>
      </c>
      <c r="D228" s="2010">
        <v>941.9</v>
      </c>
      <c r="E228" s="2010"/>
      <c r="F228" s="2010"/>
      <c r="G228" s="2010"/>
      <c r="H228" s="2010"/>
      <c r="I228" s="2010"/>
      <c r="J228" s="2010">
        <v>85548.047999999995</v>
      </c>
      <c r="K228" s="2010"/>
      <c r="L228" s="2010">
        <v>2500.9345187896797</v>
      </c>
      <c r="M228" s="2010">
        <v>1128.4000000000001</v>
      </c>
      <c r="N228" s="2010">
        <v>22131.594609520977</v>
      </c>
      <c r="O228" s="2010">
        <v>3865.8259727273148</v>
      </c>
      <c r="P228" s="2010"/>
      <c r="Q228" s="2010">
        <v>2296.8968989620462</v>
      </c>
      <c r="R228" s="2010">
        <v>8700.9</v>
      </c>
      <c r="S228" s="2010"/>
      <c r="T228" s="2010">
        <v>126172.6</v>
      </c>
    </row>
    <row r="229" spans="1:20" hidden="1" x14ac:dyDescent="0.25">
      <c r="A229" s="2011" t="s">
        <v>822</v>
      </c>
      <c r="B229" s="2010">
        <v>47539.519999999997</v>
      </c>
      <c r="C229" s="2010">
        <v>31992.199999999997</v>
      </c>
      <c r="D229" s="2010"/>
      <c r="E229" s="2010"/>
      <c r="F229" s="2010"/>
      <c r="G229" s="2010">
        <v>207.9</v>
      </c>
      <c r="H229" s="2010"/>
      <c r="I229" s="2010"/>
      <c r="J229" s="2010">
        <v>79739.62</v>
      </c>
      <c r="K229" s="2010"/>
      <c r="L229" s="2010">
        <v>3855.13</v>
      </c>
      <c r="M229" s="2010"/>
      <c r="N229" s="2010">
        <v>21339.374572727309</v>
      </c>
      <c r="O229" s="2010">
        <v>5312.7810072726879</v>
      </c>
      <c r="P229" s="2010"/>
      <c r="Q229" s="2010">
        <v>1653.5944200000015</v>
      </c>
      <c r="R229" s="2010">
        <v>0</v>
      </c>
      <c r="S229" s="2010"/>
      <c r="T229" s="2010">
        <v>111900.5</v>
      </c>
    </row>
    <row r="230" spans="1:20" hidden="1" x14ac:dyDescent="0.25">
      <c r="A230" s="2011" t="s">
        <v>823</v>
      </c>
      <c r="B230" s="2010">
        <v>1147.4969999999998</v>
      </c>
      <c r="C230" s="2010">
        <v>1334.7</v>
      </c>
      <c r="D230" s="2010"/>
      <c r="E230" s="2010"/>
      <c r="F230" s="2010"/>
      <c r="G230" s="2010"/>
      <c r="H230" s="2010"/>
      <c r="I230" s="2010"/>
      <c r="J230" s="2010">
        <v>2482.1970000000001</v>
      </c>
      <c r="K230" s="2010"/>
      <c r="L230" s="2010"/>
      <c r="M230" s="2010"/>
      <c r="N230" s="2010">
        <v>223.29671999999982</v>
      </c>
      <c r="O230" s="2010">
        <v>463.28235999999998</v>
      </c>
      <c r="P230" s="2010"/>
      <c r="Q230" s="2010">
        <v>63.423919999999981</v>
      </c>
      <c r="R230" s="2010">
        <v>0</v>
      </c>
      <c r="S230" s="2010"/>
      <c r="T230" s="2010">
        <v>3232.2</v>
      </c>
    </row>
    <row r="231" spans="1:20" hidden="1" x14ac:dyDescent="0.25">
      <c r="A231" s="2011" t="s">
        <v>824</v>
      </c>
      <c r="B231" s="2010">
        <v>459.29899999999998</v>
      </c>
      <c r="C231" s="2010"/>
      <c r="D231" s="2010"/>
      <c r="E231" s="2010"/>
      <c r="F231" s="2010"/>
      <c r="G231" s="2010"/>
      <c r="H231" s="2010"/>
      <c r="I231" s="2010"/>
      <c r="J231" s="2010">
        <v>459.29899999999998</v>
      </c>
      <c r="K231" s="2010"/>
      <c r="L231" s="2010">
        <v>6.52</v>
      </c>
      <c r="M231" s="2010"/>
      <c r="N231" s="2010">
        <v>108.42198</v>
      </c>
      <c r="O231" s="2010">
        <v>7.7976800000000006</v>
      </c>
      <c r="P231" s="2010"/>
      <c r="Q231" s="2010"/>
      <c r="R231" s="2010">
        <v>7.8613399999999984</v>
      </c>
      <c r="S231" s="2010"/>
      <c r="T231" s="2010">
        <v>589.9</v>
      </c>
    </row>
    <row r="232" spans="1:20" hidden="1" x14ac:dyDescent="0.25">
      <c r="A232" s="2011" t="s">
        <v>825</v>
      </c>
      <c r="B232" s="2010">
        <v>1490.8999999999999</v>
      </c>
      <c r="C232" s="2010">
        <v>178.9</v>
      </c>
      <c r="D232" s="2010"/>
      <c r="E232" s="2010"/>
      <c r="F232" s="2010"/>
      <c r="G232" s="2010"/>
      <c r="H232" s="2010"/>
      <c r="I232" s="2010"/>
      <c r="J232" s="2010">
        <v>1669.8</v>
      </c>
      <c r="K232" s="2010"/>
      <c r="L232" s="2010">
        <v>62.63</v>
      </c>
      <c r="M232" s="2010"/>
      <c r="N232" s="2010">
        <v>452.17275999999958</v>
      </c>
      <c r="O232" s="2010">
        <v>118.62962000000002</v>
      </c>
      <c r="P232" s="2010"/>
      <c r="Q232" s="2010"/>
      <c r="R232" s="2010">
        <v>211.5676200000006</v>
      </c>
      <c r="S232" s="2010">
        <v>0</v>
      </c>
      <c r="T232" s="2010">
        <v>2514.8000000000002</v>
      </c>
    </row>
    <row r="233" spans="1:20" hidden="1" x14ac:dyDescent="0.25">
      <c r="A233" s="2012" t="s">
        <v>826</v>
      </c>
      <c r="B233" s="2010">
        <v>157</v>
      </c>
      <c r="C233" s="2010"/>
      <c r="D233" s="2010"/>
      <c r="E233" s="2010"/>
      <c r="F233" s="2010"/>
      <c r="G233" s="2010"/>
      <c r="H233" s="2010"/>
      <c r="I233" s="2010"/>
      <c r="J233" s="2010">
        <v>157</v>
      </c>
      <c r="K233" s="2010"/>
      <c r="L233" s="2010"/>
      <c r="M233" s="2010"/>
      <c r="N233" s="2010"/>
      <c r="O233" s="2010"/>
      <c r="P233" s="2010"/>
      <c r="Q233" s="2010"/>
      <c r="R233" s="2010">
        <v>0</v>
      </c>
      <c r="S233" s="2010">
        <v>0</v>
      </c>
      <c r="T233" s="2010">
        <v>157</v>
      </c>
    </row>
    <row r="234" spans="1:20" hidden="1" x14ac:dyDescent="0.25">
      <c r="A234" s="2012" t="s">
        <v>827</v>
      </c>
      <c r="B234" s="2010">
        <v>9497.4</v>
      </c>
      <c r="C234" s="2010"/>
      <c r="D234" s="2010"/>
      <c r="E234" s="2010"/>
      <c r="F234" s="2010"/>
      <c r="G234" s="2010"/>
      <c r="H234" s="2010"/>
      <c r="I234" s="2010"/>
      <c r="J234" s="2010">
        <v>9497.4</v>
      </c>
      <c r="K234" s="2010"/>
      <c r="L234" s="2010"/>
      <c r="M234" s="2010"/>
      <c r="N234" s="2010"/>
      <c r="O234" s="2010"/>
      <c r="P234" s="2010"/>
      <c r="Q234" s="2010"/>
      <c r="R234" s="2010">
        <v>202</v>
      </c>
      <c r="S234" s="2010"/>
      <c r="T234" s="2010">
        <v>9699.4</v>
      </c>
    </row>
    <row r="235" spans="1:20" hidden="1" x14ac:dyDescent="0.25">
      <c r="A235" s="2012" t="s">
        <v>828</v>
      </c>
      <c r="B235" s="2010">
        <v>150</v>
      </c>
      <c r="C235" s="2010"/>
      <c r="D235" s="2010"/>
      <c r="E235" s="2010"/>
      <c r="F235" s="2010"/>
      <c r="G235" s="2010"/>
      <c r="H235" s="2010"/>
      <c r="I235" s="2010"/>
      <c r="J235" s="2010">
        <v>150</v>
      </c>
      <c r="K235" s="2010"/>
      <c r="L235" s="2010"/>
      <c r="M235" s="2010"/>
      <c r="N235" s="2010">
        <v>8984.8380600000019</v>
      </c>
      <c r="O235" s="2010"/>
      <c r="P235" s="2010"/>
      <c r="Q235" s="2010"/>
      <c r="R235" s="2010">
        <v>15.16193999999814</v>
      </c>
      <c r="S235" s="2010"/>
      <c r="T235" s="2010">
        <v>9150</v>
      </c>
    </row>
    <row r="236" spans="1:20" hidden="1" x14ac:dyDescent="0.25">
      <c r="A236" s="2012" t="s">
        <v>829</v>
      </c>
      <c r="B236" s="2010">
        <v>80965.840000000011</v>
      </c>
      <c r="C236" s="2010">
        <v>22445.7</v>
      </c>
      <c r="D236" s="2010"/>
      <c r="E236" s="2010"/>
      <c r="F236" s="2010"/>
      <c r="G236" s="2010"/>
      <c r="H236" s="2010"/>
      <c r="I236" s="2010"/>
      <c r="J236" s="2010">
        <v>103411.54000000001</v>
      </c>
      <c r="K236" s="2010"/>
      <c r="L236" s="2010"/>
      <c r="M236" s="2010">
        <v>1632.6010000000001</v>
      </c>
      <c r="N236" s="2010">
        <v>175901.859</v>
      </c>
      <c r="O236" s="2010"/>
      <c r="P236" s="2010"/>
      <c r="Q236" s="2010"/>
      <c r="R236" s="2010">
        <v>8412.5</v>
      </c>
      <c r="S236" s="2010"/>
      <c r="T236" s="2010">
        <v>289358.5</v>
      </c>
    </row>
    <row r="237" spans="1:20" hidden="1" x14ac:dyDescent="0.25">
      <c r="A237" s="2012" t="s">
        <v>830</v>
      </c>
      <c r="B237" s="2010">
        <v>10573.9</v>
      </c>
      <c r="C237" s="2010">
        <v>1943</v>
      </c>
      <c r="D237" s="2010"/>
      <c r="E237" s="2010"/>
      <c r="F237" s="2010"/>
      <c r="G237" s="2010"/>
      <c r="H237" s="2010"/>
      <c r="I237" s="2010"/>
      <c r="J237" s="2010">
        <v>12516.9</v>
      </c>
      <c r="K237" s="2010"/>
      <c r="L237" s="2010"/>
      <c r="M237" s="2010"/>
      <c r="N237" s="2010"/>
      <c r="O237" s="2010"/>
      <c r="P237" s="2010"/>
      <c r="Q237" s="2010"/>
      <c r="R237" s="2010">
        <v>0</v>
      </c>
      <c r="S237" s="2010"/>
      <c r="T237" s="2010">
        <v>12516.9</v>
      </c>
    </row>
    <row r="238" spans="1:20" hidden="1" x14ac:dyDescent="0.25">
      <c r="A238" s="2012" t="s">
        <v>831</v>
      </c>
      <c r="B238" s="2010">
        <v>7283.3000000000011</v>
      </c>
      <c r="C238" s="2010"/>
      <c r="D238" s="2010"/>
      <c r="E238" s="2010"/>
      <c r="F238" s="2010"/>
      <c r="G238" s="2010"/>
      <c r="H238" s="2010"/>
      <c r="I238" s="2010"/>
      <c r="J238" s="2010">
        <v>7283.3000000000011</v>
      </c>
      <c r="K238" s="2010"/>
      <c r="L238" s="2010"/>
      <c r="M238" s="2010"/>
      <c r="N238" s="2010">
        <v>6043.9</v>
      </c>
      <c r="O238" s="2010"/>
      <c r="P238" s="2010"/>
      <c r="Q238" s="2010"/>
      <c r="R238" s="2010">
        <v>1110</v>
      </c>
      <c r="S238" s="2010"/>
      <c r="T238" s="2010">
        <v>14437.2</v>
      </c>
    </row>
    <row r="239" spans="1:20" hidden="1" x14ac:dyDescent="0.25">
      <c r="A239" s="2012" t="s">
        <v>832</v>
      </c>
      <c r="B239" s="2010">
        <v>4500</v>
      </c>
      <c r="C239" s="2010">
        <v>500</v>
      </c>
      <c r="D239" s="2010"/>
      <c r="E239" s="2010"/>
      <c r="F239" s="2010"/>
      <c r="G239" s="2010"/>
      <c r="H239" s="2010"/>
      <c r="I239" s="2010"/>
      <c r="J239" s="2010">
        <v>5000</v>
      </c>
      <c r="K239" s="2010"/>
      <c r="L239" s="2010"/>
      <c r="M239" s="2010"/>
      <c r="N239" s="2010"/>
      <c r="O239" s="2010"/>
      <c r="P239" s="2010"/>
      <c r="Q239" s="2010"/>
      <c r="R239" s="2010">
        <v>0</v>
      </c>
      <c r="S239" s="2010"/>
      <c r="T239" s="2010">
        <v>5000</v>
      </c>
    </row>
    <row r="240" spans="1:20" hidden="1" x14ac:dyDescent="0.25">
      <c r="A240" s="2012" t="s">
        <v>833</v>
      </c>
      <c r="B240" s="2010">
        <v>56214.200000000012</v>
      </c>
      <c r="C240" s="2010">
        <v>21423</v>
      </c>
      <c r="D240" s="2010"/>
      <c r="E240" s="2010"/>
      <c r="F240" s="2010"/>
      <c r="G240" s="2010"/>
      <c r="H240" s="2010"/>
      <c r="I240" s="2010"/>
      <c r="J240" s="2010">
        <v>77637.200000000012</v>
      </c>
      <c r="K240" s="2010"/>
      <c r="L240" s="2010"/>
      <c r="M240" s="2010"/>
      <c r="N240" s="2010">
        <v>33239.644</v>
      </c>
      <c r="O240" s="2010">
        <v>4050.2559999999939</v>
      </c>
      <c r="P240" s="2010"/>
      <c r="Q240" s="2010"/>
      <c r="R240" s="2010">
        <v>0</v>
      </c>
      <c r="S240" s="2010"/>
      <c r="T240" s="2010">
        <v>114927.1</v>
      </c>
    </row>
    <row r="241" spans="1:20" hidden="1" x14ac:dyDescent="0.25">
      <c r="A241" s="2012" t="s">
        <v>834</v>
      </c>
      <c r="B241" s="2010">
        <v>17825.5</v>
      </c>
      <c r="C241" s="2010">
        <v>6973.1</v>
      </c>
      <c r="D241" s="2010"/>
      <c r="E241" s="2010"/>
      <c r="F241" s="2010"/>
      <c r="G241" s="2010"/>
      <c r="H241" s="2010"/>
      <c r="I241" s="2010"/>
      <c r="J241" s="2010">
        <v>24798.6</v>
      </c>
      <c r="K241" s="2010"/>
      <c r="L241" s="2010"/>
      <c r="M241" s="2010"/>
      <c r="N241" s="2010">
        <v>27130.9</v>
      </c>
      <c r="O241" s="2010"/>
      <c r="P241" s="2010"/>
      <c r="Q241" s="2010"/>
      <c r="R241" s="2010">
        <v>0</v>
      </c>
      <c r="S241" s="2010"/>
      <c r="T241" s="2010">
        <v>51929.5</v>
      </c>
    </row>
    <row r="242" spans="1:20" hidden="1" x14ac:dyDescent="0.25">
      <c r="A242" s="2013" t="s">
        <v>835</v>
      </c>
      <c r="B242" s="2010">
        <v>19652.199999999997</v>
      </c>
      <c r="C242" s="2010"/>
      <c r="D242" s="2010"/>
      <c r="E242" s="2010"/>
      <c r="F242" s="2010"/>
      <c r="G242" s="2010"/>
      <c r="H242" s="2010"/>
      <c r="I242" s="2010"/>
      <c r="J242" s="2010">
        <v>19652.199999999997</v>
      </c>
      <c r="K242" s="2010"/>
      <c r="L242" s="2010"/>
      <c r="M242" s="2010"/>
      <c r="N242" s="2010">
        <v>13101.400000000001</v>
      </c>
      <c r="O242" s="2010"/>
      <c r="P242" s="2010"/>
      <c r="Q242" s="2010"/>
      <c r="R242" s="2010">
        <v>0</v>
      </c>
      <c r="S242" s="2010"/>
      <c r="T242" s="2010">
        <v>32753.599999999999</v>
      </c>
    </row>
    <row r="243" spans="1:20" hidden="1" x14ac:dyDescent="0.25">
      <c r="A243" s="2012" t="s">
        <v>836</v>
      </c>
      <c r="B243" s="2010">
        <v>47879.200000000004</v>
      </c>
      <c r="C243" s="2010">
        <v>34139.599999999999</v>
      </c>
      <c r="D243" s="2010"/>
      <c r="E243" s="2010"/>
      <c r="F243" s="2010"/>
      <c r="G243" s="2010"/>
      <c r="H243" s="2010"/>
      <c r="I243" s="2010"/>
      <c r="J243" s="2010">
        <v>82018.8</v>
      </c>
      <c r="K243" s="2010"/>
      <c r="L243" s="2010"/>
      <c r="M243" s="2010"/>
      <c r="N243" s="2010">
        <v>33036.402720000006</v>
      </c>
      <c r="O243" s="2010">
        <v>341.45400000000001</v>
      </c>
      <c r="P243" s="2010"/>
      <c r="Q243" s="2010"/>
      <c r="R243" s="2010">
        <v>730.14327999999659</v>
      </c>
      <c r="S243" s="2010"/>
      <c r="T243" s="2010">
        <v>116126.8</v>
      </c>
    </row>
    <row r="244" spans="1:20" hidden="1" x14ac:dyDescent="0.25">
      <c r="A244" s="2012" t="s">
        <v>837</v>
      </c>
      <c r="B244" s="2010">
        <v>6971.6999999999962</v>
      </c>
      <c r="C244" s="2010">
        <v>14611.2</v>
      </c>
      <c r="D244" s="2010"/>
      <c r="E244" s="2010"/>
      <c r="F244" s="2010"/>
      <c r="G244" s="2010"/>
      <c r="H244" s="2010">
        <v>1459.3</v>
      </c>
      <c r="I244" s="2010"/>
      <c r="J244" s="2010">
        <v>23042.199999999997</v>
      </c>
      <c r="K244" s="2010"/>
      <c r="L244" s="2010"/>
      <c r="M244" s="2010">
        <v>3385.2000000000003</v>
      </c>
      <c r="N244" s="2010"/>
      <c r="O244" s="2010">
        <v>195.38</v>
      </c>
      <c r="P244" s="2010"/>
      <c r="Q244" s="2010"/>
      <c r="R244" s="2010">
        <v>2365.3200000000011</v>
      </c>
      <c r="S244" s="2010"/>
      <c r="T244" s="2010">
        <v>28988.1</v>
      </c>
    </row>
    <row r="245" spans="1:20" hidden="1" x14ac:dyDescent="0.25">
      <c r="A245" s="2013" t="s">
        <v>838</v>
      </c>
      <c r="B245" s="2010">
        <v>4000</v>
      </c>
      <c r="C245" s="2010"/>
      <c r="D245" s="2010"/>
      <c r="E245" s="2010"/>
      <c r="F245" s="2010"/>
      <c r="G245" s="2010"/>
      <c r="H245" s="2010"/>
      <c r="I245" s="2010"/>
      <c r="J245" s="2010">
        <v>4000</v>
      </c>
      <c r="K245" s="2010"/>
      <c r="L245" s="2010"/>
      <c r="M245" s="2010"/>
      <c r="N245" s="2010"/>
      <c r="O245" s="2010"/>
      <c r="P245" s="2010">
        <v>7311.06</v>
      </c>
      <c r="Q245" s="2010"/>
      <c r="R245" s="2010">
        <v>3837.2399999999989</v>
      </c>
      <c r="S245" s="2010"/>
      <c r="T245" s="2010">
        <v>15148.3</v>
      </c>
    </row>
    <row r="246" spans="1:20" hidden="1" x14ac:dyDescent="0.25">
      <c r="A246" s="2013" t="s">
        <v>839</v>
      </c>
      <c r="B246" s="2010">
        <v>7000</v>
      </c>
      <c r="C246" s="2010"/>
      <c r="D246" s="2010"/>
      <c r="E246" s="2010">
        <v>130916</v>
      </c>
      <c r="F246" s="2010"/>
      <c r="G246" s="2010"/>
      <c r="H246" s="2010"/>
      <c r="I246" s="2010"/>
      <c r="J246" s="2010">
        <v>137916</v>
      </c>
      <c r="K246" s="2010"/>
      <c r="L246" s="2010"/>
      <c r="M246" s="2010"/>
      <c r="N246" s="2010">
        <v>14159.399999999994</v>
      </c>
      <c r="O246" s="2010"/>
      <c r="P246" s="2010"/>
      <c r="Q246" s="2010"/>
      <c r="R246" s="2010">
        <v>0</v>
      </c>
      <c r="S246" s="2010"/>
      <c r="T246" s="2014">
        <v>152075.4</v>
      </c>
    </row>
    <row r="247" spans="1:20" hidden="1" x14ac:dyDescent="0.25">
      <c r="A247" s="2012" t="s">
        <v>840</v>
      </c>
      <c r="B247" s="2010"/>
      <c r="C247" s="2010"/>
      <c r="D247" s="2010"/>
      <c r="E247" s="2010"/>
      <c r="F247" s="2010"/>
      <c r="G247" s="2010"/>
      <c r="H247" s="2010"/>
      <c r="I247" s="2010"/>
      <c r="J247" s="2010">
        <v>0</v>
      </c>
      <c r="K247" s="2010"/>
      <c r="L247" s="2010"/>
      <c r="M247" s="2010"/>
      <c r="N247" s="2010"/>
      <c r="O247" s="2010"/>
      <c r="P247" s="2010"/>
      <c r="Q247" s="2010">
        <v>197055.4</v>
      </c>
      <c r="R247" s="2010"/>
      <c r="S247" s="2010"/>
      <c r="T247" s="2010">
        <v>197055.4</v>
      </c>
    </row>
    <row r="248" spans="1:20" hidden="1" x14ac:dyDescent="0.25">
      <c r="A248" s="2012" t="s">
        <v>841</v>
      </c>
      <c r="B248" s="2010"/>
      <c r="C248" s="2010"/>
      <c r="D248" s="2010"/>
      <c r="E248" s="2010"/>
      <c r="F248" s="2010"/>
      <c r="G248" s="2010"/>
      <c r="H248" s="2010"/>
      <c r="I248" s="2010"/>
      <c r="J248" s="2010">
        <v>0</v>
      </c>
      <c r="K248" s="2010"/>
      <c r="L248" s="2010"/>
      <c r="M248" s="2010"/>
      <c r="N248" s="2010"/>
      <c r="O248" s="2010"/>
      <c r="P248" s="2010"/>
      <c r="Q248" s="2010">
        <v>29862.5</v>
      </c>
      <c r="R248" s="2010"/>
      <c r="S248" s="2010"/>
      <c r="T248" s="2010">
        <v>29862.5</v>
      </c>
    </row>
    <row r="249" spans="1:20" hidden="1" x14ac:dyDescent="0.25">
      <c r="A249" s="2015" t="s">
        <v>842</v>
      </c>
      <c r="B249" s="2010"/>
      <c r="C249" s="2010"/>
      <c r="D249" s="2010"/>
      <c r="E249" s="2010"/>
      <c r="F249" s="2010"/>
      <c r="G249" s="2010"/>
      <c r="H249" s="2010"/>
      <c r="I249" s="2010"/>
      <c r="J249" s="2010">
        <v>0</v>
      </c>
      <c r="K249" s="2010"/>
      <c r="L249" s="2010"/>
      <c r="M249" s="2010"/>
      <c r="N249" s="2010"/>
      <c r="O249" s="2010"/>
      <c r="P249" s="2010"/>
      <c r="Q249" s="2010">
        <v>4405.1000000000004</v>
      </c>
      <c r="R249" s="2010"/>
      <c r="S249" s="2010"/>
      <c r="T249" s="2010">
        <v>4405.1000000000004</v>
      </c>
    </row>
    <row r="250" spans="1:20" hidden="1" x14ac:dyDescent="0.25">
      <c r="A250" s="2004" t="s">
        <v>843</v>
      </c>
      <c r="B250" s="2010">
        <v>19741.896000000001</v>
      </c>
      <c r="C250" s="2010"/>
      <c r="D250" s="2010"/>
      <c r="E250" s="2010"/>
      <c r="F250" s="2010"/>
      <c r="G250" s="2010"/>
      <c r="H250" s="2010"/>
      <c r="I250" s="2010"/>
      <c r="J250" s="2010">
        <v>19741.896000000001</v>
      </c>
      <c r="K250" s="2010"/>
      <c r="L250" s="2010"/>
      <c r="M250" s="2010"/>
      <c r="N250" s="2010">
        <v>5115.61564</v>
      </c>
      <c r="O250" s="2014">
        <v>665.28836000000001</v>
      </c>
      <c r="P250" s="2010"/>
      <c r="Q250" s="2010"/>
      <c r="R250" s="2010">
        <v>0</v>
      </c>
      <c r="S250" s="2010"/>
      <c r="T250" s="2010">
        <v>25522.800000000003</v>
      </c>
    </row>
    <row r="251" spans="1:20" hidden="1" x14ac:dyDescent="0.25">
      <c r="A251" s="2004"/>
      <c r="B251" s="2010"/>
      <c r="C251" s="2010"/>
      <c r="D251" s="2010"/>
      <c r="E251" s="2010"/>
      <c r="F251" s="2010"/>
      <c r="G251" s="2010"/>
      <c r="H251" s="2010"/>
      <c r="I251" s="2010"/>
      <c r="J251" s="2010"/>
      <c r="K251" s="2010"/>
      <c r="L251" s="2010"/>
      <c r="M251" s="2010"/>
      <c r="N251" s="2010"/>
      <c r="O251" s="2010"/>
      <c r="P251" s="2010"/>
      <c r="Q251" s="2010"/>
      <c r="R251" s="2010"/>
      <c r="S251" s="2010"/>
      <c r="T251" s="2010"/>
    </row>
    <row r="252" spans="1:20" ht="15.75" hidden="1" thickBot="1" x14ac:dyDescent="0.3">
      <c r="A252" s="2004" t="s">
        <v>844</v>
      </c>
      <c r="B252" s="2016">
        <v>405728.80000000005</v>
      </c>
      <c r="C252" s="2016">
        <v>157468.1</v>
      </c>
      <c r="D252" s="2016">
        <v>941.9</v>
      </c>
      <c r="E252" s="2016">
        <v>130916</v>
      </c>
      <c r="F252" s="2016">
        <v>0</v>
      </c>
      <c r="G252" s="2016">
        <v>207.9</v>
      </c>
      <c r="H252" s="2016">
        <v>1459.3</v>
      </c>
      <c r="I252" s="2016">
        <v>0</v>
      </c>
      <c r="J252" s="2016">
        <v>696721.99999999988</v>
      </c>
      <c r="K252" s="2016"/>
      <c r="L252" s="2016">
        <v>6425.2145187896804</v>
      </c>
      <c r="M252" s="2016">
        <v>6146.2010000000009</v>
      </c>
      <c r="N252" s="2016">
        <v>360968.82006224827</v>
      </c>
      <c r="O252" s="2016">
        <v>15020.694999999994</v>
      </c>
      <c r="P252" s="2016">
        <v>7311.06</v>
      </c>
      <c r="Q252" s="2016">
        <v>235336.91523896204</v>
      </c>
      <c r="R252" s="2016">
        <v>25592.694179999991</v>
      </c>
      <c r="S252" s="2016"/>
      <c r="T252" s="2016">
        <v>1353523.5999999999</v>
      </c>
    </row>
    <row r="253" spans="1:20" ht="21.95" hidden="1" customHeight="1" thickBot="1" x14ac:dyDescent="0.25">
      <c r="A253" s="2006"/>
      <c r="B253" s="2006"/>
      <c r="C253" s="2006"/>
      <c r="D253" s="2006"/>
      <c r="E253" s="2006"/>
      <c r="F253" s="2006"/>
      <c r="G253" s="2006"/>
      <c r="H253" s="2006"/>
      <c r="I253" s="2006"/>
      <c r="J253" s="2006"/>
      <c r="K253" s="2006"/>
      <c r="L253" s="2006"/>
      <c r="M253" s="2006"/>
      <c r="N253" s="2006"/>
      <c r="O253" s="2006"/>
      <c r="P253" s="2006"/>
      <c r="Q253" s="2007"/>
      <c r="R253" s="2007"/>
    </row>
    <row r="254" spans="1:20" ht="56.1" hidden="1" customHeight="1" x14ac:dyDescent="0.25">
      <c r="A254" s="2006" t="s">
        <v>845</v>
      </c>
      <c r="B254" s="2006">
        <v>0.29975746267002668</v>
      </c>
      <c r="C254" s="2006">
        <v>0.11633938263063903</v>
      </c>
      <c r="D254" s="2006">
        <v>6.9588738607882425E-4</v>
      </c>
      <c r="E254" s="2006">
        <v>9.6722362284632504E-2</v>
      </c>
      <c r="F254" s="2006">
        <v>0</v>
      </c>
      <c r="G254" s="2006">
        <v>1.5359909498438004E-4</v>
      </c>
      <c r="H254" s="2008">
        <v>1.0781489144334093E-3</v>
      </c>
      <c r="I254" s="2006">
        <v>0</v>
      </c>
      <c r="J254" s="2006">
        <v>0.51474684298079465</v>
      </c>
      <c r="K254" s="2006"/>
      <c r="L254" s="2006">
        <v>4.7470280671793839E-3</v>
      </c>
      <c r="M254" s="2006">
        <v>4.5408894237233847E-3</v>
      </c>
      <c r="N254" s="2006">
        <v>0.26668823510890266</v>
      </c>
      <c r="O254" s="2006">
        <v>1.10974755076306E-2</v>
      </c>
      <c r="P254" s="2006">
        <v>5.4015016805026538E-3</v>
      </c>
      <c r="Q254" s="2006">
        <v>0.17386982778797655</v>
      </c>
      <c r="R254" s="2008">
        <v>1.8908199443290086E-2</v>
      </c>
      <c r="T254" s="2000">
        <v>1</v>
      </c>
    </row>
    <row r="255" spans="1:20" hidden="1" x14ac:dyDescent="0.25">
      <c r="A255" s="2009" t="s">
        <v>820</v>
      </c>
      <c r="B255" s="2010">
        <v>1552.9436960356775</v>
      </c>
      <c r="C255" s="2010">
        <v>731.41439822127018</v>
      </c>
      <c r="D255" s="2010">
        <v>0</v>
      </c>
      <c r="E255" s="2010">
        <v>0</v>
      </c>
      <c r="F255" s="2010">
        <v>2.6548872917006254</v>
      </c>
      <c r="G255" s="2010">
        <v>0</v>
      </c>
      <c r="H255" s="2010">
        <v>2287.0129815486484</v>
      </c>
      <c r="I255" s="2006"/>
      <c r="J255" s="2010">
        <v>68.502373540161997</v>
      </c>
      <c r="K255" s="2010">
        <v>15.53027445836838</v>
      </c>
      <c r="L255" s="2010">
        <v>510.86023477013669</v>
      </c>
      <c r="M255" s="2010">
        <v>65.291851501562505</v>
      </c>
      <c r="N255" s="2010"/>
      <c r="O255" s="2010">
        <v>146.17377776645804</v>
      </c>
      <c r="P255" s="2010">
        <v>115.15878087303264</v>
      </c>
      <c r="Q255" s="2006"/>
      <c r="R255" s="2010">
        <v>3193</v>
      </c>
    </row>
    <row r="256" spans="1:20" hidden="1" x14ac:dyDescent="0.25">
      <c r="A256" s="2009"/>
      <c r="B256" s="2010"/>
      <c r="C256" s="2010"/>
      <c r="D256" s="2010"/>
      <c r="E256" s="2010"/>
      <c r="F256" s="2010"/>
      <c r="G256" s="2010"/>
      <c r="H256" s="2010"/>
      <c r="I256" s="2006"/>
      <c r="J256" s="2010"/>
      <c r="K256" s="2010"/>
      <c r="L256" s="2010"/>
      <c r="M256" s="2010"/>
      <c r="N256" s="2010"/>
      <c r="O256" s="2010"/>
      <c r="P256" s="2010"/>
      <c r="Q256" s="2006"/>
      <c r="R256" s="2010"/>
    </row>
    <row r="257" spans="1:18" hidden="1" x14ac:dyDescent="0.25">
      <c r="A257" s="2011" t="s">
        <v>821</v>
      </c>
      <c r="B257" s="2010">
        <v>61416.4</v>
      </c>
      <c r="C257" s="2010">
        <v>21210</v>
      </c>
      <c r="D257" s="2010"/>
      <c r="E257" s="2010"/>
      <c r="F257" s="2010"/>
      <c r="G257" s="2010"/>
      <c r="H257" s="2010">
        <v>82626.399999999994</v>
      </c>
      <c r="I257" s="2010"/>
      <c r="J257" s="2010">
        <v>3182.348828100738</v>
      </c>
      <c r="K257" s="2010">
        <v>1211.4713307727018</v>
      </c>
      <c r="L257" s="2010">
        <v>13995.360535685075</v>
      </c>
      <c r="M257" s="2010">
        <v>3714.556485470905</v>
      </c>
      <c r="N257" s="2010"/>
      <c r="O257" s="2010">
        <v>8705.5341507432859</v>
      </c>
      <c r="P257" s="2010">
        <v>3727</v>
      </c>
      <c r="Q257" s="2010"/>
      <c r="R257" s="2010">
        <v>115951.2</v>
      </c>
    </row>
    <row r="258" spans="1:18" hidden="1" x14ac:dyDescent="0.25">
      <c r="A258" s="2011" t="s">
        <v>822</v>
      </c>
      <c r="B258" s="2010">
        <v>44202.1</v>
      </c>
      <c r="C258" s="2010">
        <v>32030.2</v>
      </c>
      <c r="D258" s="2010"/>
      <c r="E258" s="2010"/>
      <c r="F258" s="2010">
        <v>207.1</v>
      </c>
      <c r="G258" s="2010"/>
      <c r="H258" s="2010">
        <v>76439.400000000009</v>
      </c>
      <c r="I258" s="2010"/>
      <c r="J258" s="2010">
        <v>1828.0307517949052</v>
      </c>
      <c r="K258" s="2010"/>
      <c r="L258" s="2010">
        <v>21667.144051366027</v>
      </c>
      <c r="M258" s="2010">
        <v>1378.6700662716823</v>
      </c>
      <c r="N258" s="2010"/>
      <c r="O258" s="2010">
        <v>2697.0551305673816</v>
      </c>
      <c r="P258" s="2010">
        <v>3917</v>
      </c>
      <c r="Q258" s="2010"/>
      <c r="R258" s="2010">
        <v>107927.3</v>
      </c>
    </row>
    <row r="259" spans="1:18" hidden="1" x14ac:dyDescent="0.25">
      <c r="A259" s="2011" t="s">
        <v>823</v>
      </c>
      <c r="B259" s="2010">
        <v>1455</v>
      </c>
      <c r="C259" s="2010">
        <v>1377.2</v>
      </c>
      <c r="D259" s="2010"/>
      <c r="E259" s="2010"/>
      <c r="F259" s="2010"/>
      <c r="G259" s="2010"/>
      <c r="H259" s="2010">
        <v>2832.2</v>
      </c>
      <c r="I259" s="2010"/>
      <c r="J259" s="2010"/>
      <c r="K259" s="2010"/>
      <c r="L259" s="2010">
        <v>363.70000000000027</v>
      </c>
      <c r="M259" s="2010"/>
      <c r="N259" s="2010"/>
      <c r="O259" s="2010"/>
      <c r="P259" s="2010">
        <v>110</v>
      </c>
      <c r="Q259" s="2010"/>
      <c r="R259" s="2010">
        <v>3305.9</v>
      </c>
    </row>
    <row r="260" spans="1:18" hidden="1" x14ac:dyDescent="0.25">
      <c r="A260" s="2011" t="s">
        <v>846</v>
      </c>
      <c r="B260" s="2010">
        <v>2260</v>
      </c>
      <c r="C260" s="2010">
        <v>1868.8</v>
      </c>
      <c r="D260" s="2010"/>
      <c r="E260" s="2010"/>
      <c r="F260" s="2010"/>
      <c r="G260" s="2010"/>
      <c r="H260" s="2010">
        <v>4128.8</v>
      </c>
      <c r="I260" s="2010"/>
      <c r="J260" s="2010">
        <v>233.29041487839774</v>
      </c>
      <c r="K260" s="2010"/>
      <c r="L260" s="2010">
        <v>3028.1095851216023</v>
      </c>
      <c r="M260" s="2010"/>
      <c r="N260" s="2010"/>
      <c r="O260" s="2010"/>
      <c r="P260" s="2010">
        <v>1212.2</v>
      </c>
      <c r="Q260" s="2010"/>
      <c r="R260" s="2010">
        <v>8602.4</v>
      </c>
    </row>
    <row r="261" spans="1:18" hidden="1" x14ac:dyDescent="0.25">
      <c r="A261" s="2011" t="s">
        <v>824</v>
      </c>
      <c r="B261" s="2010">
        <v>503.8</v>
      </c>
      <c r="C261" s="2010"/>
      <c r="D261" s="2010"/>
      <c r="E261" s="2010"/>
      <c r="F261" s="2010"/>
      <c r="G261" s="2010"/>
      <c r="H261" s="2010">
        <v>503.8</v>
      </c>
      <c r="I261" s="2010"/>
      <c r="J261" s="2010"/>
      <c r="K261" s="2010"/>
      <c r="L261" s="2010">
        <v>94.199999999999989</v>
      </c>
      <c r="M261" s="2010"/>
      <c r="N261" s="2010"/>
      <c r="O261" s="2010"/>
      <c r="P261" s="2010">
        <v>2</v>
      </c>
      <c r="Q261" s="2010"/>
      <c r="R261" s="2010">
        <v>600</v>
      </c>
    </row>
    <row r="262" spans="1:18" hidden="1" x14ac:dyDescent="0.25">
      <c r="A262" s="2012" t="s">
        <v>825</v>
      </c>
      <c r="B262" s="2010">
        <v>1379.4</v>
      </c>
      <c r="C262" s="2010">
        <v>569.29999999999995</v>
      </c>
      <c r="D262" s="2010"/>
      <c r="E262" s="2010"/>
      <c r="F262" s="2010"/>
      <c r="G262" s="2010"/>
      <c r="H262" s="2010">
        <v>1948.7</v>
      </c>
      <c r="I262" s="2010"/>
      <c r="J262" s="2010">
        <v>99.999999999999986</v>
      </c>
      <c r="K262" s="2010"/>
      <c r="L262" s="2010">
        <v>499.59999999999968</v>
      </c>
      <c r="M262" s="2010"/>
      <c r="N262" s="2010"/>
      <c r="O262" s="2010"/>
      <c r="P262" s="2010">
        <v>15</v>
      </c>
      <c r="Q262" s="2010"/>
      <c r="R262" s="2010">
        <v>2563.2999999999997</v>
      </c>
    </row>
    <row r="263" spans="1:18" hidden="1" x14ac:dyDescent="0.25">
      <c r="A263" s="2012" t="s">
        <v>826</v>
      </c>
      <c r="B263" s="2010">
        <v>161.69999999999999</v>
      </c>
      <c r="C263" s="2010"/>
      <c r="D263" s="2010"/>
      <c r="E263" s="2010"/>
      <c r="F263" s="2010"/>
      <c r="G263" s="2010"/>
      <c r="H263" s="2010">
        <v>161.69999999999999</v>
      </c>
      <c r="I263" s="2010"/>
      <c r="J263" s="2010"/>
      <c r="K263" s="2010"/>
      <c r="L263" s="2010">
        <v>0</v>
      </c>
      <c r="M263" s="2010"/>
      <c r="N263" s="2010"/>
      <c r="O263" s="2010"/>
      <c r="P263" s="2010"/>
      <c r="Q263" s="2010"/>
      <c r="R263" s="2010">
        <v>161.69999999999999</v>
      </c>
    </row>
    <row r="264" spans="1:18" hidden="1" x14ac:dyDescent="0.25">
      <c r="A264" s="2012" t="s">
        <v>827</v>
      </c>
      <c r="B264" s="2010">
        <v>9762.2000000000007</v>
      </c>
      <c r="C264" s="2010"/>
      <c r="D264" s="2010"/>
      <c r="E264" s="2010"/>
      <c r="F264" s="2010"/>
      <c r="G264" s="2010"/>
      <c r="H264" s="2010">
        <v>9762.2000000000007</v>
      </c>
      <c r="I264" s="2010"/>
      <c r="J264" s="2010"/>
      <c r="K264" s="2010"/>
      <c r="L264" s="2010">
        <v>202.60000000000036</v>
      </c>
      <c r="M264" s="2010"/>
      <c r="N264" s="2010"/>
      <c r="O264" s="2010"/>
      <c r="P264" s="2010"/>
      <c r="Q264" s="2010"/>
      <c r="R264" s="2010">
        <v>9964.8000000000011</v>
      </c>
    </row>
    <row r="265" spans="1:18" hidden="1" x14ac:dyDescent="0.25">
      <c r="A265" s="2012" t="s">
        <v>828</v>
      </c>
      <c r="B265" s="2010">
        <v>150</v>
      </c>
      <c r="C265" s="2010"/>
      <c r="D265" s="2010"/>
      <c r="E265" s="2010"/>
      <c r="F265" s="2010"/>
      <c r="G265" s="2010"/>
      <c r="H265" s="2010">
        <v>150</v>
      </c>
      <c r="I265" s="2010"/>
      <c r="J265" s="2010"/>
      <c r="K265" s="2010"/>
      <c r="L265" s="2010">
        <v>9000</v>
      </c>
      <c r="M265" s="2010"/>
      <c r="N265" s="2010"/>
      <c r="O265" s="2010"/>
      <c r="P265" s="2010"/>
      <c r="Q265" s="2010"/>
      <c r="R265" s="2010">
        <v>9150</v>
      </c>
    </row>
    <row r="266" spans="1:18" hidden="1" x14ac:dyDescent="0.25">
      <c r="A266" s="2012" t="s">
        <v>829</v>
      </c>
      <c r="B266" s="2010">
        <v>84965.84</v>
      </c>
      <c r="C266" s="2010">
        <v>22445.7</v>
      </c>
      <c r="D266" s="2010"/>
      <c r="E266" s="2010"/>
      <c r="F266" s="2010"/>
      <c r="G266" s="2010"/>
      <c r="H266" s="2010">
        <v>107411.54</v>
      </c>
      <c r="I266" s="2010"/>
      <c r="J266" s="2010"/>
      <c r="K266" s="2010">
        <v>1632.6010000000001</v>
      </c>
      <c r="L266" s="2010">
        <v>172266.185</v>
      </c>
      <c r="M266" s="2010"/>
      <c r="N266" s="2010"/>
      <c r="O266" s="2010"/>
      <c r="P266" s="2010">
        <v>9922.5720000000001</v>
      </c>
      <c r="Q266" s="2010"/>
      <c r="R266" s="2010">
        <v>291232.89799999999</v>
      </c>
    </row>
    <row r="267" spans="1:18" hidden="1" x14ac:dyDescent="0.25">
      <c r="A267" s="2012" t="s">
        <v>830</v>
      </c>
      <c r="B267" s="2010">
        <v>10573.9</v>
      </c>
      <c r="C267" s="2010">
        <v>1943</v>
      </c>
      <c r="D267" s="2010"/>
      <c r="E267" s="2010"/>
      <c r="F267" s="2010"/>
      <c r="G267" s="2010"/>
      <c r="H267" s="2010">
        <v>12516.9</v>
      </c>
      <c r="I267" s="2010"/>
      <c r="J267" s="2010"/>
      <c r="K267" s="2010"/>
      <c r="L267" s="2010"/>
      <c r="M267" s="2010"/>
      <c r="N267" s="2010"/>
      <c r="O267" s="2010"/>
      <c r="P267" s="2010"/>
      <c r="Q267" s="2010"/>
      <c r="R267" s="2010">
        <v>12516.9</v>
      </c>
    </row>
    <row r="268" spans="1:18" hidden="1" x14ac:dyDescent="0.25">
      <c r="A268" s="2012" t="s">
        <v>831</v>
      </c>
      <c r="B268" s="2010">
        <v>8283.2999999999993</v>
      </c>
      <c r="C268" s="2010"/>
      <c r="D268" s="2010"/>
      <c r="E268" s="2010"/>
      <c r="F268" s="2010"/>
      <c r="G268" s="2010"/>
      <c r="H268" s="2010">
        <v>8283.2999999999993</v>
      </c>
      <c r="I268" s="2010"/>
      <c r="J268" s="2010"/>
      <c r="K268" s="2010"/>
      <c r="L268" s="2010">
        <v>4806.9713999999985</v>
      </c>
      <c r="M268" s="2010"/>
      <c r="N268" s="2010"/>
      <c r="O268" s="2010"/>
      <c r="P268" s="2010">
        <v>1346.9286</v>
      </c>
      <c r="Q268" s="2010"/>
      <c r="R268" s="2010">
        <v>14437.199999999997</v>
      </c>
    </row>
    <row r="269" spans="1:18" hidden="1" x14ac:dyDescent="0.25">
      <c r="A269" s="2012" t="s">
        <v>832</v>
      </c>
      <c r="B269" s="2010">
        <v>4500</v>
      </c>
      <c r="C269" s="2010">
        <v>500</v>
      </c>
      <c r="D269" s="2010"/>
      <c r="E269" s="2010"/>
      <c r="F269" s="2010"/>
      <c r="G269" s="2010"/>
      <c r="H269" s="2010">
        <v>5000</v>
      </c>
      <c r="I269" s="2010"/>
      <c r="J269" s="2010"/>
      <c r="K269" s="2010"/>
      <c r="L269" s="2010"/>
      <c r="M269" s="2010"/>
      <c r="N269" s="2010"/>
      <c r="O269" s="2010"/>
      <c r="P269" s="2010"/>
      <c r="Q269" s="2010"/>
      <c r="R269" s="2010">
        <v>5000</v>
      </c>
    </row>
    <row r="270" spans="1:18" hidden="1" x14ac:dyDescent="0.25">
      <c r="A270" s="2012" t="s">
        <v>833</v>
      </c>
      <c r="B270" s="2010">
        <v>56214.224000000002</v>
      </c>
      <c r="C270" s="2010">
        <v>10627.2</v>
      </c>
      <c r="D270" s="2010"/>
      <c r="E270" s="2010"/>
      <c r="F270" s="2010"/>
      <c r="G270" s="2010"/>
      <c r="H270" s="2010">
        <v>66841.423999999999</v>
      </c>
      <c r="I270" s="2010"/>
      <c r="J270" s="2010"/>
      <c r="K270" s="2010"/>
      <c r="L270" s="2010">
        <v>33239.644</v>
      </c>
      <c r="M270" s="2010">
        <v>5849.5000000000009</v>
      </c>
      <c r="N270" s="2010"/>
      <c r="O270" s="2010"/>
      <c r="P270" s="2010">
        <v>10795.8</v>
      </c>
      <c r="Q270" s="2010"/>
      <c r="R270" s="2010">
        <v>116726.368</v>
      </c>
    </row>
    <row r="271" spans="1:18" hidden="1" x14ac:dyDescent="0.25">
      <c r="A271" s="2013" t="s">
        <v>834</v>
      </c>
      <c r="B271" s="2010">
        <v>22825.5</v>
      </c>
      <c r="C271" s="2010">
        <v>2574.8000000000002</v>
      </c>
      <c r="D271" s="2010"/>
      <c r="E271" s="2010"/>
      <c r="F271" s="2010"/>
      <c r="G271" s="2010"/>
      <c r="H271" s="2010">
        <v>25400.3</v>
      </c>
      <c r="I271" s="2010"/>
      <c r="J271" s="2010"/>
      <c r="K271" s="2010"/>
      <c r="L271" s="2010">
        <v>22130.9</v>
      </c>
      <c r="M271" s="2010"/>
      <c r="N271" s="2010"/>
      <c r="O271" s="2010"/>
      <c r="P271" s="2010">
        <v>4398.3</v>
      </c>
      <c r="Q271" s="2010"/>
      <c r="R271" s="2010">
        <v>51929.5</v>
      </c>
    </row>
    <row r="272" spans="1:18" hidden="1" x14ac:dyDescent="0.25">
      <c r="A272" s="2012" t="s">
        <v>835</v>
      </c>
      <c r="B272" s="2010">
        <v>19652.16</v>
      </c>
      <c r="C272" s="2010"/>
      <c r="D272" s="2010"/>
      <c r="E272" s="2010"/>
      <c r="F272" s="2010"/>
      <c r="G272" s="2010"/>
      <c r="H272" s="2010">
        <v>19652.16</v>
      </c>
      <c r="I272" s="2010"/>
      <c r="J272" s="2010"/>
      <c r="K272" s="2010"/>
      <c r="L272" s="2010">
        <v>13101.44</v>
      </c>
      <c r="M272" s="2010"/>
      <c r="N272" s="2010"/>
      <c r="O272" s="2010"/>
      <c r="P272" s="2010"/>
      <c r="Q272" s="2010"/>
      <c r="R272" s="2010">
        <v>32753.599999999999</v>
      </c>
    </row>
    <row r="273" spans="1:20" hidden="1" x14ac:dyDescent="0.25">
      <c r="A273" s="2012" t="s">
        <v>836</v>
      </c>
      <c r="B273" s="2010">
        <v>48512.1</v>
      </c>
      <c r="C273" s="2010">
        <v>29319.599999999999</v>
      </c>
      <c r="D273" s="2010"/>
      <c r="E273" s="2010"/>
      <c r="F273" s="2010"/>
      <c r="G273" s="2010"/>
      <c r="H273" s="2010">
        <v>77831.7</v>
      </c>
      <c r="I273" s="2010"/>
      <c r="J273" s="2010"/>
      <c r="K273" s="2010"/>
      <c r="L273" s="2010">
        <v>24623.567164804117</v>
      </c>
      <c r="M273" s="2010">
        <v>1635.632835195875</v>
      </c>
      <c r="N273" s="2010"/>
      <c r="O273" s="2010">
        <v>45000</v>
      </c>
      <c r="P273" s="2010">
        <v>4820</v>
      </c>
      <c r="Q273" s="2010"/>
      <c r="R273" s="2010">
        <v>153910.9</v>
      </c>
    </row>
    <row r="274" spans="1:20" hidden="1" x14ac:dyDescent="0.25">
      <c r="A274" s="2013" t="s">
        <v>837</v>
      </c>
      <c r="B274" s="2010">
        <v>6971.7</v>
      </c>
      <c r="C274" s="2010">
        <v>14611.2</v>
      </c>
      <c r="D274" s="2010"/>
      <c r="E274" s="2010">
        <v>1459.3</v>
      </c>
      <c r="F274" s="2010"/>
      <c r="G274" s="2010"/>
      <c r="H274" s="2010">
        <v>23042.2</v>
      </c>
      <c r="I274" s="2010"/>
      <c r="J274" s="2010"/>
      <c r="K274" s="2010">
        <v>3786.3131346151222</v>
      </c>
      <c r="L274" s="2010"/>
      <c r="M274" s="2010">
        <v>1859.5868653848775</v>
      </c>
      <c r="N274" s="2010"/>
      <c r="O274" s="2010"/>
      <c r="P274" s="2010">
        <v>300</v>
      </c>
      <c r="Q274" s="2010"/>
      <c r="R274" s="2010">
        <v>28988.100000000002</v>
      </c>
    </row>
    <row r="275" spans="1:20" hidden="1" x14ac:dyDescent="0.25">
      <c r="A275" s="2013" t="s">
        <v>838</v>
      </c>
      <c r="B275" s="2010">
        <v>4000</v>
      </c>
      <c r="C275" s="2010"/>
      <c r="D275" s="2010"/>
      <c r="E275" s="2010"/>
      <c r="F275" s="2010"/>
      <c r="G275" s="2010"/>
      <c r="H275" s="2010">
        <v>4000</v>
      </c>
      <c r="I275" s="2010"/>
      <c r="J275" s="2010"/>
      <c r="K275" s="2010"/>
      <c r="L275" s="2010"/>
      <c r="M275" s="2010"/>
      <c r="N275" s="2010">
        <v>6000</v>
      </c>
      <c r="O275" s="2010"/>
      <c r="P275" s="2010">
        <v>5148.2999999999993</v>
      </c>
      <c r="Q275" s="2010"/>
      <c r="R275" s="2014">
        <v>15148.3</v>
      </c>
    </row>
    <row r="276" spans="1:20" hidden="1" x14ac:dyDescent="0.25">
      <c r="A276" s="2012" t="s">
        <v>839</v>
      </c>
      <c r="B276" s="2010">
        <v>7000</v>
      </c>
      <c r="C276" s="2010"/>
      <c r="D276" s="2010">
        <v>40516</v>
      </c>
      <c r="E276" s="2010"/>
      <c r="F276" s="2010"/>
      <c r="G276" s="2010"/>
      <c r="H276" s="2010">
        <v>47516</v>
      </c>
      <c r="I276" s="2010"/>
      <c r="J276" s="2010"/>
      <c r="K276" s="2010"/>
      <c r="L276" s="2010">
        <v>14159.4</v>
      </c>
      <c r="M276" s="2010"/>
      <c r="N276" s="2010"/>
      <c r="O276" s="2010"/>
      <c r="P276" s="2010"/>
      <c r="Q276" s="2010"/>
      <c r="R276" s="2010">
        <v>61675.4</v>
      </c>
    </row>
    <row r="277" spans="1:20" hidden="1" x14ac:dyDescent="0.25">
      <c r="A277" s="2012" t="s">
        <v>843</v>
      </c>
      <c r="B277" s="2010">
        <v>19741.900000000001</v>
      </c>
      <c r="C277" s="2010"/>
      <c r="D277" s="2010"/>
      <c r="E277" s="2010"/>
      <c r="F277" s="2010"/>
      <c r="G277" s="2010"/>
      <c r="H277" s="2010">
        <v>19741.900000000001</v>
      </c>
      <c r="I277" s="2010"/>
      <c r="J277" s="2010"/>
      <c r="K277" s="2010"/>
      <c r="L277" s="2010">
        <v>4992.8</v>
      </c>
      <c r="M277" s="2010"/>
      <c r="N277" s="2010"/>
      <c r="O277" s="2010"/>
      <c r="P277" s="2010"/>
      <c r="Q277" s="2010"/>
      <c r="R277" s="2010">
        <v>24734.7</v>
      </c>
    </row>
    <row r="278" spans="1:20" hidden="1" x14ac:dyDescent="0.25">
      <c r="A278" s="2015"/>
      <c r="B278" s="2010"/>
      <c r="C278" s="2010"/>
      <c r="D278" s="2010"/>
      <c r="E278" s="2010"/>
      <c r="F278" s="2010"/>
      <c r="G278" s="2010"/>
      <c r="H278" s="2010"/>
      <c r="I278" s="2010"/>
      <c r="J278" s="2010"/>
      <c r="K278" s="2010"/>
      <c r="L278" s="2010"/>
      <c r="M278" s="2010"/>
      <c r="N278" s="2010"/>
      <c r="O278" s="2010"/>
      <c r="P278" s="2010"/>
      <c r="Q278" s="2010"/>
      <c r="R278" s="2010"/>
    </row>
    <row r="279" spans="1:20" hidden="1" x14ac:dyDescent="0.25">
      <c r="A279" s="2004" t="s">
        <v>844</v>
      </c>
      <c r="B279" s="2010">
        <v>414531.22399999999</v>
      </c>
      <c r="C279" s="2010">
        <v>139077</v>
      </c>
      <c r="D279" s="2010">
        <v>40516</v>
      </c>
      <c r="E279" s="2010">
        <v>1459.3</v>
      </c>
      <c r="F279" s="2010">
        <v>207.1</v>
      </c>
      <c r="G279" s="2010">
        <v>0</v>
      </c>
      <c r="H279" s="2010">
        <v>595790.62399999995</v>
      </c>
      <c r="I279" s="2010"/>
      <c r="J279" s="2010">
        <v>5343.6699947740408</v>
      </c>
      <c r="K279" s="2010">
        <v>6630.3854653878243</v>
      </c>
      <c r="L279" s="2010">
        <v>338171.62173697684</v>
      </c>
      <c r="M279" s="2014">
        <v>14437.94625232334</v>
      </c>
      <c r="N279" s="2010">
        <v>6000</v>
      </c>
      <c r="O279" s="2010">
        <v>56402.589281310669</v>
      </c>
      <c r="P279" s="2010">
        <v>45715.100600000005</v>
      </c>
      <c r="Q279" s="2010"/>
      <c r="R279" s="2010">
        <v>1068491.9373307726</v>
      </c>
    </row>
    <row r="280" spans="1:20" hidden="1" x14ac:dyDescent="0.25">
      <c r="A280" s="2004"/>
      <c r="B280" s="2010"/>
      <c r="C280" s="2010"/>
      <c r="D280" s="2010"/>
      <c r="E280" s="2010"/>
      <c r="F280" s="2010"/>
      <c r="G280" s="2010"/>
      <c r="H280" s="2010"/>
      <c r="I280" s="2010"/>
      <c r="J280" s="2010"/>
      <c r="K280" s="2010"/>
      <c r="L280" s="2010"/>
      <c r="M280" s="2010"/>
      <c r="N280" s="2010"/>
      <c r="O280" s="2010"/>
      <c r="P280" s="2010"/>
      <c r="Q280" s="2010"/>
      <c r="R280" s="2010"/>
    </row>
    <row r="281" spans="1:20" ht="15.75" hidden="1" thickBot="1" x14ac:dyDescent="0.3">
      <c r="A281" s="2004" t="s">
        <v>845</v>
      </c>
      <c r="B281" s="2020">
        <v>0.38795915019775551</v>
      </c>
      <c r="C281" s="2020">
        <v>0.13016195550097631</v>
      </c>
      <c r="D281" s="2020">
        <v>3.7918863572535766E-2</v>
      </c>
      <c r="E281" s="2020">
        <v>1.3657566791243319E-3</v>
      </c>
      <c r="F281" s="2020">
        <v>1.9382457907671431E-4</v>
      </c>
      <c r="G281" s="2020">
        <v>0</v>
      </c>
      <c r="H281" s="2020">
        <v>0.55759955052946863</v>
      </c>
      <c r="I281" s="2021"/>
      <c r="J281" s="2020">
        <v>5.0011327255526147E-3</v>
      </c>
      <c r="K281" s="2020">
        <v>6.2053678027289205E-3</v>
      </c>
      <c r="L281" s="2020">
        <v>0.3164943130799584</v>
      </c>
      <c r="M281" s="2020">
        <v>1.3512452221577962E-2</v>
      </c>
      <c r="N281" s="2020">
        <v>5.6153909920825E-3</v>
      </c>
      <c r="O281" s="2020">
        <v>5.2787098630066816E-2</v>
      </c>
      <c r="P281" s="2020">
        <v>4.2784694018564225E-2</v>
      </c>
      <c r="Q281" s="2021"/>
      <c r="R281" s="2022">
        <v>1</v>
      </c>
    </row>
    <row r="282" spans="1:20" hidden="1" x14ac:dyDescent="0.25">
      <c r="A282" s="2004"/>
      <c r="B282" s="2010"/>
      <c r="C282" s="2010"/>
      <c r="D282" s="2010"/>
      <c r="E282" s="2010"/>
      <c r="F282" s="2010"/>
      <c r="G282" s="2010"/>
      <c r="H282" s="2010"/>
      <c r="I282" s="2010"/>
      <c r="J282" s="2010"/>
      <c r="K282" s="2010"/>
      <c r="L282" s="2010"/>
      <c r="M282" s="2010"/>
      <c r="N282" s="2010"/>
      <c r="O282" s="2010"/>
      <c r="P282" s="2010"/>
      <c r="Q282" s="2010"/>
      <c r="R282" s="2010"/>
    </row>
    <row r="283" spans="1:20" hidden="1" x14ac:dyDescent="0.25">
      <c r="A283" s="2021" t="s">
        <v>847</v>
      </c>
      <c r="B283" s="2021"/>
      <c r="C283" s="2021"/>
      <c r="D283" s="2021"/>
      <c r="E283" s="2021"/>
      <c r="F283" s="2021"/>
      <c r="G283" s="2021"/>
      <c r="H283" s="2021"/>
      <c r="I283" s="2021"/>
      <c r="J283" s="2021"/>
      <c r="K283" s="2021"/>
      <c r="L283" s="2021"/>
      <c r="M283" s="2021"/>
      <c r="N283" s="2021"/>
      <c r="O283" s="2021"/>
      <c r="P283" s="2021"/>
      <c r="Q283" s="2021"/>
      <c r="R283" s="2021"/>
    </row>
    <row r="284" spans="1:20" ht="21.75" hidden="1" thickBot="1" x14ac:dyDescent="0.4">
      <c r="A284" s="2002"/>
      <c r="B284" s="2849" t="s">
        <v>801</v>
      </c>
      <c r="C284" s="2850"/>
      <c r="D284" s="2850"/>
      <c r="E284" s="2850"/>
      <c r="F284" s="2850"/>
      <c r="G284" s="2850"/>
      <c r="H284" s="2850"/>
      <c r="I284" s="2850"/>
      <c r="J284" s="2851"/>
      <c r="K284" s="2003"/>
      <c r="L284" s="2852" t="s">
        <v>802</v>
      </c>
      <c r="M284" s="2853"/>
      <c r="N284" s="2853"/>
      <c r="O284" s="2853"/>
      <c r="P284" s="2853"/>
      <c r="Q284" s="2853"/>
      <c r="R284" s="2854"/>
      <c r="S284" s="2004"/>
      <c r="T284" s="2005" t="s">
        <v>803</v>
      </c>
    </row>
    <row r="285" spans="1:20" ht="102.75" hidden="1" x14ac:dyDescent="0.25">
      <c r="A285" s="2006"/>
      <c r="B285" s="2006" t="s">
        <v>804</v>
      </c>
      <c r="C285" s="2006" t="s">
        <v>805</v>
      </c>
      <c r="D285" s="2006" t="s">
        <v>806</v>
      </c>
      <c r="E285" s="2006" t="s">
        <v>807</v>
      </c>
      <c r="F285" s="2006" t="s">
        <v>808</v>
      </c>
      <c r="G285" s="2006" t="s">
        <v>809</v>
      </c>
      <c r="H285" s="2006" t="s">
        <v>810</v>
      </c>
      <c r="I285" s="2006" t="s">
        <v>811</v>
      </c>
      <c r="J285" s="2006" t="s">
        <v>812</v>
      </c>
      <c r="K285" s="2006"/>
      <c r="L285" s="2006" t="s">
        <v>813</v>
      </c>
      <c r="M285" s="2006" t="s">
        <v>814</v>
      </c>
      <c r="N285" s="2006" t="s">
        <v>815</v>
      </c>
      <c r="O285" s="2006" t="s">
        <v>816</v>
      </c>
      <c r="P285" s="2006" t="s">
        <v>817</v>
      </c>
      <c r="Q285" s="2006" t="s">
        <v>818</v>
      </c>
      <c r="R285" s="2006" t="s">
        <v>289</v>
      </c>
      <c r="S285" s="2007"/>
      <c r="T285" s="2007" t="s">
        <v>819</v>
      </c>
    </row>
    <row r="286" spans="1:20" hidden="1" x14ac:dyDescent="0.25">
      <c r="A286" s="2006"/>
      <c r="B286" s="2006"/>
      <c r="C286" s="2006"/>
      <c r="D286" s="2006"/>
      <c r="E286" s="2006"/>
      <c r="F286" s="2006"/>
      <c r="G286" s="2006"/>
      <c r="H286" s="2006"/>
      <c r="I286" s="2006"/>
      <c r="J286" s="2008"/>
      <c r="K286" s="2006"/>
      <c r="L286" s="2006"/>
      <c r="M286" s="2006"/>
      <c r="N286" s="2006"/>
      <c r="O286" s="2006"/>
      <c r="P286" s="2006"/>
      <c r="Q286" s="2006"/>
      <c r="R286" s="2006"/>
      <c r="S286" s="2006"/>
      <c r="T286" s="2008"/>
    </row>
    <row r="287" spans="1:20" hidden="1" x14ac:dyDescent="0.25">
      <c r="A287" s="2009" t="s">
        <v>820</v>
      </c>
      <c r="B287" s="2010">
        <v>1789.8</v>
      </c>
      <c r="C287" s="2010">
        <v>654.4</v>
      </c>
      <c r="D287" s="2010">
        <v>10</v>
      </c>
      <c r="E287" s="2010">
        <v>0</v>
      </c>
      <c r="F287" s="2010">
        <v>0</v>
      </c>
      <c r="G287" s="2010">
        <v>0</v>
      </c>
      <c r="H287" s="2010"/>
      <c r="I287" s="2010">
        <v>0</v>
      </c>
      <c r="J287" s="2010">
        <v>2454.1999999999998</v>
      </c>
      <c r="K287" s="2006"/>
      <c r="L287" s="2010">
        <v>7.87163119925036</v>
      </c>
      <c r="M287" s="2010">
        <v>8.7457319432614771</v>
      </c>
      <c r="N287" s="2010">
        <v>396.60489748812716</v>
      </c>
      <c r="O287" s="2010">
        <v>12.929184244096033</v>
      </c>
      <c r="P287" s="2010">
        <v>0</v>
      </c>
      <c r="Q287" s="2010">
        <v>322.74855512526511</v>
      </c>
      <c r="R287" s="2010">
        <v>0</v>
      </c>
      <c r="S287" s="2006"/>
      <c r="T287" s="2010">
        <v>3203.1</v>
      </c>
    </row>
    <row r="288" spans="1:20" hidden="1" x14ac:dyDescent="0.25">
      <c r="A288" s="2009"/>
      <c r="B288" s="2010"/>
      <c r="C288" s="2010"/>
      <c r="D288" s="2010"/>
      <c r="E288" s="2010"/>
      <c r="F288" s="2010"/>
      <c r="G288" s="2010"/>
      <c r="H288" s="2010"/>
      <c r="I288" s="2010"/>
      <c r="J288" s="2010"/>
      <c r="K288" s="2006"/>
      <c r="L288" s="2010"/>
      <c r="M288" s="2010"/>
      <c r="N288" s="2010"/>
      <c r="O288" s="2010"/>
      <c r="P288" s="2010"/>
      <c r="Q288" s="2010"/>
      <c r="R288" s="2010"/>
      <c r="S288" s="2006"/>
      <c r="T288" s="2010"/>
    </row>
    <row r="289" spans="1:20" hidden="1" x14ac:dyDescent="0.25">
      <c r="A289" s="2011" t="s">
        <v>821</v>
      </c>
      <c r="B289" s="2010">
        <v>62679.448000000004</v>
      </c>
      <c r="C289" s="2010">
        <v>21926.7</v>
      </c>
      <c r="D289" s="2010">
        <v>941.9</v>
      </c>
      <c r="E289" s="2010"/>
      <c r="F289" s="2010"/>
      <c r="G289" s="2010"/>
      <c r="H289" s="2010"/>
      <c r="I289" s="2010"/>
      <c r="J289" s="2010">
        <v>85548.047999999995</v>
      </c>
      <c r="K289" s="2010"/>
      <c r="L289" s="2010">
        <v>2374.2618899999948</v>
      </c>
      <c r="M289" s="2010">
        <v>1668.5631799999992</v>
      </c>
      <c r="N289" s="2010">
        <v>15591.880650000005</v>
      </c>
      <c r="O289" s="2010">
        <v>4075.7069000000024</v>
      </c>
      <c r="P289" s="2010"/>
      <c r="Q289" s="2010">
        <v>2014.1393800000071</v>
      </c>
      <c r="R289" s="2010">
        <v>0</v>
      </c>
      <c r="S289" s="2010"/>
      <c r="T289" s="2010">
        <v>111272.6</v>
      </c>
    </row>
    <row r="290" spans="1:20" hidden="1" x14ac:dyDescent="0.25">
      <c r="A290" s="2011" t="s">
        <v>822</v>
      </c>
      <c r="B290" s="2010">
        <v>47539.519999999997</v>
      </c>
      <c r="C290" s="2010">
        <v>31992.199999999997</v>
      </c>
      <c r="D290" s="2010"/>
      <c r="E290" s="2010"/>
      <c r="F290" s="2010"/>
      <c r="G290" s="2010">
        <v>207.9</v>
      </c>
      <c r="H290" s="2010"/>
      <c r="I290" s="2010"/>
      <c r="J290" s="2010">
        <v>79739.62</v>
      </c>
      <c r="K290" s="2010"/>
      <c r="L290" s="2010">
        <v>3279.8261799999991</v>
      </c>
      <c r="M290" s="2010">
        <v>965.13589000000002</v>
      </c>
      <c r="N290" s="2010">
        <v>15533.583230000011</v>
      </c>
      <c r="O290" s="2010">
        <v>3507.6158500000024</v>
      </c>
      <c r="P290" s="2010"/>
      <c r="Q290" s="2010">
        <v>2465.1547600000022</v>
      </c>
      <c r="R290" s="2010">
        <v>6409.5640899999889</v>
      </c>
      <c r="S290" s="2010"/>
      <c r="T290" s="2010">
        <v>111900.5</v>
      </c>
    </row>
    <row r="291" spans="1:20" hidden="1" x14ac:dyDescent="0.25">
      <c r="A291" s="2011" t="s">
        <v>823</v>
      </c>
      <c r="B291" s="2010">
        <v>1147.4969999999998</v>
      </c>
      <c r="C291" s="2010">
        <v>1334.7</v>
      </c>
      <c r="D291" s="2010"/>
      <c r="E291" s="2010"/>
      <c r="F291" s="2010"/>
      <c r="G291" s="2010"/>
      <c r="H291" s="2010"/>
      <c r="I291" s="2010"/>
      <c r="J291" s="2010">
        <v>2482.1970000000001</v>
      </c>
      <c r="K291" s="2010"/>
      <c r="L291" s="2010"/>
      <c r="M291" s="2010"/>
      <c r="N291" s="2010">
        <v>284.34908000000019</v>
      </c>
      <c r="O291" s="2010"/>
      <c r="P291" s="2010"/>
      <c r="Q291" s="2010">
        <v>77.590589999999992</v>
      </c>
      <c r="R291" s="2010">
        <v>388.0633299999995</v>
      </c>
      <c r="S291" s="2010"/>
      <c r="T291" s="2010">
        <v>3232.2</v>
      </c>
    </row>
    <row r="292" spans="1:20" hidden="1" x14ac:dyDescent="0.25">
      <c r="A292" s="2011" t="s">
        <v>824</v>
      </c>
      <c r="B292" s="2010">
        <v>459.29899999999998</v>
      </c>
      <c r="C292" s="2010"/>
      <c r="D292" s="2010"/>
      <c r="E292" s="2010"/>
      <c r="F292" s="2010"/>
      <c r="G292" s="2010"/>
      <c r="H292" s="2010"/>
      <c r="I292" s="2010"/>
      <c r="J292" s="2010">
        <v>459.29899999999998</v>
      </c>
      <c r="K292" s="2010"/>
      <c r="L292" s="2010"/>
      <c r="M292" s="2010"/>
      <c r="N292" s="2010">
        <v>59.687039999999996</v>
      </c>
      <c r="O292" s="2010"/>
      <c r="P292" s="2010"/>
      <c r="Q292" s="2010"/>
      <c r="R292" s="2010">
        <v>70.913960000000003</v>
      </c>
      <c r="S292" s="2010"/>
      <c r="T292" s="2010">
        <v>589.9</v>
      </c>
    </row>
    <row r="293" spans="1:20" hidden="1" x14ac:dyDescent="0.25">
      <c r="A293" s="2011" t="s">
        <v>825</v>
      </c>
      <c r="B293" s="2010">
        <v>1490.8999999999999</v>
      </c>
      <c r="C293" s="2010">
        <v>178.9</v>
      </c>
      <c r="D293" s="2010"/>
      <c r="E293" s="2010"/>
      <c r="F293" s="2010"/>
      <c r="G293" s="2010"/>
      <c r="H293" s="2010"/>
      <c r="I293" s="2010"/>
      <c r="J293" s="2010">
        <v>1669.8</v>
      </c>
      <c r="K293" s="2010"/>
      <c r="L293" s="2010">
        <v>98.871720000000025</v>
      </c>
      <c r="M293" s="2010"/>
      <c r="N293" s="2010">
        <v>441.31942000000049</v>
      </c>
      <c r="O293" s="2010">
        <v>39.228400000000008</v>
      </c>
      <c r="P293" s="2010"/>
      <c r="Q293" s="2010"/>
      <c r="R293" s="2010">
        <v>265.58045999999979</v>
      </c>
      <c r="S293" s="2010">
        <v>0</v>
      </c>
      <c r="T293" s="2010">
        <v>2514.8000000000002</v>
      </c>
    </row>
    <row r="294" spans="1:20" hidden="1" x14ac:dyDescent="0.25">
      <c r="A294" s="2012" t="s">
        <v>826</v>
      </c>
      <c r="B294" s="2010">
        <v>157</v>
      </c>
      <c r="C294" s="2010"/>
      <c r="D294" s="2010"/>
      <c r="E294" s="2010"/>
      <c r="F294" s="2010"/>
      <c r="G294" s="2010"/>
      <c r="H294" s="2010"/>
      <c r="I294" s="2010"/>
      <c r="J294" s="2010">
        <v>157</v>
      </c>
      <c r="K294" s="2010"/>
      <c r="L294" s="2010"/>
      <c r="M294" s="2010"/>
      <c r="N294" s="2010"/>
      <c r="O294" s="2010"/>
      <c r="P294" s="2010"/>
      <c r="Q294" s="2010"/>
      <c r="R294" s="2010">
        <v>0</v>
      </c>
      <c r="S294" s="2010">
        <v>0</v>
      </c>
      <c r="T294" s="2010">
        <v>157</v>
      </c>
    </row>
    <row r="295" spans="1:20" hidden="1" x14ac:dyDescent="0.25">
      <c r="A295" s="2012" t="s">
        <v>827</v>
      </c>
      <c r="B295" s="2010">
        <v>9497.4</v>
      </c>
      <c r="C295" s="2010"/>
      <c r="D295" s="2010"/>
      <c r="E295" s="2010"/>
      <c r="F295" s="2010"/>
      <c r="G295" s="2010"/>
      <c r="H295" s="2010"/>
      <c r="I295" s="2010"/>
      <c r="J295" s="2010">
        <v>9497.4</v>
      </c>
      <c r="K295" s="2010"/>
      <c r="L295" s="2010"/>
      <c r="M295" s="2010"/>
      <c r="N295" s="2010"/>
      <c r="O295" s="2010"/>
      <c r="P295" s="2010"/>
      <c r="Q295" s="2010"/>
      <c r="R295" s="2010">
        <v>202</v>
      </c>
      <c r="S295" s="2010"/>
      <c r="T295" s="2010">
        <v>9699.4</v>
      </c>
    </row>
    <row r="296" spans="1:20" hidden="1" x14ac:dyDescent="0.25">
      <c r="A296" s="2012" t="s">
        <v>828</v>
      </c>
      <c r="B296" s="2010">
        <v>150</v>
      </c>
      <c r="C296" s="2010"/>
      <c r="D296" s="2010"/>
      <c r="E296" s="2010"/>
      <c r="F296" s="2010"/>
      <c r="G296" s="2010"/>
      <c r="H296" s="2010"/>
      <c r="I296" s="2010"/>
      <c r="J296" s="2010">
        <v>150</v>
      </c>
      <c r="K296" s="2010"/>
      <c r="L296" s="2010"/>
      <c r="M296" s="2010"/>
      <c r="N296" s="2010">
        <v>8984.5145599999996</v>
      </c>
      <c r="O296" s="2010"/>
      <c r="P296" s="2010"/>
      <c r="Q296" s="2010"/>
      <c r="R296" s="2010">
        <v>15.485440000000381</v>
      </c>
      <c r="S296" s="2010"/>
      <c r="T296" s="2010">
        <v>9150</v>
      </c>
    </row>
    <row r="297" spans="1:20" hidden="1" x14ac:dyDescent="0.25">
      <c r="A297" s="2012" t="s">
        <v>829</v>
      </c>
      <c r="B297" s="2010">
        <v>80965.840000000011</v>
      </c>
      <c r="C297" s="2010">
        <v>22445.7</v>
      </c>
      <c r="D297" s="2010"/>
      <c r="E297" s="2010"/>
      <c r="F297" s="2010"/>
      <c r="G297" s="2010"/>
      <c r="H297" s="2010"/>
      <c r="I297" s="2010"/>
      <c r="J297" s="2010">
        <v>103411.54000000001</v>
      </c>
      <c r="K297" s="2010"/>
      <c r="L297" s="2010"/>
      <c r="M297" s="2010">
        <v>239.89149</v>
      </c>
      <c r="N297" s="2010">
        <v>163284.43376000019</v>
      </c>
      <c r="O297" s="2010"/>
      <c r="P297" s="2010"/>
      <c r="Q297" s="2010"/>
      <c r="R297" s="2010">
        <v>11322.634749999794</v>
      </c>
      <c r="S297" s="2010"/>
      <c r="T297" s="2010">
        <v>278258.5</v>
      </c>
    </row>
    <row r="298" spans="1:20" hidden="1" x14ac:dyDescent="0.25">
      <c r="A298" s="2012" t="s">
        <v>830</v>
      </c>
      <c r="B298" s="2010">
        <v>10573.9</v>
      </c>
      <c r="C298" s="2010">
        <v>1943</v>
      </c>
      <c r="D298" s="2010"/>
      <c r="E298" s="2010"/>
      <c r="F298" s="2010"/>
      <c r="G298" s="2010"/>
      <c r="H298" s="2010"/>
      <c r="I298" s="2010"/>
      <c r="J298" s="2010">
        <v>12516.9</v>
      </c>
      <c r="K298" s="2010"/>
      <c r="L298" s="2010"/>
      <c r="M298" s="2010"/>
      <c r="N298" s="2010"/>
      <c r="O298" s="2010"/>
      <c r="P298" s="2010"/>
      <c r="Q298" s="2010"/>
      <c r="R298" s="2010">
        <v>0</v>
      </c>
      <c r="S298" s="2010"/>
      <c r="T298" s="2010">
        <v>12516.9</v>
      </c>
    </row>
    <row r="299" spans="1:20" hidden="1" x14ac:dyDescent="0.25">
      <c r="A299" s="2012" t="s">
        <v>831</v>
      </c>
      <c r="B299" s="2010">
        <v>7283.3000000000011</v>
      </c>
      <c r="C299" s="2010"/>
      <c r="D299" s="2010"/>
      <c r="E299" s="2010"/>
      <c r="F299" s="2010"/>
      <c r="G299" s="2010"/>
      <c r="H299" s="2010"/>
      <c r="I299" s="2010"/>
      <c r="J299" s="2010">
        <v>7283.3000000000011</v>
      </c>
      <c r="K299" s="2010"/>
      <c r="L299" s="2010"/>
      <c r="M299" s="2010"/>
      <c r="N299" s="2010"/>
      <c r="O299" s="2010"/>
      <c r="P299" s="2010"/>
      <c r="Q299" s="2010"/>
      <c r="R299" s="2010">
        <v>7153.9</v>
      </c>
      <c r="S299" s="2010"/>
      <c r="T299" s="2010">
        <v>14437.2</v>
      </c>
    </row>
    <row r="300" spans="1:20" hidden="1" x14ac:dyDescent="0.25">
      <c r="A300" s="2012" t="s">
        <v>832</v>
      </c>
      <c r="B300" s="2010">
        <v>4500</v>
      </c>
      <c r="C300" s="2010">
        <v>500</v>
      </c>
      <c r="D300" s="2010"/>
      <c r="E300" s="2010"/>
      <c r="F300" s="2010"/>
      <c r="G300" s="2010"/>
      <c r="H300" s="2010"/>
      <c r="I300" s="2010"/>
      <c r="J300" s="2010">
        <v>5000</v>
      </c>
      <c r="K300" s="2010"/>
      <c r="L300" s="2010"/>
      <c r="M300" s="2010"/>
      <c r="N300" s="2010"/>
      <c r="O300" s="2010"/>
      <c r="P300" s="2010"/>
      <c r="Q300" s="2010"/>
      <c r="R300" s="2010">
        <v>0</v>
      </c>
      <c r="S300" s="2010"/>
      <c r="T300" s="2010">
        <v>5000</v>
      </c>
    </row>
    <row r="301" spans="1:20" hidden="1" x14ac:dyDescent="0.25">
      <c r="A301" s="2012" t="s">
        <v>833</v>
      </c>
      <c r="B301" s="2010">
        <v>56214.200000000012</v>
      </c>
      <c r="C301" s="2010">
        <v>21423</v>
      </c>
      <c r="D301" s="2010"/>
      <c r="E301" s="2010"/>
      <c r="F301" s="2010"/>
      <c r="G301" s="2010"/>
      <c r="H301" s="2010"/>
      <c r="I301" s="2010"/>
      <c r="J301" s="2010">
        <v>77637.200000000012</v>
      </c>
      <c r="K301" s="2010"/>
      <c r="L301" s="2010"/>
      <c r="M301" s="2010"/>
      <c r="N301" s="2010">
        <v>31568.050149999977</v>
      </c>
      <c r="O301" s="2010">
        <v>1462.375</v>
      </c>
      <c r="P301" s="2010"/>
      <c r="Q301" s="2010"/>
      <c r="R301" s="2010">
        <v>4259.4748500000132</v>
      </c>
      <c r="S301" s="2010"/>
      <c r="T301" s="2010">
        <v>114927.1</v>
      </c>
    </row>
    <row r="302" spans="1:20" hidden="1" x14ac:dyDescent="0.25">
      <c r="A302" s="2012" t="s">
        <v>834</v>
      </c>
      <c r="B302" s="2010">
        <v>17825.5</v>
      </c>
      <c r="C302" s="2010">
        <v>6973.1</v>
      </c>
      <c r="D302" s="2010"/>
      <c r="E302" s="2010"/>
      <c r="F302" s="2010"/>
      <c r="G302" s="2010"/>
      <c r="H302" s="2010"/>
      <c r="I302" s="2010"/>
      <c r="J302" s="2010">
        <v>24798.6</v>
      </c>
      <c r="K302" s="2010"/>
      <c r="L302" s="2010"/>
      <c r="M302" s="2010"/>
      <c r="N302" s="2010">
        <v>19203.537680000012</v>
      </c>
      <c r="O302" s="2010"/>
      <c r="P302" s="2010"/>
      <c r="Q302" s="2010"/>
      <c r="R302" s="2010">
        <v>7927.3623199999893</v>
      </c>
      <c r="S302" s="2010"/>
      <c r="T302" s="2010">
        <v>51929.5</v>
      </c>
    </row>
    <row r="303" spans="1:20" hidden="1" x14ac:dyDescent="0.25">
      <c r="A303" s="2013" t="s">
        <v>835</v>
      </c>
      <c r="B303" s="2010">
        <v>19652.199999999997</v>
      </c>
      <c r="C303" s="2010"/>
      <c r="D303" s="2010"/>
      <c r="E303" s="2010"/>
      <c r="F303" s="2010"/>
      <c r="G303" s="2010"/>
      <c r="H303" s="2010"/>
      <c r="I303" s="2010"/>
      <c r="J303" s="2010">
        <v>19652.199999999997</v>
      </c>
      <c r="K303" s="2010"/>
      <c r="L303" s="2010"/>
      <c r="M303" s="2010"/>
      <c r="N303" s="2010">
        <v>10437.857129999991</v>
      </c>
      <c r="O303" s="2010"/>
      <c r="P303" s="2010"/>
      <c r="Q303" s="2010"/>
      <c r="R303" s="2010">
        <v>2663.5428700000102</v>
      </c>
      <c r="S303" s="2010"/>
      <c r="T303" s="2010">
        <v>32753.599999999999</v>
      </c>
    </row>
    <row r="304" spans="1:20" hidden="1" x14ac:dyDescent="0.25">
      <c r="A304" s="2012" t="s">
        <v>836</v>
      </c>
      <c r="B304" s="2010">
        <v>47879.200000000004</v>
      </c>
      <c r="C304" s="2010">
        <v>34139.599999999999</v>
      </c>
      <c r="D304" s="2010"/>
      <c r="E304" s="2010"/>
      <c r="F304" s="2010"/>
      <c r="G304" s="2010"/>
      <c r="H304" s="2010"/>
      <c r="I304" s="2010"/>
      <c r="J304" s="2010">
        <v>82018.8</v>
      </c>
      <c r="K304" s="2010"/>
      <c r="L304" s="2010"/>
      <c r="M304" s="2010"/>
      <c r="N304" s="2010">
        <v>14210.594179999991</v>
      </c>
      <c r="O304" s="2010">
        <v>292.35624000000007</v>
      </c>
      <c r="P304" s="2010"/>
      <c r="Q304" s="2010"/>
      <c r="R304" s="2010">
        <v>19605.04958000001</v>
      </c>
      <c r="S304" s="2010"/>
      <c r="T304" s="2010">
        <v>116126.8</v>
      </c>
    </row>
    <row r="305" spans="1:20" hidden="1" x14ac:dyDescent="0.25">
      <c r="A305" s="2012" t="s">
        <v>837</v>
      </c>
      <c r="B305" s="2010">
        <v>6971.6999999999962</v>
      </c>
      <c r="C305" s="2010">
        <v>14611.2</v>
      </c>
      <c r="D305" s="2010"/>
      <c r="E305" s="2010"/>
      <c r="F305" s="2010"/>
      <c r="G305" s="2010"/>
      <c r="H305" s="2010">
        <v>1459.3</v>
      </c>
      <c r="I305" s="2010"/>
      <c r="J305" s="2010">
        <v>23042.199999999997</v>
      </c>
      <c r="K305" s="2010"/>
      <c r="L305" s="2010"/>
      <c r="M305" s="2010">
        <v>3518.2033299999966</v>
      </c>
      <c r="N305" s="2010"/>
      <c r="O305" s="2010">
        <v>71.975989999999996</v>
      </c>
      <c r="P305" s="2010"/>
      <c r="Q305" s="2010"/>
      <c r="R305" s="2010">
        <v>2355.7206800000049</v>
      </c>
      <c r="S305" s="2010"/>
      <c r="T305" s="2010">
        <v>28988.1</v>
      </c>
    </row>
    <row r="306" spans="1:20" hidden="1" x14ac:dyDescent="0.25">
      <c r="A306" s="2013" t="s">
        <v>838</v>
      </c>
      <c r="B306" s="2010">
        <v>4000</v>
      </c>
      <c r="C306" s="2010"/>
      <c r="D306" s="2010"/>
      <c r="E306" s="2010"/>
      <c r="F306" s="2010"/>
      <c r="G306" s="2010"/>
      <c r="H306" s="2010"/>
      <c r="I306" s="2010"/>
      <c r="J306" s="2010">
        <v>4000</v>
      </c>
      <c r="K306" s="2010"/>
      <c r="L306" s="2010"/>
      <c r="M306" s="2010"/>
      <c r="N306" s="2010"/>
      <c r="O306" s="2010"/>
      <c r="P306" s="2010"/>
      <c r="Q306" s="2010"/>
      <c r="R306" s="2010">
        <v>11148.3</v>
      </c>
      <c r="S306" s="2010"/>
      <c r="T306" s="2010">
        <v>15148.3</v>
      </c>
    </row>
    <row r="307" spans="1:20" hidden="1" x14ac:dyDescent="0.25">
      <c r="A307" s="2013" t="s">
        <v>839</v>
      </c>
      <c r="B307" s="2010">
        <v>7000</v>
      </c>
      <c r="C307" s="2010"/>
      <c r="D307" s="2010"/>
      <c r="E307" s="2010">
        <v>130916</v>
      </c>
      <c r="F307" s="2010"/>
      <c r="G307" s="2010"/>
      <c r="H307" s="2010"/>
      <c r="I307" s="2010"/>
      <c r="J307" s="2010">
        <v>137916</v>
      </c>
      <c r="K307" s="2010"/>
      <c r="L307" s="2010"/>
      <c r="M307" s="2010"/>
      <c r="N307" s="2010">
        <v>4849.2421399999994</v>
      </c>
      <c r="O307" s="2010"/>
      <c r="P307" s="2010"/>
      <c r="Q307" s="2010"/>
      <c r="R307" s="2010">
        <v>9310.1578599999957</v>
      </c>
      <c r="S307" s="2010"/>
      <c r="T307" s="2014">
        <v>152075.4</v>
      </c>
    </row>
    <row r="308" spans="1:20" hidden="1" x14ac:dyDescent="0.25">
      <c r="A308" s="2012" t="s">
        <v>840</v>
      </c>
      <c r="B308" s="2010"/>
      <c r="C308" s="2010"/>
      <c r="D308" s="2010"/>
      <c r="E308" s="2010"/>
      <c r="F308" s="2010"/>
      <c r="G308" s="2010"/>
      <c r="H308" s="2010"/>
      <c r="I308" s="2010"/>
      <c r="J308" s="2010">
        <v>0</v>
      </c>
      <c r="K308" s="2010"/>
      <c r="L308" s="2010"/>
      <c r="M308" s="2010"/>
      <c r="N308" s="2010"/>
      <c r="O308" s="2010"/>
      <c r="P308" s="2010"/>
      <c r="Q308" s="2010">
        <v>197055.4</v>
      </c>
      <c r="R308" s="2010"/>
      <c r="S308" s="2010"/>
      <c r="T308" s="2010">
        <v>197055.4</v>
      </c>
    </row>
    <row r="309" spans="1:20" hidden="1" x14ac:dyDescent="0.25">
      <c r="A309" s="2012" t="s">
        <v>841</v>
      </c>
      <c r="B309" s="2010"/>
      <c r="C309" s="2010"/>
      <c r="D309" s="2010"/>
      <c r="E309" s="2010"/>
      <c r="F309" s="2010"/>
      <c r="G309" s="2010"/>
      <c r="H309" s="2010"/>
      <c r="I309" s="2010"/>
      <c r="J309" s="2010">
        <v>0</v>
      </c>
      <c r="K309" s="2010"/>
      <c r="L309" s="2010"/>
      <c r="M309" s="2010"/>
      <c r="N309" s="2010"/>
      <c r="O309" s="2010"/>
      <c r="P309" s="2010"/>
      <c r="Q309" s="2010">
        <v>29862.5</v>
      </c>
      <c r="R309" s="2010"/>
      <c r="S309" s="2010"/>
      <c r="T309" s="2010">
        <v>29862.5</v>
      </c>
    </row>
    <row r="310" spans="1:20" hidden="1" x14ac:dyDescent="0.25">
      <c r="A310" s="2015" t="s">
        <v>842</v>
      </c>
      <c r="B310" s="2010"/>
      <c r="C310" s="2010"/>
      <c r="D310" s="2010"/>
      <c r="E310" s="2010"/>
      <c r="F310" s="2010"/>
      <c r="G310" s="2010"/>
      <c r="H310" s="2010"/>
      <c r="I310" s="2010"/>
      <c r="J310" s="2010">
        <v>0</v>
      </c>
      <c r="K310" s="2010"/>
      <c r="L310" s="2010"/>
      <c r="M310" s="2010"/>
      <c r="N310" s="2010"/>
      <c r="O310" s="2010"/>
      <c r="P310" s="2010"/>
      <c r="Q310" s="2010">
        <v>4405.1000000000004</v>
      </c>
      <c r="R310" s="2010"/>
      <c r="S310" s="2010"/>
      <c r="T310" s="2010">
        <v>4405.1000000000004</v>
      </c>
    </row>
    <row r="311" spans="1:20" hidden="1" x14ac:dyDescent="0.25">
      <c r="A311" s="2004" t="s">
        <v>843</v>
      </c>
      <c r="B311" s="2010">
        <v>19741.896000000001</v>
      </c>
      <c r="C311" s="2010"/>
      <c r="D311" s="2010"/>
      <c r="E311" s="2010"/>
      <c r="F311" s="2010"/>
      <c r="G311" s="2010"/>
      <c r="H311" s="2010"/>
      <c r="I311" s="2010"/>
      <c r="J311" s="2010">
        <v>19741.896000000001</v>
      </c>
      <c r="K311" s="2010"/>
      <c r="L311" s="2010"/>
      <c r="M311" s="2010"/>
      <c r="N311" s="2010">
        <v>5408.5383100000008</v>
      </c>
      <c r="O311" s="2014"/>
      <c r="P311" s="2010"/>
      <c r="Q311" s="2010"/>
      <c r="R311" s="2010">
        <v>372.36569000000145</v>
      </c>
      <c r="S311" s="2010"/>
      <c r="T311" s="2010">
        <v>25522.800000000003</v>
      </c>
    </row>
    <row r="312" spans="1:20" hidden="1" x14ac:dyDescent="0.25">
      <c r="A312" s="2004"/>
      <c r="B312" s="2010"/>
      <c r="C312" s="2010"/>
      <c r="D312" s="2010"/>
      <c r="E312" s="2010"/>
      <c r="F312" s="2010"/>
      <c r="G312" s="2010"/>
      <c r="H312" s="2010"/>
      <c r="I312" s="2010"/>
      <c r="J312" s="2010"/>
      <c r="K312" s="2010"/>
      <c r="L312" s="2010"/>
      <c r="M312" s="2010"/>
      <c r="N312" s="2010"/>
      <c r="O312" s="2010"/>
      <c r="P312" s="2010"/>
      <c r="Q312" s="2010"/>
      <c r="R312" s="2010"/>
      <c r="S312" s="2010"/>
      <c r="T312" s="2010"/>
    </row>
    <row r="313" spans="1:20" ht="15.75" hidden="1" thickBot="1" x14ac:dyDescent="0.3">
      <c r="A313" s="2004" t="s">
        <v>844</v>
      </c>
      <c r="B313" s="2016">
        <v>405728.80000000005</v>
      </c>
      <c r="C313" s="2016">
        <v>157468.1</v>
      </c>
      <c r="D313" s="2016">
        <v>941.9</v>
      </c>
      <c r="E313" s="2016">
        <v>130916</v>
      </c>
      <c r="F313" s="2016">
        <v>0</v>
      </c>
      <c r="G313" s="2016">
        <v>207.9</v>
      </c>
      <c r="H313" s="2016">
        <v>1459.3</v>
      </c>
      <c r="I313" s="2016">
        <v>0</v>
      </c>
      <c r="J313" s="2016">
        <v>696721.99999999988</v>
      </c>
      <c r="K313" s="2016"/>
      <c r="L313" s="2016">
        <v>5752.9597899999944</v>
      </c>
      <c r="M313" s="2016">
        <v>6391.7938899999954</v>
      </c>
      <c r="N313" s="2016">
        <v>289857.58733000018</v>
      </c>
      <c r="O313" s="2016">
        <v>9449.2583800000048</v>
      </c>
      <c r="P313" s="2016">
        <v>0</v>
      </c>
      <c r="Q313" s="2016">
        <v>235879.88473000002</v>
      </c>
      <c r="R313" s="2016">
        <v>83470.115879999808</v>
      </c>
      <c r="S313" s="2016"/>
      <c r="T313" s="2016">
        <v>1327523.5999999999</v>
      </c>
    </row>
    <row r="314" spans="1:20" ht="26.25" hidden="1" customHeight="1" thickBot="1" x14ac:dyDescent="0.25">
      <c r="A314" s="2006"/>
      <c r="B314" s="2006"/>
      <c r="C314" s="2006"/>
      <c r="D314" s="2006"/>
      <c r="E314" s="2006"/>
      <c r="F314" s="2006"/>
      <c r="G314" s="2006"/>
      <c r="H314" s="2006"/>
      <c r="I314" s="2006"/>
      <c r="J314" s="2006"/>
      <c r="K314" s="2006"/>
      <c r="L314" s="2006"/>
      <c r="M314" s="2006"/>
      <c r="N314" s="2006"/>
      <c r="O314" s="2006"/>
      <c r="P314" s="2006"/>
      <c r="Q314" s="2007"/>
      <c r="R314" s="2007"/>
    </row>
    <row r="315" spans="1:20" hidden="1" x14ac:dyDescent="0.25">
      <c r="A315" s="2006" t="s">
        <v>845</v>
      </c>
      <c r="B315" s="2006">
        <v>0.30562831425369769</v>
      </c>
      <c r="C315" s="2006">
        <v>0.11861792890160297</v>
      </c>
      <c r="D315" s="2006">
        <v>7.0951657657912829E-4</v>
      </c>
      <c r="E315" s="2006">
        <v>9.8616702558056227E-2</v>
      </c>
      <c r="F315" s="2006">
        <v>0</v>
      </c>
      <c r="G315" s="2006">
        <v>1.5660738536023015E-4</v>
      </c>
      <c r="H315" s="2008">
        <v>1.0992648266290709E-3</v>
      </c>
      <c r="I315" s="2006">
        <v>0</v>
      </c>
      <c r="J315" s="2006">
        <v>0.52482833450192523</v>
      </c>
      <c r="K315" s="2006"/>
      <c r="L315" s="2006">
        <v>4.3336026493238956E-3</v>
      </c>
      <c r="M315" s="2006">
        <v>4.8148250547108886E-3</v>
      </c>
      <c r="N315" s="2006">
        <v>0.21834458335053344</v>
      </c>
      <c r="O315" s="2006">
        <v>7.117958867171933E-3</v>
      </c>
      <c r="P315" s="2006">
        <v>0</v>
      </c>
      <c r="Q315" s="2006">
        <v>0.17768413663606436</v>
      </c>
      <c r="R315" s="2008">
        <v>6.2876558940270305E-2</v>
      </c>
      <c r="T315" s="2000">
        <v>1</v>
      </c>
    </row>
    <row r="316" spans="1:20" hidden="1" x14ac:dyDescent="0.25">
      <c r="A316" s="2009" t="s">
        <v>820</v>
      </c>
      <c r="B316" s="2010">
        <v>1552.9436960356775</v>
      </c>
      <c r="C316" s="2010">
        <v>731.41439822127018</v>
      </c>
      <c r="D316" s="2010">
        <v>0</v>
      </c>
      <c r="E316" s="2010">
        <v>0</v>
      </c>
      <c r="F316" s="2010">
        <v>2.6548872917006254</v>
      </c>
      <c r="G316" s="2010">
        <v>0</v>
      </c>
      <c r="H316" s="2010">
        <v>2287.0129815486484</v>
      </c>
      <c r="I316" s="2006"/>
      <c r="J316" s="2010">
        <v>68.502373540161997</v>
      </c>
      <c r="K316" s="2010">
        <v>15.53027445836838</v>
      </c>
      <c r="L316" s="2010">
        <v>510.86023477013669</v>
      </c>
      <c r="M316" s="2010">
        <v>65.291851501562505</v>
      </c>
      <c r="N316" s="2010"/>
      <c r="O316" s="2010">
        <v>146.17377776645804</v>
      </c>
      <c r="P316" s="2010">
        <v>115.15878087303264</v>
      </c>
      <c r="Q316" s="2006"/>
      <c r="R316" s="2010">
        <v>3193</v>
      </c>
    </row>
    <row r="317" spans="1:20" hidden="1" x14ac:dyDescent="0.25">
      <c r="A317" s="2009"/>
      <c r="B317" s="2010"/>
      <c r="C317" s="2010"/>
      <c r="D317" s="2010"/>
      <c r="E317" s="2010"/>
      <c r="F317" s="2010"/>
      <c r="G317" s="2010"/>
      <c r="H317" s="2010"/>
      <c r="I317" s="2006"/>
      <c r="J317" s="2010"/>
      <c r="K317" s="2010"/>
      <c r="L317" s="2010"/>
      <c r="M317" s="2010"/>
      <c r="N317" s="2010"/>
      <c r="O317" s="2010"/>
      <c r="P317" s="2010"/>
      <c r="Q317" s="2006"/>
      <c r="R317" s="2010"/>
    </row>
    <row r="318" spans="1:20" hidden="1" x14ac:dyDescent="0.25">
      <c r="A318" s="2011" t="s">
        <v>821</v>
      </c>
      <c r="B318" s="2010">
        <v>61416.4</v>
      </c>
      <c r="C318" s="2010">
        <v>21210</v>
      </c>
      <c r="D318" s="2010"/>
      <c r="E318" s="2010"/>
      <c r="F318" s="2010"/>
      <c r="G318" s="2010"/>
      <c r="H318" s="2010">
        <v>82626.399999999994</v>
      </c>
      <c r="I318" s="2010"/>
      <c r="J318" s="2010">
        <v>3182.348828100738</v>
      </c>
      <c r="K318" s="2010">
        <v>1211.4713307727018</v>
      </c>
      <c r="L318" s="2010">
        <v>13995.360535685075</v>
      </c>
      <c r="M318" s="2010">
        <v>3714.556485470905</v>
      </c>
      <c r="N318" s="2010"/>
      <c r="O318" s="2010">
        <v>8705.5341507432859</v>
      </c>
      <c r="P318" s="2010">
        <v>3727</v>
      </c>
      <c r="Q318" s="2010"/>
      <c r="R318" s="2010">
        <v>115951.2</v>
      </c>
    </row>
    <row r="319" spans="1:20" hidden="1" x14ac:dyDescent="0.25">
      <c r="A319" s="2011" t="s">
        <v>822</v>
      </c>
      <c r="B319" s="2010">
        <v>44202.1</v>
      </c>
      <c r="C319" s="2010">
        <v>32030.2</v>
      </c>
      <c r="D319" s="2010"/>
      <c r="E319" s="2010"/>
      <c r="F319" s="2010">
        <v>207.1</v>
      </c>
      <c r="G319" s="2010"/>
      <c r="H319" s="2010">
        <v>76439.400000000009</v>
      </c>
      <c r="I319" s="2010"/>
      <c r="J319" s="2010">
        <v>1828.0307517949052</v>
      </c>
      <c r="K319" s="2010"/>
      <c r="L319" s="2010">
        <v>21667.144051366027</v>
      </c>
      <c r="M319" s="2010">
        <v>1378.6700662716823</v>
      </c>
      <c r="N319" s="2010"/>
      <c r="O319" s="2010">
        <v>2697.0551305673816</v>
      </c>
      <c r="P319" s="2010">
        <v>3917</v>
      </c>
      <c r="Q319" s="2010"/>
      <c r="R319" s="2010">
        <v>107927.3</v>
      </c>
    </row>
    <row r="320" spans="1:20" hidden="1" x14ac:dyDescent="0.25">
      <c r="A320" s="2011" t="s">
        <v>823</v>
      </c>
      <c r="B320" s="2010">
        <v>1455</v>
      </c>
      <c r="C320" s="2010">
        <v>1377.2</v>
      </c>
      <c r="D320" s="2010"/>
      <c r="E320" s="2010"/>
      <c r="F320" s="2010"/>
      <c r="G320" s="2010"/>
      <c r="H320" s="2010">
        <v>2832.2</v>
      </c>
      <c r="I320" s="2010"/>
      <c r="J320" s="2010"/>
      <c r="K320" s="2010"/>
      <c r="L320" s="2010">
        <v>363.70000000000027</v>
      </c>
      <c r="M320" s="2010"/>
      <c r="N320" s="2010"/>
      <c r="O320" s="2010"/>
      <c r="P320" s="2010">
        <v>110</v>
      </c>
      <c r="Q320" s="2010"/>
      <c r="R320" s="2010">
        <v>3305.9</v>
      </c>
    </row>
    <row r="321" spans="1:18" hidden="1" x14ac:dyDescent="0.25">
      <c r="A321" s="2011" t="s">
        <v>846</v>
      </c>
      <c r="B321" s="2010">
        <v>2260</v>
      </c>
      <c r="C321" s="2010">
        <v>1868.8</v>
      </c>
      <c r="D321" s="2010"/>
      <c r="E321" s="2010"/>
      <c r="F321" s="2010"/>
      <c r="G321" s="2010"/>
      <c r="H321" s="2010">
        <v>4128.8</v>
      </c>
      <c r="I321" s="2010"/>
      <c r="J321" s="2010">
        <v>233.29041487839774</v>
      </c>
      <c r="K321" s="2010"/>
      <c r="L321" s="2010">
        <v>3028.1095851216023</v>
      </c>
      <c r="M321" s="2010"/>
      <c r="N321" s="2010"/>
      <c r="O321" s="2010"/>
      <c r="P321" s="2010">
        <v>1212.2</v>
      </c>
      <c r="Q321" s="2010"/>
      <c r="R321" s="2010">
        <v>8602.4</v>
      </c>
    </row>
    <row r="322" spans="1:18" hidden="1" x14ac:dyDescent="0.25">
      <c r="A322" s="2011" t="s">
        <v>824</v>
      </c>
      <c r="B322" s="2010">
        <v>503.8</v>
      </c>
      <c r="C322" s="2010"/>
      <c r="D322" s="2010"/>
      <c r="E322" s="2010"/>
      <c r="F322" s="2010"/>
      <c r="G322" s="2010"/>
      <c r="H322" s="2010">
        <v>503.8</v>
      </c>
      <c r="I322" s="2010"/>
      <c r="J322" s="2010"/>
      <c r="K322" s="2010"/>
      <c r="L322" s="2010">
        <v>94.199999999999989</v>
      </c>
      <c r="M322" s="2010"/>
      <c r="N322" s="2010"/>
      <c r="O322" s="2010"/>
      <c r="P322" s="2010">
        <v>2</v>
      </c>
      <c r="Q322" s="2010"/>
      <c r="R322" s="2010">
        <v>600</v>
      </c>
    </row>
    <row r="323" spans="1:18" hidden="1" x14ac:dyDescent="0.25">
      <c r="A323" s="2012" t="s">
        <v>825</v>
      </c>
      <c r="B323" s="2010">
        <v>1379.4</v>
      </c>
      <c r="C323" s="2010">
        <v>569.29999999999995</v>
      </c>
      <c r="D323" s="2010"/>
      <c r="E323" s="2010"/>
      <c r="F323" s="2010"/>
      <c r="G323" s="2010"/>
      <c r="H323" s="2010">
        <v>1948.7</v>
      </c>
      <c r="I323" s="2010"/>
      <c r="J323" s="2010">
        <v>99.999999999999986</v>
      </c>
      <c r="K323" s="2010"/>
      <c r="L323" s="2010">
        <v>499.59999999999968</v>
      </c>
      <c r="M323" s="2010"/>
      <c r="N323" s="2010"/>
      <c r="O323" s="2010"/>
      <c r="P323" s="2010">
        <v>15</v>
      </c>
      <c r="Q323" s="2010"/>
      <c r="R323" s="2010">
        <v>2563.2999999999997</v>
      </c>
    </row>
    <row r="324" spans="1:18" hidden="1" x14ac:dyDescent="0.25">
      <c r="A324" s="2012" t="s">
        <v>826</v>
      </c>
      <c r="B324" s="2010">
        <v>161.69999999999999</v>
      </c>
      <c r="C324" s="2010"/>
      <c r="D324" s="2010"/>
      <c r="E324" s="2010"/>
      <c r="F324" s="2010"/>
      <c r="G324" s="2010"/>
      <c r="H324" s="2010">
        <v>161.69999999999999</v>
      </c>
      <c r="I324" s="2010"/>
      <c r="J324" s="2010"/>
      <c r="K324" s="2010"/>
      <c r="L324" s="2010">
        <v>0</v>
      </c>
      <c r="M324" s="2010"/>
      <c r="N324" s="2010"/>
      <c r="O324" s="2010"/>
      <c r="P324" s="2010"/>
      <c r="Q324" s="2010"/>
      <c r="R324" s="2010">
        <v>161.69999999999999</v>
      </c>
    </row>
    <row r="325" spans="1:18" hidden="1" x14ac:dyDescent="0.25">
      <c r="A325" s="2012" t="s">
        <v>827</v>
      </c>
      <c r="B325" s="2010">
        <v>9762.2000000000007</v>
      </c>
      <c r="C325" s="2010"/>
      <c r="D325" s="2010"/>
      <c r="E325" s="2010"/>
      <c r="F325" s="2010"/>
      <c r="G325" s="2010"/>
      <c r="H325" s="2010">
        <v>9762.2000000000007</v>
      </c>
      <c r="I325" s="2010"/>
      <c r="J325" s="2010"/>
      <c r="K325" s="2010"/>
      <c r="L325" s="2010">
        <v>202.60000000000036</v>
      </c>
      <c r="M325" s="2010"/>
      <c r="N325" s="2010"/>
      <c r="O325" s="2010"/>
      <c r="P325" s="2010"/>
      <c r="Q325" s="2010"/>
      <c r="R325" s="2010">
        <v>9964.8000000000011</v>
      </c>
    </row>
    <row r="326" spans="1:18" hidden="1" x14ac:dyDescent="0.25">
      <c r="A326" s="2012" t="s">
        <v>828</v>
      </c>
      <c r="B326" s="2010">
        <v>150</v>
      </c>
      <c r="C326" s="2010"/>
      <c r="D326" s="2010"/>
      <c r="E326" s="2010"/>
      <c r="F326" s="2010"/>
      <c r="G326" s="2010"/>
      <c r="H326" s="2010">
        <v>150</v>
      </c>
      <c r="I326" s="2010"/>
      <c r="J326" s="2010"/>
      <c r="K326" s="2010"/>
      <c r="L326" s="2010">
        <v>9000</v>
      </c>
      <c r="M326" s="2010"/>
      <c r="N326" s="2010"/>
      <c r="O326" s="2010"/>
      <c r="P326" s="2010"/>
      <c r="Q326" s="2010"/>
      <c r="R326" s="2010">
        <v>9150</v>
      </c>
    </row>
    <row r="327" spans="1:18" hidden="1" x14ac:dyDescent="0.25">
      <c r="A327" s="2012" t="s">
        <v>829</v>
      </c>
      <c r="B327" s="2010">
        <v>84965.84</v>
      </c>
      <c r="C327" s="2010">
        <v>22445.7</v>
      </c>
      <c r="D327" s="2010"/>
      <c r="E327" s="2010"/>
      <c r="F327" s="2010"/>
      <c r="G327" s="2010"/>
      <c r="H327" s="2010">
        <v>107411.54</v>
      </c>
      <c r="I327" s="2010"/>
      <c r="J327" s="2010"/>
      <c r="K327" s="2010">
        <v>1632.6010000000001</v>
      </c>
      <c r="L327" s="2010">
        <v>172266.185</v>
      </c>
      <c r="M327" s="2010"/>
      <c r="N327" s="2010"/>
      <c r="O327" s="2010"/>
      <c r="P327" s="2010">
        <v>9922.5720000000001</v>
      </c>
      <c r="Q327" s="2010"/>
      <c r="R327" s="2010">
        <v>291232.89799999999</v>
      </c>
    </row>
    <row r="328" spans="1:18" hidden="1" x14ac:dyDescent="0.25">
      <c r="A328" s="2012" t="s">
        <v>830</v>
      </c>
      <c r="B328" s="2010">
        <v>10573.9</v>
      </c>
      <c r="C328" s="2010">
        <v>1943</v>
      </c>
      <c r="D328" s="2010"/>
      <c r="E328" s="2010"/>
      <c r="F328" s="2010"/>
      <c r="G328" s="2010"/>
      <c r="H328" s="2010">
        <v>12516.9</v>
      </c>
      <c r="I328" s="2010"/>
      <c r="J328" s="2010"/>
      <c r="K328" s="2010"/>
      <c r="L328" s="2010"/>
      <c r="M328" s="2010"/>
      <c r="N328" s="2010"/>
      <c r="O328" s="2010"/>
      <c r="P328" s="2010"/>
      <c r="Q328" s="2010"/>
      <c r="R328" s="2010">
        <v>12516.9</v>
      </c>
    </row>
    <row r="329" spans="1:18" hidden="1" x14ac:dyDescent="0.25">
      <c r="A329" s="2012" t="s">
        <v>831</v>
      </c>
      <c r="B329" s="2010">
        <v>8283.2999999999993</v>
      </c>
      <c r="C329" s="2010"/>
      <c r="D329" s="2010"/>
      <c r="E329" s="2010"/>
      <c r="F329" s="2010"/>
      <c r="G329" s="2010"/>
      <c r="H329" s="2010">
        <v>8283.2999999999993</v>
      </c>
      <c r="I329" s="2010"/>
      <c r="J329" s="2010"/>
      <c r="K329" s="2010"/>
      <c r="L329" s="2010">
        <v>4806.9713999999985</v>
      </c>
      <c r="M329" s="2010"/>
      <c r="N329" s="2010"/>
      <c r="O329" s="2010"/>
      <c r="P329" s="2010">
        <v>1346.9286</v>
      </c>
      <c r="Q329" s="2010"/>
      <c r="R329" s="2010">
        <v>14437.199999999997</v>
      </c>
    </row>
    <row r="330" spans="1:18" hidden="1" x14ac:dyDescent="0.25">
      <c r="A330" s="2012" t="s">
        <v>832</v>
      </c>
      <c r="B330" s="2010">
        <v>4500</v>
      </c>
      <c r="C330" s="2010">
        <v>500</v>
      </c>
      <c r="D330" s="2010"/>
      <c r="E330" s="2010"/>
      <c r="F330" s="2010"/>
      <c r="G330" s="2010"/>
      <c r="H330" s="2010">
        <v>5000</v>
      </c>
      <c r="I330" s="2010"/>
      <c r="J330" s="2010"/>
      <c r="K330" s="2010"/>
      <c r="L330" s="2010"/>
      <c r="M330" s="2010"/>
      <c r="N330" s="2010"/>
      <c r="O330" s="2010"/>
      <c r="P330" s="2010"/>
      <c r="Q330" s="2010"/>
      <c r="R330" s="2010">
        <v>5000</v>
      </c>
    </row>
    <row r="331" spans="1:18" hidden="1" x14ac:dyDescent="0.25">
      <c r="A331" s="2012" t="s">
        <v>833</v>
      </c>
      <c r="B331" s="2010">
        <v>56214.224000000002</v>
      </c>
      <c r="C331" s="2010">
        <v>10627.2</v>
      </c>
      <c r="D331" s="2010"/>
      <c r="E331" s="2010"/>
      <c r="F331" s="2010"/>
      <c r="G331" s="2010"/>
      <c r="H331" s="2010">
        <v>66841.423999999999</v>
      </c>
      <c r="I331" s="2010"/>
      <c r="J331" s="2010"/>
      <c r="K331" s="2010"/>
      <c r="L331" s="2010">
        <v>33239.644</v>
      </c>
      <c r="M331" s="2010">
        <v>5849.5000000000009</v>
      </c>
      <c r="N331" s="2010"/>
      <c r="O331" s="2010"/>
      <c r="P331" s="2010">
        <v>10795.8</v>
      </c>
      <c r="Q331" s="2010"/>
      <c r="R331" s="2010">
        <v>116726.368</v>
      </c>
    </row>
    <row r="332" spans="1:18" hidden="1" x14ac:dyDescent="0.25">
      <c r="A332" s="2013" t="s">
        <v>834</v>
      </c>
      <c r="B332" s="2010">
        <v>22825.5</v>
      </c>
      <c r="C332" s="2010">
        <v>2574.8000000000002</v>
      </c>
      <c r="D332" s="2010"/>
      <c r="E332" s="2010"/>
      <c r="F332" s="2010"/>
      <c r="G332" s="2010"/>
      <c r="H332" s="2010">
        <v>25400.3</v>
      </c>
      <c r="I332" s="2010"/>
      <c r="J332" s="2010"/>
      <c r="K332" s="2010"/>
      <c r="L332" s="2010">
        <v>22130.9</v>
      </c>
      <c r="M332" s="2010"/>
      <c r="N332" s="2010"/>
      <c r="O332" s="2010"/>
      <c r="P332" s="2010">
        <v>4398.3</v>
      </c>
      <c r="Q332" s="2010"/>
      <c r="R332" s="2010">
        <v>51929.5</v>
      </c>
    </row>
    <row r="333" spans="1:18" hidden="1" x14ac:dyDescent="0.25">
      <c r="A333" s="2012" t="s">
        <v>835</v>
      </c>
      <c r="B333" s="2010">
        <v>19652.16</v>
      </c>
      <c r="C333" s="2010"/>
      <c r="D333" s="2010"/>
      <c r="E333" s="2010"/>
      <c r="F333" s="2010"/>
      <c r="G333" s="2010"/>
      <c r="H333" s="2010">
        <v>19652.16</v>
      </c>
      <c r="I333" s="2010"/>
      <c r="J333" s="2010"/>
      <c r="K333" s="2010"/>
      <c r="L333" s="2010">
        <v>13101.44</v>
      </c>
      <c r="M333" s="2010"/>
      <c r="N333" s="2010"/>
      <c r="O333" s="2010"/>
      <c r="P333" s="2010"/>
      <c r="Q333" s="2010"/>
      <c r="R333" s="2010">
        <v>32753.599999999999</v>
      </c>
    </row>
    <row r="334" spans="1:18" hidden="1" x14ac:dyDescent="0.25">
      <c r="A334" s="2012" t="s">
        <v>836</v>
      </c>
      <c r="B334" s="2010">
        <v>48512.1</v>
      </c>
      <c r="C334" s="2010">
        <v>29319.599999999999</v>
      </c>
      <c r="D334" s="2010"/>
      <c r="E334" s="2010"/>
      <c r="F334" s="2010"/>
      <c r="G334" s="2010"/>
      <c r="H334" s="2010">
        <v>77831.7</v>
      </c>
      <c r="I334" s="2010"/>
      <c r="J334" s="2010"/>
      <c r="K334" s="2010"/>
      <c r="L334" s="2010">
        <v>24623.567164804117</v>
      </c>
      <c r="M334" s="2010">
        <v>1635.632835195875</v>
      </c>
      <c r="N334" s="2010"/>
      <c r="O334" s="2010">
        <v>45000</v>
      </c>
      <c r="P334" s="2010">
        <v>4820</v>
      </c>
      <c r="Q334" s="2010"/>
      <c r="R334" s="2010">
        <v>153910.9</v>
      </c>
    </row>
    <row r="335" spans="1:18" hidden="1" x14ac:dyDescent="0.25">
      <c r="A335" s="2013" t="s">
        <v>837</v>
      </c>
      <c r="B335" s="2010">
        <v>6971.7</v>
      </c>
      <c r="C335" s="2010">
        <v>14611.2</v>
      </c>
      <c r="D335" s="2010"/>
      <c r="E335" s="2010">
        <v>1459.3</v>
      </c>
      <c r="F335" s="2010"/>
      <c r="G335" s="2010"/>
      <c r="H335" s="2010">
        <v>23042.2</v>
      </c>
      <c r="I335" s="2010"/>
      <c r="J335" s="2010"/>
      <c r="K335" s="2010">
        <v>3786.3131346151222</v>
      </c>
      <c r="L335" s="2010"/>
      <c r="M335" s="2010">
        <v>1859.5868653848775</v>
      </c>
      <c r="N335" s="2010"/>
      <c r="O335" s="2010"/>
      <c r="P335" s="2010">
        <v>300</v>
      </c>
      <c r="Q335" s="2010"/>
      <c r="R335" s="2010">
        <v>28988.100000000002</v>
      </c>
    </row>
    <row r="336" spans="1:18" hidden="1" x14ac:dyDescent="0.25">
      <c r="A336" s="2013" t="s">
        <v>838</v>
      </c>
      <c r="B336" s="2010">
        <v>4000</v>
      </c>
      <c r="C336" s="2010"/>
      <c r="D336" s="2010"/>
      <c r="E336" s="2010"/>
      <c r="F336" s="2010"/>
      <c r="G336" s="2010"/>
      <c r="H336" s="2010">
        <v>4000</v>
      </c>
      <c r="I336" s="2010"/>
      <c r="J336" s="2010"/>
      <c r="K336" s="2010"/>
      <c r="L336" s="2010"/>
      <c r="M336" s="2010"/>
      <c r="N336" s="2010">
        <v>6000</v>
      </c>
      <c r="O336" s="2010"/>
      <c r="P336" s="2010">
        <v>5148.2999999999993</v>
      </c>
      <c r="Q336" s="2010"/>
      <c r="R336" s="2014">
        <v>15148.3</v>
      </c>
    </row>
    <row r="337" spans="1:18" hidden="1" x14ac:dyDescent="0.25">
      <c r="A337" s="2012" t="s">
        <v>839</v>
      </c>
      <c r="B337" s="2010">
        <v>7000</v>
      </c>
      <c r="C337" s="2010"/>
      <c r="D337" s="2010">
        <v>40516</v>
      </c>
      <c r="E337" s="2010"/>
      <c r="F337" s="2010"/>
      <c r="G337" s="2010"/>
      <c r="H337" s="2010">
        <v>47516</v>
      </c>
      <c r="I337" s="2010"/>
      <c r="J337" s="2010"/>
      <c r="K337" s="2010"/>
      <c r="L337" s="2010">
        <v>14159.4</v>
      </c>
      <c r="M337" s="2010"/>
      <c r="N337" s="2010"/>
      <c r="O337" s="2010"/>
      <c r="P337" s="2010"/>
      <c r="Q337" s="2010"/>
      <c r="R337" s="2010">
        <v>61675.4</v>
      </c>
    </row>
    <row r="338" spans="1:18" hidden="1" x14ac:dyDescent="0.25">
      <c r="A338" s="2012" t="s">
        <v>843</v>
      </c>
      <c r="B338" s="2010">
        <v>19741.900000000001</v>
      </c>
      <c r="C338" s="2010"/>
      <c r="D338" s="2010"/>
      <c r="E338" s="2010"/>
      <c r="F338" s="2010"/>
      <c r="G338" s="2010"/>
      <c r="H338" s="2010">
        <v>19741.900000000001</v>
      </c>
      <c r="I338" s="2010"/>
      <c r="J338" s="2010"/>
      <c r="K338" s="2010"/>
      <c r="L338" s="2010">
        <v>4992.8</v>
      </c>
      <c r="M338" s="2010"/>
      <c r="N338" s="2010"/>
      <c r="O338" s="2010"/>
      <c r="P338" s="2010"/>
      <c r="Q338" s="2010"/>
      <c r="R338" s="2010">
        <v>24734.7</v>
      </c>
    </row>
    <row r="339" spans="1:18" hidden="1" x14ac:dyDescent="0.25">
      <c r="A339" s="2015"/>
      <c r="B339" s="2010"/>
      <c r="C339" s="2010"/>
      <c r="D339" s="2010"/>
      <c r="E339" s="2010"/>
      <c r="F339" s="2010"/>
      <c r="G339" s="2010"/>
      <c r="H339" s="2010"/>
      <c r="I339" s="2010"/>
      <c r="J339" s="2010"/>
      <c r="K339" s="2010"/>
      <c r="L339" s="2010"/>
      <c r="M339" s="2010"/>
      <c r="N339" s="2010"/>
      <c r="O339" s="2010"/>
      <c r="P339" s="2010"/>
      <c r="Q339" s="2010"/>
      <c r="R339" s="2010"/>
    </row>
    <row r="340" spans="1:18" hidden="1" x14ac:dyDescent="0.25">
      <c r="A340" s="2004" t="s">
        <v>844</v>
      </c>
      <c r="B340" s="2010">
        <v>414531.22399999999</v>
      </c>
      <c r="C340" s="2010">
        <v>139077</v>
      </c>
      <c r="D340" s="2010">
        <v>40516</v>
      </c>
      <c r="E340" s="2010">
        <v>1459.3</v>
      </c>
      <c r="F340" s="2010">
        <v>207.1</v>
      </c>
      <c r="G340" s="2010">
        <v>0</v>
      </c>
      <c r="H340" s="2010">
        <v>595790.62399999995</v>
      </c>
      <c r="I340" s="2010"/>
      <c r="J340" s="2010">
        <v>5343.6699947740408</v>
      </c>
      <c r="K340" s="2010">
        <v>6630.3854653878243</v>
      </c>
      <c r="L340" s="2010">
        <v>338171.62173697684</v>
      </c>
      <c r="M340" s="2014">
        <v>14437.94625232334</v>
      </c>
      <c r="N340" s="2010">
        <v>6000</v>
      </c>
      <c r="O340" s="2010">
        <v>56402.589281310669</v>
      </c>
      <c r="P340" s="2010">
        <v>45715.100600000005</v>
      </c>
      <c r="Q340" s="2010"/>
      <c r="R340" s="2010">
        <v>1068491.9373307726</v>
      </c>
    </row>
    <row r="341" spans="1:18" hidden="1" x14ac:dyDescent="0.25">
      <c r="A341" s="2004"/>
      <c r="B341" s="2010"/>
      <c r="C341" s="2010"/>
      <c r="D341" s="2010"/>
      <c r="E341" s="2010"/>
      <c r="F341" s="2010"/>
      <c r="G341" s="2010"/>
      <c r="H341" s="2010"/>
      <c r="I341" s="2010"/>
      <c r="J341" s="2010"/>
      <c r="K341" s="2010"/>
      <c r="L341" s="2010"/>
      <c r="M341" s="2010"/>
      <c r="N341" s="2010"/>
      <c r="O341" s="2010"/>
      <c r="P341" s="2010"/>
      <c r="Q341" s="2010"/>
      <c r="R341" s="2010"/>
    </row>
    <row r="342" spans="1:18" ht="15.75" hidden="1" thickBot="1" x14ac:dyDescent="0.3">
      <c r="A342" s="2004" t="s">
        <v>845</v>
      </c>
      <c r="B342" s="2020">
        <v>0.38795915019775551</v>
      </c>
      <c r="C342" s="2020">
        <v>0.13016195550097631</v>
      </c>
      <c r="D342" s="2020">
        <v>3.7918863572535766E-2</v>
      </c>
      <c r="E342" s="2020">
        <v>1.3657566791243319E-3</v>
      </c>
      <c r="F342" s="2020">
        <v>1.9382457907671431E-4</v>
      </c>
      <c r="G342" s="2020">
        <v>0</v>
      </c>
      <c r="H342" s="2020">
        <v>0.55759955052946863</v>
      </c>
      <c r="I342" s="2021"/>
      <c r="J342" s="2020">
        <v>5.0011327255526147E-3</v>
      </c>
      <c r="K342" s="2020">
        <v>6.2053678027289205E-3</v>
      </c>
      <c r="L342" s="2020">
        <v>0.3164943130799584</v>
      </c>
      <c r="M342" s="2020">
        <v>1.3512452221577962E-2</v>
      </c>
      <c r="N342" s="2020">
        <v>5.6153909920825E-3</v>
      </c>
      <c r="O342" s="2020">
        <v>5.2787098630066816E-2</v>
      </c>
      <c r="P342" s="2020">
        <v>4.2784694018564225E-2</v>
      </c>
      <c r="Q342" s="2021"/>
      <c r="R342" s="2022">
        <v>1</v>
      </c>
    </row>
    <row r="343" spans="1:18" hidden="1" x14ac:dyDescent="0.25">
      <c r="A343" s="2004"/>
      <c r="B343" s="2010"/>
      <c r="C343" s="2010"/>
      <c r="D343" s="2010"/>
      <c r="E343" s="2010"/>
      <c r="F343" s="2010"/>
      <c r="G343" s="2010"/>
      <c r="H343" s="2010"/>
      <c r="I343" s="2010"/>
      <c r="J343" s="2010"/>
      <c r="K343" s="2010"/>
      <c r="L343" s="2010"/>
      <c r="M343" s="2010"/>
      <c r="N343" s="2010"/>
      <c r="O343" s="2010"/>
      <c r="P343" s="2010"/>
      <c r="Q343" s="2010"/>
      <c r="R343" s="2010"/>
    </row>
    <row r="344" spans="1:18" hidden="1" x14ac:dyDescent="0.25">
      <c r="A344" s="2021" t="s">
        <v>847</v>
      </c>
      <c r="B344" s="2021"/>
      <c r="C344" s="2021"/>
      <c r="D344" s="2021"/>
      <c r="E344" s="2021"/>
      <c r="F344" s="2021"/>
      <c r="G344" s="2021"/>
      <c r="H344" s="2021"/>
      <c r="I344" s="2021"/>
      <c r="J344" s="2021"/>
      <c r="K344" s="2021"/>
      <c r="L344" s="2021"/>
      <c r="M344" s="2021"/>
      <c r="N344" s="2021"/>
      <c r="O344" s="2021"/>
      <c r="P344" s="2021"/>
      <c r="Q344" s="2021"/>
      <c r="R344" s="2021"/>
    </row>
    <row r="345" spans="1:18" hidden="1" x14ac:dyDescent="0.25">
      <c r="A345" s="2855"/>
      <c r="B345" s="2855"/>
      <c r="C345" s="2855"/>
      <c r="D345" s="2855"/>
      <c r="E345" s="2855"/>
      <c r="F345" s="2855"/>
      <c r="G345" s="2855"/>
      <c r="H345" s="2855"/>
      <c r="I345" s="2855"/>
      <c r="J345" s="2855"/>
      <c r="K345" s="2855"/>
      <c r="L345" s="2855"/>
      <c r="M345" s="2855"/>
      <c r="N345" s="2855"/>
      <c r="O345" s="2855"/>
      <c r="P345" s="2855"/>
      <c r="Q345" s="2855"/>
      <c r="R345" s="2855"/>
    </row>
    <row r="346" spans="1:18" hidden="1" x14ac:dyDescent="0.25">
      <c r="A346" s="2856" t="s">
        <v>1091</v>
      </c>
      <c r="B346" s="2857"/>
      <c r="C346" s="2857"/>
      <c r="D346" s="2857"/>
      <c r="E346" s="2857"/>
      <c r="F346" s="2857"/>
      <c r="G346" s="2857"/>
      <c r="H346" s="2857"/>
      <c r="I346" s="2857"/>
      <c r="J346" s="2857"/>
      <c r="K346" s="2857"/>
      <c r="L346" s="2857"/>
      <c r="M346" s="2857"/>
      <c r="N346" s="2857"/>
      <c r="O346" s="2857"/>
      <c r="P346" s="2857"/>
      <c r="Q346" s="2857"/>
      <c r="R346" s="2858"/>
    </row>
    <row r="347" spans="1:18" ht="15.75" hidden="1" thickBot="1" x14ac:dyDescent="0.3">
      <c r="A347" s="2859"/>
      <c r="B347" s="2860"/>
      <c r="C347" s="2860"/>
      <c r="D347" s="2860"/>
      <c r="E347" s="2860"/>
      <c r="F347" s="2860"/>
      <c r="G347" s="2860"/>
      <c r="H347" s="2860"/>
      <c r="I347" s="2860"/>
      <c r="J347" s="2860"/>
      <c r="K347" s="2860"/>
      <c r="L347" s="2860"/>
      <c r="M347" s="2860"/>
      <c r="N347" s="2860"/>
      <c r="O347" s="2860"/>
      <c r="P347" s="2860"/>
      <c r="Q347" s="2860"/>
      <c r="R347" s="2861"/>
    </row>
    <row r="348" spans="1:18" ht="21" hidden="1" x14ac:dyDescent="0.35">
      <c r="A348" s="2023"/>
      <c r="B348" s="2024"/>
      <c r="C348" s="2024"/>
      <c r="D348" s="2024"/>
      <c r="E348" s="2024"/>
      <c r="F348" s="2024"/>
      <c r="G348" s="2024"/>
      <c r="H348" s="2024"/>
      <c r="I348" s="2023"/>
      <c r="J348" s="2023"/>
      <c r="K348" s="2023"/>
      <c r="L348" s="2023"/>
      <c r="M348" s="2023"/>
      <c r="N348" s="2023"/>
      <c r="O348" s="2023"/>
      <c r="P348" s="2023"/>
      <c r="Q348" s="2023"/>
      <c r="R348" s="2023"/>
    </row>
    <row r="349" spans="1:18" ht="21.75" hidden="1" thickBot="1" x14ac:dyDescent="0.4">
      <c r="A349" s="2002"/>
      <c r="B349" s="2862" t="s">
        <v>801</v>
      </c>
      <c r="C349" s="2863"/>
      <c r="D349" s="2863"/>
      <c r="E349" s="2863"/>
      <c r="F349" s="2863"/>
      <c r="G349" s="2863"/>
      <c r="H349" s="2864"/>
      <c r="I349" s="2003"/>
      <c r="J349" s="2865" t="s">
        <v>802</v>
      </c>
      <c r="K349" s="2866"/>
      <c r="L349" s="2866"/>
      <c r="M349" s="2866"/>
      <c r="N349" s="2866"/>
      <c r="O349" s="2866"/>
      <c r="P349" s="2867"/>
      <c r="Q349" s="2004"/>
      <c r="R349" s="2025" t="s">
        <v>803</v>
      </c>
    </row>
    <row r="350" spans="1:18" ht="39" hidden="1" x14ac:dyDescent="0.25">
      <c r="A350" s="2006"/>
      <c r="B350" s="2006" t="s">
        <v>804</v>
      </c>
      <c r="C350" s="2006" t="s">
        <v>805</v>
      </c>
      <c r="D350" s="2006" t="s">
        <v>807</v>
      </c>
      <c r="E350" s="2006" t="s">
        <v>808</v>
      </c>
      <c r="F350" s="2006" t="s">
        <v>809</v>
      </c>
      <c r="G350" s="2006" t="s">
        <v>811</v>
      </c>
      <c r="H350" s="2006" t="s">
        <v>812</v>
      </c>
      <c r="I350" s="2006"/>
      <c r="J350" s="2006" t="s">
        <v>813</v>
      </c>
      <c r="K350" s="2006" t="s">
        <v>814</v>
      </c>
      <c r="L350" s="2006" t="s">
        <v>815</v>
      </c>
      <c r="M350" s="2006" t="s">
        <v>816</v>
      </c>
      <c r="N350" s="2006" t="s">
        <v>817</v>
      </c>
      <c r="O350" s="2006" t="s">
        <v>818</v>
      </c>
      <c r="P350" s="2006" t="s">
        <v>289</v>
      </c>
      <c r="Q350" s="2007"/>
      <c r="R350" s="2007" t="s">
        <v>819</v>
      </c>
    </row>
    <row r="351" spans="1:18" hidden="1" x14ac:dyDescent="0.25">
      <c r="A351" s="2006"/>
      <c r="B351" s="2006"/>
      <c r="C351" s="2006"/>
      <c r="D351" s="2006"/>
      <c r="E351" s="2006"/>
      <c r="F351" s="2006"/>
      <c r="G351" s="2006"/>
      <c r="H351" s="2008"/>
      <c r="I351" s="2006"/>
      <c r="J351" s="2006"/>
      <c r="K351" s="2006"/>
      <c r="L351" s="2006"/>
      <c r="M351" s="2006"/>
      <c r="N351" s="2006"/>
      <c r="O351" s="2006"/>
      <c r="P351" s="2006"/>
      <c r="Q351" s="2006"/>
      <c r="R351" s="2008"/>
    </row>
    <row r="352" spans="1:18" hidden="1" x14ac:dyDescent="0.25">
      <c r="A352" s="2009" t="s">
        <v>820</v>
      </c>
      <c r="B352" s="2010">
        <v>1323.5626195839761</v>
      </c>
      <c r="C352" s="2010">
        <v>631.19482050134775</v>
      </c>
      <c r="D352" s="2010">
        <v>0</v>
      </c>
      <c r="E352" s="2010">
        <v>0</v>
      </c>
      <c r="F352" s="2010">
        <v>2.2911103631697052</v>
      </c>
      <c r="G352" s="2010">
        <v>28.785461926448932</v>
      </c>
      <c r="H352" s="2010">
        <v>1985.8340123749426</v>
      </c>
      <c r="I352" s="2006"/>
      <c r="J352" s="2010">
        <v>66.189359743170883</v>
      </c>
      <c r="K352" s="2010">
        <v>14.704359586209147</v>
      </c>
      <c r="L352" s="2010">
        <v>507.76518251867537</v>
      </c>
      <c r="M352" s="2010">
        <v>62.369345302691769</v>
      </c>
      <c r="N352" s="2010">
        <v>0</v>
      </c>
      <c r="O352" s="2010">
        <v>139.47563020134416</v>
      </c>
      <c r="P352" s="2010">
        <v>9.3215335200714335</v>
      </c>
      <c r="Q352" s="2006"/>
      <c r="R352" s="2010">
        <v>2784</v>
      </c>
    </row>
    <row r="353" spans="1:18" hidden="1" x14ac:dyDescent="0.25">
      <c r="A353" s="2009"/>
      <c r="B353" s="2010"/>
      <c r="C353" s="2010"/>
      <c r="D353" s="2010"/>
      <c r="E353" s="2010"/>
      <c r="F353" s="2010"/>
      <c r="G353" s="2010"/>
      <c r="H353" s="2010"/>
      <c r="I353" s="2006"/>
      <c r="J353" s="2010"/>
      <c r="K353" s="2010"/>
      <c r="L353" s="2010"/>
      <c r="M353" s="2010"/>
      <c r="N353" s="2010"/>
      <c r="O353" s="2010"/>
      <c r="P353" s="2010"/>
      <c r="Q353" s="2006"/>
      <c r="R353" s="2010"/>
    </row>
    <row r="354" spans="1:18" hidden="1" x14ac:dyDescent="0.25">
      <c r="A354" s="2011" t="s">
        <v>821</v>
      </c>
      <c r="B354" s="2010">
        <v>59916.4</v>
      </c>
      <c r="C354" s="2010">
        <v>21210</v>
      </c>
      <c r="D354" s="2010">
        <v>0</v>
      </c>
      <c r="E354" s="2010">
        <v>0</v>
      </c>
      <c r="F354" s="2010">
        <v>0</v>
      </c>
      <c r="G354" s="2010"/>
      <c r="H354" s="2010">
        <v>81126.399999999994</v>
      </c>
      <c r="I354" s="2010"/>
      <c r="J354" s="2010">
        <v>3491.5225</v>
      </c>
      <c r="K354" s="2010">
        <v>1329.1690000000001</v>
      </c>
      <c r="L354" s="2010">
        <v>15684.772950000002</v>
      </c>
      <c r="M354" s="2010">
        <v>4075.4355500000001</v>
      </c>
      <c r="N354" s="2010">
        <v>0</v>
      </c>
      <c r="O354" s="2010">
        <v>9551.2999999999993</v>
      </c>
      <c r="P354" s="2010">
        <v>692.6</v>
      </c>
      <c r="Q354" s="2010"/>
      <c r="R354" s="2010">
        <v>115951.2</v>
      </c>
    </row>
    <row r="355" spans="1:18" hidden="1" x14ac:dyDescent="0.25">
      <c r="A355" s="2011" t="s">
        <v>822</v>
      </c>
      <c r="B355" s="2010">
        <v>44202.1</v>
      </c>
      <c r="C355" s="2010">
        <v>32030.2</v>
      </c>
      <c r="D355" s="2010"/>
      <c r="E355" s="2010"/>
      <c r="F355" s="2010">
        <v>207.1</v>
      </c>
      <c r="G355" s="2010"/>
      <c r="H355" s="2010">
        <v>76439.400000000009</v>
      </c>
      <c r="I355" s="2010"/>
      <c r="J355" s="2010">
        <v>2071.5225</v>
      </c>
      <c r="K355" s="2010">
        <v>0</v>
      </c>
      <c r="L355" s="2010">
        <v>24787.870049999987</v>
      </c>
      <c r="M355" s="2010">
        <v>1562.30745</v>
      </c>
      <c r="N355" s="2010">
        <v>0</v>
      </c>
      <c r="O355" s="2010">
        <v>3056.3</v>
      </c>
      <c r="P355" s="2010">
        <v>0</v>
      </c>
      <c r="Q355" s="2010"/>
      <c r="R355" s="2010">
        <v>107917.4</v>
      </c>
    </row>
    <row r="356" spans="1:18" hidden="1" x14ac:dyDescent="0.25">
      <c r="A356" s="2011" t="s">
        <v>823</v>
      </c>
      <c r="B356" s="2010">
        <v>1455</v>
      </c>
      <c r="C356" s="2010">
        <v>1377.2</v>
      </c>
      <c r="D356" s="2010">
        <v>0</v>
      </c>
      <c r="E356" s="2010">
        <v>0</v>
      </c>
      <c r="F356" s="2010">
        <v>0</v>
      </c>
      <c r="G356" s="2010"/>
      <c r="H356" s="2010">
        <v>2832.2</v>
      </c>
      <c r="I356" s="2010"/>
      <c r="J356" s="2010">
        <v>0</v>
      </c>
      <c r="K356" s="2010">
        <v>0</v>
      </c>
      <c r="L356" s="2010">
        <v>473.70000000000027</v>
      </c>
      <c r="M356" s="2010">
        <v>0</v>
      </c>
      <c r="N356" s="2010">
        <v>0</v>
      </c>
      <c r="O356" s="2010">
        <v>0</v>
      </c>
      <c r="P356" s="2010">
        <v>0</v>
      </c>
      <c r="Q356" s="2010"/>
      <c r="R356" s="2010">
        <v>3305.9</v>
      </c>
    </row>
    <row r="357" spans="1:18" hidden="1" x14ac:dyDescent="0.25">
      <c r="A357" s="2011" t="s">
        <v>848</v>
      </c>
      <c r="B357" s="2010">
        <v>0</v>
      </c>
      <c r="C357" s="2010">
        <v>0</v>
      </c>
      <c r="D357" s="2010"/>
      <c r="E357" s="2010"/>
      <c r="F357" s="2010"/>
      <c r="G357" s="2010">
        <v>2602</v>
      </c>
      <c r="H357" s="2010">
        <v>2602</v>
      </c>
      <c r="I357" s="2010"/>
      <c r="J357" s="2010"/>
      <c r="K357" s="2010"/>
      <c r="L357" s="2010"/>
      <c r="M357" s="2010"/>
      <c r="N357" s="2010"/>
      <c r="O357" s="2010"/>
      <c r="P357" s="2010"/>
      <c r="Q357" s="2010"/>
      <c r="R357" s="2010">
        <v>2602</v>
      </c>
    </row>
    <row r="358" spans="1:18" hidden="1" x14ac:dyDescent="0.25">
      <c r="A358" s="2011" t="s">
        <v>849</v>
      </c>
      <c r="B358" s="2010">
        <v>0</v>
      </c>
      <c r="C358" s="2010">
        <v>0</v>
      </c>
      <c r="D358" s="2010">
        <v>0</v>
      </c>
      <c r="E358" s="2010">
        <v>0</v>
      </c>
      <c r="F358" s="2010">
        <v>0</v>
      </c>
      <c r="G358" s="2010"/>
      <c r="H358" s="2010">
        <v>0</v>
      </c>
      <c r="I358" s="2010"/>
      <c r="J358" s="2010">
        <v>0</v>
      </c>
      <c r="K358" s="2010">
        <v>0</v>
      </c>
      <c r="L358" s="2010">
        <v>0</v>
      </c>
      <c r="M358" s="2010">
        <v>0</v>
      </c>
      <c r="N358" s="2010">
        <v>0</v>
      </c>
      <c r="O358" s="2010">
        <v>0</v>
      </c>
      <c r="P358" s="2010">
        <v>0</v>
      </c>
      <c r="Q358" s="2010">
        <v>0</v>
      </c>
      <c r="R358" s="2010">
        <v>0</v>
      </c>
    </row>
    <row r="359" spans="1:18" hidden="1" x14ac:dyDescent="0.25">
      <c r="A359" s="2012" t="s">
        <v>846</v>
      </c>
      <c r="B359" s="2010">
        <v>2260</v>
      </c>
      <c r="C359" s="2010">
        <v>1868.8</v>
      </c>
      <c r="D359" s="2010">
        <v>0</v>
      </c>
      <c r="E359" s="2010">
        <v>0</v>
      </c>
      <c r="F359" s="2010">
        <v>0</v>
      </c>
      <c r="G359" s="2010"/>
      <c r="H359" s="2010">
        <v>4128.8</v>
      </c>
      <c r="I359" s="2010"/>
      <c r="J359" s="2010">
        <v>320</v>
      </c>
      <c r="K359" s="2010">
        <v>0</v>
      </c>
      <c r="L359" s="2010">
        <v>4153.5999999999995</v>
      </c>
      <c r="M359" s="2010">
        <v>0</v>
      </c>
      <c r="N359" s="2010">
        <v>0</v>
      </c>
      <c r="O359" s="2010">
        <v>0</v>
      </c>
      <c r="P359" s="2010">
        <v>0</v>
      </c>
      <c r="Q359" s="2010"/>
      <c r="R359" s="2010">
        <v>8602.4</v>
      </c>
    </row>
    <row r="360" spans="1:18" hidden="1" x14ac:dyDescent="0.25">
      <c r="A360" s="2012" t="s">
        <v>824</v>
      </c>
      <c r="B360" s="2010">
        <v>503.8</v>
      </c>
      <c r="C360" s="2010"/>
      <c r="D360" s="2010"/>
      <c r="E360" s="2010"/>
      <c r="F360" s="2010"/>
      <c r="G360" s="2010"/>
      <c r="H360" s="2010">
        <v>503.8</v>
      </c>
      <c r="I360" s="2010"/>
      <c r="J360" s="2010"/>
      <c r="K360" s="2010"/>
      <c r="L360" s="2010">
        <v>96.2</v>
      </c>
      <c r="M360" s="2010"/>
      <c r="N360" s="2010"/>
      <c r="O360" s="2010"/>
      <c r="P360" s="2010"/>
      <c r="Q360" s="2010"/>
      <c r="R360" s="2010">
        <v>600</v>
      </c>
    </row>
    <row r="361" spans="1:18" hidden="1" x14ac:dyDescent="0.25">
      <c r="A361" s="2012" t="s">
        <v>825</v>
      </c>
      <c r="B361" s="2010">
        <v>1379.4</v>
      </c>
      <c r="C361" s="2010">
        <v>569.29999999999995</v>
      </c>
      <c r="D361" s="2010">
        <v>0</v>
      </c>
      <c r="E361" s="2010">
        <v>0</v>
      </c>
      <c r="F361" s="2010">
        <v>0</v>
      </c>
      <c r="G361" s="2010"/>
      <c r="H361" s="2010">
        <v>1948.7</v>
      </c>
      <c r="I361" s="2010"/>
      <c r="J361" s="2010">
        <v>100</v>
      </c>
      <c r="K361" s="2010">
        <v>0</v>
      </c>
      <c r="L361" s="2010">
        <v>499.60000000000014</v>
      </c>
      <c r="M361" s="2010">
        <v>0</v>
      </c>
      <c r="N361" s="2010">
        <v>0</v>
      </c>
      <c r="O361" s="2010">
        <v>0</v>
      </c>
      <c r="P361" s="2010">
        <v>150</v>
      </c>
      <c r="Q361" s="2010">
        <v>0</v>
      </c>
      <c r="R361" s="2010">
        <v>2548.3000000000002</v>
      </c>
    </row>
    <row r="362" spans="1:18" hidden="1" x14ac:dyDescent="0.25">
      <c r="A362" s="2012" t="s">
        <v>826</v>
      </c>
      <c r="B362" s="2010">
        <v>161.69999999999999</v>
      </c>
      <c r="C362" s="2010">
        <v>0</v>
      </c>
      <c r="D362" s="2010">
        <v>0</v>
      </c>
      <c r="E362" s="2010">
        <v>0</v>
      </c>
      <c r="F362" s="2010">
        <v>0</v>
      </c>
      <c r="G362" s="2010"/>
      <c r="H362" s="2010">
        <v>161.69999999999999</v>
      </c>
      <c r="I362" s="2010"/>
      <c r="J362" s="2010">
        <v>0</v>
      </c>
      <c r="K362" s="2010">
        <v>0</v>
      </c>
      <c r="L362" s="2010">
        <v>0</v>
      </c>
      <c r="M362" s="2010">
        <v>0</v>
      </c>
      <c r="N362" s="2010">
        <v>0</v>
      </c>
      <c r="O362" s="2010">
        <v>0</v>
      </c>
      <c r="P362" s="2010">
        <v>0</v>
      </c>
      <c r="Q362" s="2010">
        <v>0</v>
      </c>
      <c r="R362" s="2010">
        <v>161.69999999999999</v>
      </c>
    </row>
    <row r="363" spans="1:18" hidden="1" x14ac:dyDescent="0.25">
      <c r="A363" s="2012" t="s">
        <v>827</v>
      </c>
      <c r="B363" s="2010">
        <v>9762.2000000000007</v>
      </c>
      <c r="C363" s="2010">
        <v>0</v>
      </c>
      <c r="D363" s="2010">
        <v>0</v>
      </c>
      <c r="E363" s="2010">
        <v>0</v>
      </c>
      <c r="F363" s="2010">
        <v>0</v>
      </c>
      <c r="G363" s="2010"/>
      <c r="H363" s="2010">
        <v>9762.2000000000007</v>
      </c>
      <c r="I363" s="2010"/>
      <c r="J363" s="2010">
        <v>0</v>
      </c>
      <c r="K363" s="2010">
        <v>0</v>
      </c>
      <c r="L363" s="2010">
        <v>202.6</v>
      </c>
      <c r="M363" s="2010">
        <v>0</v>
      </c>
      <c r="N363" s="2010">
        <v>0</v>
      </c>
      <c r="O363" s="2010">
        <v>0</v>
      </c>
      <c r="P363" s="2010">
        <v>0</v>
      </c>
      <c r="Q363" s="2010"/>
      <c r="R363" s="2010">
        <v>9964.8000000000011</v>
      </c>
    </row>
    <row r="364" spans="1:18" hidden="1" x14ac:dyDescent="0.25">
      <c r="A364" s="2012" t="s">
        <v>828</v>
      </c>
      <c r="B364" s="2010">
        <v>150</v>
      </c>
      <c r="C364" s="2010">
        <v>0</v>
      </c>
      <c r="D364" s="2010">
        <v>0</v>
      </c>
      <c r="E364" s="2010">
        <v>0</v>
      </c>
      <c r="F364" s="2010">
        <v>0</v>
      </c>
      <c r="G364" s="2010"/>
      <c r="H364" s="2010">
        <v>150</v>
      </c>
      <c r="I364" s="2010"/>
      <c r="J364" s="2010"/>
      <c r="K364" s="2010"/>
      <c r="L364" s="2010">
        <v>9000</v>
      </c>
      <c r="M364" s="2010"/>
      <c r="N364" s="2010"/>
      <c r="O364" s="2010"/>
      <c r="P364" s="2010"/>
      <c r="Q364" s="2010"/>
      <c r="R364" s="2010">
        <v>9150</v>
      </c>
    </row>
    <row r="365" spans="1:18" hidden="1" x14ac:dyDescent="0.25">
      <c r="A365" s="2012" t="s">
        <v>829</v>
      </c>
      <c r="B365" s="2010">
        <v>84965.84</v>
      </c>
      <c r="C365" s="2010">
        <v>22445.7</v>
      </c>
      <c r="D365" s="2010"/>
      <c r="E365" s="2010"/>
      <c r="F365" s="2010"/>
      <c r="G365" s="2010"/>
      <c r="H365" s="2010">
        <v>107411.54</v>
      </c>
      <c r="I365" s="2010"/>
      <c r="J365" s="2010"/>
      <c r="K365" s="2010">
        <v>1329.1690000000001</v>
      </c>
      <c r="L365" s="2010">
        <v>164835.79100000003</v>
      </c>
      <c r="M365" s="2010"/>
      <c r="N365" s="2010"/>
      <c r="O365" s="2010"/>
      <c r="P365" s="2010">
        <v>4682</v>
      </c>
      <c r="Q365" s="2010"/>
      <c r="R365" s="2010">
        <v>278258.5</v>
      </c>
    </row>
    <row r="366" spans="1:18" hidden="1" x14ac:dyDescent="0.25">
      <c r="A366" s="2012" t="s">
        <v>830</v>
      </c>
      <c r="B366" s="2010">
        <v>10573.9</v>
      </c>
      <c r="C366" s="2010">
        <v>1943</v>
      </c>
      <c r="D366" s="2010"/>
      <c r="E366" s="2010"/>
      <c r="F366" s="2010"/>
      <c r="G366" s="2010"/>
      <c r="H366" s="2010">
        <v>12516.9</v>
      </c>
      <c r="I366" s="2010"/>
      <c r="J366" s="2010"/>
      <c r="K366" s="2010"/>
      <c r="L366" s="2010"/>
      <c r="M366" s="2010"/>
      <c r="N366" s="2010"/>
      <c r="O366" s="2010"/>
      <c r="P366" s="2010"/>
      <c r="Q366" s="2010"/>
      <c r="R366" s="2010">
        <v>12516.9</v>
      </c>
    </row>
    <row r="367" spans="1:18" hidden="1" x14ac:dyDescent="0.25">
      <c r="A367" s="2012" t="s">
        <v>850</v>
      </c>
      <c r="B367" s="2010">
        <v>8283.2999999999993</v>
      </c>
      <c r="C367" s="2010"/>
      <c r="D367" s="2010"/>
      <c r="E367" s="2010"/>
      <c r="F367" s="2010"/>
      <c r="G367" s="2010"/>
      <c r="H367" s="2010">
        <v>8283.2999999999993</v>
      </c>
      <c r="I367" s="2010"/>
      <c r="J367" s="2010"/>
      <c r="K367" s="2010"/>
      <c r="L367" s="2010">
        <v>6153.9</v>
      </c>
      <c r="M367" s="2010"/>
      <c r="N367" s="2010"/>
      <c r="O367" s="2010"/>
      <c r="P367" s="2010">
        <v>0</v>
      </c>
      <c r="Q367" s="2010"/>
      <c r="R367" s="2010">
        <v>14437.199999999997</v>
      </c>
    </row>
    <row r="368" spans="1:18" hidden="1" x14ac:dyDescent="0.25">
      <c r="A368" s="2013" t="s">
        <v>832</v>
      </c>
      <c r="B368" s="2010">
        <v>4500</v>
      </c>
      <c r="C368" s="2010">
        <v>500</v>
      </c>
      <c r="D368" s="2010"/>
      <c r="E368" s="2010"/>
      <c r="F368" s="2010"/>
      <c r="G368" s="2010"/>
      <c r="H368" s="2010">
        <v>5000</v>
      </c>
      <c r="I368" s="2010"/>
      <c r="J368" s="2010">
        <v>0</v>
      </c>
      <c r="K368" s="2010">
        <v>0</v>
      </c>
      <c r="L368" s="2010">
        <v>0</v>
      </c>
      <c r="M368" s="2010">
        <v>0</v>
      </c>
      <c r="N368" s="2010">
        <v>0</v>
      </c>
      <c r="O368" s="2010">
        <v>0</v>
      </c>
      <c r="P368" s="2010">
        <v>0</v>
      </c>
      <c r="Q368" s="2010"/>
      <c r="R368" s="2010">
        <v>5000</v>
      </c>
    </row>
    <row r="369" spans="1:18" hidden="1" x14ac:dyDescent="0.25">
      <c r="A369" s="2012" t="s">
        <v>833</v>
      </c>
      <c r="B369" s="2010">
        <v>31076</v>
      </c>
      <c r="C369" s="2010">
        <v>21423</v>
      </c>
      <c r="D369" s="2010"/>
      <c r="E369" s="2010"/>
      <c r="F369" s="2010"/>
      <c r="G369" s="2010"/>
      <c r="H369" s="2010">
        <v>52499</v>
      </c>
      <c r="I369" s="2010"/>
      <c r="J369" s="2010"/>
      <c r="K369" s="2010"/>
      <c r="L369" s="2010">
        <v>31440.399999999994</v>
      </c>
      <c r="M369" s="2010">
        <v>5849.5</v>
      </c>
      <c r="N369" s="2010"/>
      <c r="O369" s="2010"/>
      <c r="P369" s="2010"/>
      <c r="Q369" s="2010"/>
      <c r="R369" s="2010">
        <v>89788.9</v>
      </c>
    </row>
    <row r="370" spans="1:18" hidden="1" x14ac:dyDescent="0.25">
      <c r="A370" s="2012" t="s">
        <v>834</v>
      </c>
      <c r="B370" s="2010">
        <v>22825.5</v>
      </c>
      <c r="C370" s="2010">
        <v>6973.1</v>
      </c>
      <c r="D370" s="2010"/>
      <c r="E370" s="2010"/>
      <c r="F370" s="2010"/>
      <c r="G370" s="2010"/>
      <c r="H370" s="2010">
        <v>29798.6</v>
      </c>
      <c r="I370" s="2010"/>
      <c r="J370" s="2010"/>
      <c r="K370" s="2010"/>
      <c r="L370" s="2010">
        <v>22130.9</v>
      </c>
      <c r="M370" s="2010">
        <v>0</v>
      </c>
      <c r="N370" s="2010"/>
      <c r="O370" s="2010"/>
      <c r="P370" s="2010"/>
      <c r="Q370" s="2010"/>
      <c r="R370" s="2010">
        <v>51929.5</v>
      </c>
    </row>
    <row r="371" spans="1:18" hidden="1" x14ac:dyDescent="0.25">
      <c r="A371" s="2013" t="s">
        <v>835</v>
      </c>
      <c r="B371" s="2010">
        <v>19652.2</v>
      </c>
      <c r="C371" s="2010"/>
      <c r="D371" s="2010"/>
      <c r="E371" s="2010"/>
      <c r="F371" s="2010"/>
      <c r="G371" s="2010"/>
      <c r="H371" s="2010">
        <v>19652.2</v>
      </c>
      <c r="I371" s="2010"/>
      <c r="J371" s="2010"/>
      <c r="K371" s="2010"/>
      <c r="L371" s="2010">
        <v>13101.399999999998</v>
      </c>
      <c r="M371" s="2010">
        <v>0</v>
      </c>
      <c r="N371" s="2010"/>
      <c r="O371" s="2010"/>
      <c r="P371" s="2010"/>
      <c r="Q371" s="2010"/>
      <c r="R371" s="2010">
        <v>32753.599999999999</v>
      </c>
    </row>
    <row r="372" spans="1:18" hidden="1" x14ac:dyDescent="0.25">
      <c r="A372" s="2013" t="s">
        <v>836</v>
      </c>
      <c r="B372" s="2010">
        <v>48512.1</v>
      </c>
      <c r="C372" s="2010">
        <v>34139.599999999999</v>
      </c>
      <c r="D372" s="2010"/>
      <c r="E372" s="2010"/>
      <c r="F372" s="2010"/>
      <c r="G372" s="2010"/>
      <c r="H372" s="2010">
        <v>82651.7</v>
      </c>
      <c r="I372" s="2010"/>
      <c r="J372" s="2010"/>
      <c r="K372" s="2010">
        <v>0</v>
      </c>
      <c r="L372" s="2010">
        <v>19780.899999999994</v>
      </c>
      <c r="M372" s="2010">
        <v>1565.3933300000001</v>
      </c>
      <c r="N372" s="2010"/>
      <c r="O372" s="2010">
        <v>46852.800000000003</v>
      </c>
      <c r="P372" s="2010">
        <v>4625.5</v>
      </c>
      <c r="Q372" s="2010"/>
      <c r="R372" s="2014">
        <v>153910.9</v>
      </c>
    </row>
    <row r="373" spans="1:18" hidden="1" x14ac:dyDescent="0.25">
      <c r="A373" s="2012" t="s">
        <v>837</v>
      </c>
      <c r="B373" s="2010">
        <v>6971.7</v>
      </c>
      <c r="C373" s="2010">
        <v>14611.2</v>
      </c>
      <c r="D373" s="2010"/>
      <c r="E373" s="2010">
        <v>1459.3</v>
      </c>
      <c r="F373" s="2010"/>
      <c r="G373" s="2010"/>
      <c r="H373" s="2010">
        <v>23042.2</v>
      </c>
      <c r="I373" s="2010"/>
      <c r="J373" s="2010"/>
      <c r="K373" s="2010">
        <v>3987.5070000000001</v>
      </c>
      <c r="L373" s="2010">
        <v>0</v>
      </c>
      <c r="M373" s="2010">
        <v>1958.3929999999978</v>
      </c>
      <c r="N373" s="2010"/>
      <c r="O373" s="2010"/>
      <c r="P373" s="2010"/>
      <c r="Q373" s="2010"/>
      <c r="R373" s="2010">
        <v>28988.1</v>
      </c>
    </row>
    <row r="374" spans="1:18" hidden="1" x14ac:dyDescent="0.25">
      <c r="A374" s="2012" t="s">
        <v>838</v>
      </c>
      <c r="B374" s="2010">
        <v>4000</v>
      </c>
      <c r="C374" s="2010"/>
      <c r="D374" s="2010"/>
      <c r="E374" s="2010"/>
      <c r="F374" s="2010"/>
      <c r="G374" s="2010"/>
      <c r="H374" s="2010">
        <v>4000</v>
      </c>
      <c r="I374" s="2010"/>
      <c r="J374" s="2010"/>
      <c r="K374" s="2010"/>
      <c r="L374" s="2010"/>
      <c r="M374" s="2010"/>
      <c r="N374" s="2010">
        <v>5909.8601200000003</v>
      </c>
      <c r="O374" s="2010"/>
      <c r="P374" s="2010">
        <v>5238.439879999999</v>
      </c>
      <c r="Q374" s="2010"/>
      <c r="R374" s="2010">
        <v>15148.3</v>
      </c>
    </row>
    <row r="375" spans="1:18" hidden="1" x14ac:dyDescent="0.25">
      <c r="A375" s="2015" t="s">
        <v>839</v>
      </c>
      <c r="B375" s="2010">
        <v>7000</v>
      </c>
      <c r="C375" s="2010"/>
      <c r="D375" s="2010">
        <v>35400</v>
      </c>
      <c r="E375" s="2010"/>
      <c r="F375" s="2010"/>
      <c r="G375" s="2010"/>
      <c r="H375" s="2010">
        <v>42400</v>
      </c>
      <c r="I375" s="2010"/>
      <c r="J375" s="2010"/>
      <c r="K375" s="2010"/>
      <c r="L375" s="2010">
        <v>14159.4</v>
      </c>
      <c r="M375" s="2010"/>
      <c r="N375" s="2010"/>
      <c r="O375" s="2010"/>
      <c r="P375" s="2010"/>
      <c r="Q375" s="2010"/>
      <c r="R375" s="2010">
        <v>56559.4</v>
      </c>
    </row>
    <row r="376" spans="1:18" hidden="1" x14ac:dyDescent="0.25">
      <c r="A376" s="2004" t="s">
        <v>843</v>
      </c>
      <c r="B376" s="2010">
        <v>19741.900000000001</v>
      </c>
      <c r="C376" s="2010">
        <v>0</v>
      </c>
      <c r="D376" s="2010"/>
      <c r="E376" s="2010"/>
      <c r="F376" s="2010"/>
      <c r="G376" s="2010"/>
      <c r="H376" s="2010">
        <v>19741.900000000001</v>
      </c>
      <c r="I376" s="2010"/>
      <c r="J376" s="2010"/>
      <c r="K376" s="2010"/>
      <c r="L376" s="2010">
        <v>5780.9</v>
      </c>
      <c r="M376" s="2014">
        <v>0</v>
      </c>
      <c r="N376" s="2010"/>
      <c r="O376" s="2010"/>
      <c r="P376" s="2010">
        <v>0</v>
      </c>
      <c r="Q376" s="2010"/>
      <c r="R376" s="2010">
        <v>25522.799999999999</v>
      </c>
    </row>
    <row r="377" spans="1:18" hidden="1" x14ac:dyDescent="0.25">
      <c r="A377" s="2004"/>
      <c r="B377" s="2010"/>
      <c r="C377" s="2010"/>
      <c r="D377" s="2010"/>
      <c r="E377" s="2010"/>
      <c r="F377" s="2010"/>
      <c r="G377" s="2010"/>
      <c r="H377" s="2010"/>
      <c r="I377" s="2010"/>
      <c r="J377" s="2010"/>
      <c r="K377" s="2010"/>
      <c r="L377" s="2010"/>
      <c r="M377" s="2010"/>
      <c r="N377" s="2010"/>
      <c r="O377" s="2010"/>
      <c r="P377" s="2010"/>
      <c r="Q377" s="2010"/>
      <c r="R377" s="2010"/>
    </row>
    <row r="378" spans="1:18" ht="15.75" hidden="1" thickBot="1" x14ac:dyDescent="0.3">
      <c r="A378" s="2004" t="s">
        <v>844</v>
      </c>
      <c r="B378" s="2016">
        <v>387893.04000000004</v>
      </c>
      <c r="C378" s="2016">
        <v>159091.1</v>
      </c>
      <c r="D378" s="2016">
        <v>35400</v>
      </c>
      <c r="E378" s="2016">
        <v>1459.3</v>
      </c>
      <c r="F378" s="2016">
        <v>207.1</v>
      </c>
      <c r="G378" s="2016">
        <v>2602</v>
      </c>
      <c r="H378" s="2016">
        <v>586652.54</v>
      </c>
      <c r="I378" s="2010"/>
      <c r="J378" s="2016">
        <v>5983.0450000000001</v>
      </c>
      <c r="K378" s="2016">
        <v>6645.8450000000003</v>
      </c>
      <c r="L378" s="2016">
        <v>332281.93400000012</v>
      </c>
      <c r="M378" s="2016">
        <v>15011.029329999999</v>
      </c>
      <c r="N378" s="2016">
        <v>5909.8601200000003</v>
      </c>
      <c r="O378" s="2016">
        <v>59460.4</v>
      </c>
      <c r="P378" s="2016">
        <v>15388.53988</v>
      </c>
      <c r="Q378" s="2010"/>
      <c r="R378" s="2026">
        <v>1027333.1933300002</v>
      </c>
    </row>
    <row r="379" spans="1:18" hidden="1" x14ac:dyDescent="0.25">
      <c r="A379" s="2004"/>
      <c r="B379" s="2010"/>
      <c r="C379" s="2010"/>
      <c r="D379" s="2010"/>
      <c r="E379" s="2010"/>
      <c r="F379" s="2010"/>
      <c r="G379" s="2010"/>
      <c r="H379" s="2010"/>
      <c r="I379" s="2010"/>
      <c r="J379" s="2010"/>
      <c r="K379" s="2010"/>
      <c r="L379" s="2010"/>
      <c r="M379" s="2010"/>
      <c r="N379" s="2010"/>
      <c r="O379" s="2010"/>
      <c r="P379" s="2010"/>
      <c r="Q379" s="2010"/>
      <c r="R379" s="2010"/>
    </row>
    <row r="380" spans="1:18" hidden="1" x14ac:dyDescent="0.25">
      <c r="A380" s="2021" t="s">
        <v>845</v>
      </c>
      <c r="B380" s="2021">
        <v>0.37757277046863702</v>
      </c>
      <c r="C380" s="2021">
        <v>0.15485832739845751</v>
      </c>
      <c r="D380" s="2021">
        <v>3.4458148758198262E-2</v>
      </c>
      <c r="E380" s="2021">
        <v>1.4204739119445967E-3</v>
      </c>
      <c r="F380" s="2021">
        <v>2.0158990417578701E-4</v>
      </c>
      <c r="G380" s="2021">
        <v>2.532771273130844E-3</v>
      </c>
      <c r="H380" s="2021">
        <v>0.57104408171454402</v>
      </c>
      <c r="I380" s="2021"/>
      <c r="J380" s="2021">
        <v>5.8238603004800655E-3</v>
      </c>
      <c r="K380" s="2021">
        <v>6.469025865365202E-3</v>
      </c>
      <c r="L380" s="2021">
        <v>0.32344125173541866</v>
      </c>
      <c r="M380" s="2021">
        <v>1.4611646374768847E-2</v>
      </c>
      <c r="N380" s="2021">
        <v>5.7526225750029218E-3</v>
      </c>
      <c r="O380" s="2021">
        <v>5.7878398542993557E-2</v>
      </c>
      <c r="P380" s="2021">
        <v>1.4979112891426736E-2</v>
      </c>
      <c r="Q380" s="2021"/>
      <c r="R380" s="2021">
        <v>1</v>
      </c>
    </row>
    <row r="381" spans="1:18" hidden="1" x14ac:dyDescent="0.25">
      <c r="A381" s="2027"/>
      <c r="B381" s="2028"/>
      <c r="C381" s="2029"/>
      <c r="D381" s="2029"/>
      <c r="E381" s="2029"/>
      <c r="F381" s="2029"/>
      <c r="G381" s="2029"/>
      <c r="H381" s="2030"/>
      <c r="I381" s="2021"/>
      <c r="J381" s="2029"/>
      <c r="K381" s="2029"/>
      <c r="L381" s="2029"/>
      <c r="M381" s="2029"/>
      <c r="N381" s="2029"/>
      <c r="O381" s="2029"/>
      <c r="P381" s="2029"/>
      <c r="Q381" s="2021"/>
      <c r="R381" s="2004"/>
    </row>
    <row r="382" spans="1:18" hidden="1" x14ac:dyDescent="0.25">
      <c r="A382" s="2868" t="s">
        <v>847</v>
      </c>
      <c r="B382" s="2868"/>
      <c r="C382" s="2868"/>
      <c r="D382" s="2868"/>
      <c r="E382" s="2868"/>
      <c r="F382" s="2868"/>
      <c r="G382" s="2868"/>
      <c r="H382" s="2868"/>
      <c r="I382" s="2868"/>
      <c r="J382" s="2868"/>
      <c r="K382" s="2868"/>
      <c r="L382" s="2868"/>
      <c r="M382" s="2868"/>
      <c r="N382" s="2868"/>
      <c r="O382" s="2868"/>
      <c r="P382" s="2868"/>
      <c r="Q382" s="2868"/>
      <c r="R382" s="2868"/>
    </row>
    <row r="383" spans="1:18" hidden="1" x14ac:dyDescent="0.25">
      <c r="A383" s="2006"/>
      <c r="B383" s="2006"/>
      <c r="C383" s="2006"/>
      <c r="D383" s="2006"/>
      <c r="E383" s="2006"/>
      <c r="F383" s="2006"/>
      <c r="G383" s="2006"/>
      <c r="H383" s="2008"/>
      <c r="I383" s="2006"/>
      <c r="J383" s="2006"/>
      <c r="K383" s="2006"/>
      <c r="L383" s="2006"/>
      <c r="M383" s="2006"/>
      <c r="N383" s="2006"/>
      <c r="O383" s="2006"/>
      <c r="P383" s="2006"/>
      <c r="Q383" s="2006"/>
      <c r="R383" s="2008"/>
    </row>
    <row r="384" spans="1:18" hidden="1" x14ac:dyDescent="0.25">
      <c r="A384" s="2856" t="s">
        <v>1092</v>
      </c>
      <c r="B384" s="2857"/>
      <c r="C384" s="2857"/>
      <c r="D384" s="2857"/>
      <c r="E384" s="2857"/>
      <c r="F384" s="2857"/>
      <c r="G384" s="2857"/>
      <c r="H384" s="2857"/>
      <c r="I384" s="2857"/>
      <c r="J384" s="2857"/>
      <c r="K384" s="2857"/>
      <c r="L384" s="2857"/>
      <c r="M384" s="2857"/>
      <c r="N384" s="2857"/>
      <c r="O384" s="2857"/>
      <c r="P384" s="2857"/>
      <c r="Q384" s="2857"/>
      <c r="R384" s="2858"/>
    </row>
    <row r="385" spans="1:18" ht="15.75" hidden="1" thickBot="1" x14ac:dyDescent="0.3">
      <c r="A385" s="2859"/>
      <c r="B385" s="2860"/>
      <c r="C385" s="2860"/>
      <c r="D385" s="2860"/>
      <c r="E385" s="2860"/>
      <c r="F385" s="2860"/>
      <c r="G385" s="2860"/>
      <c r="H385" s="2860"/>
      <c r="I385" s="2860"/>
      <c r="J385" s="2860"/>
      <c r="K385" s="2860"/>
      <c r="L385" s="2860"/>
      <c r="M385" s="2860"/>
      <c r="N385" s="2860"/>
      <c r="O385" s="2860"/>
      <c r="P385" s="2860"/>
      <c r="Q385" s="2860"/>
      <c r="R385" s="2861"/>
    </row>
    <row r="386" spans="1:18" ht="21" hidden="1" x14ac:dyDescent="0.35">
      <c r="A386" s="2023"/>
      <c r="B386" s="2024"/>
      <c r="C386" s="2024"/>
      <c r="D386" s="2024"/>
      <c r="E386" s="2024"/>
      <c r="F386" s="2024"/>
      <c r="G386" s="2024"/>
      <c r="H386" s="2024"/>
      <c r="I386" s="2023"/>
      <c r="J386" s="2023"/>
      <c r="K386" s="2023"/>
      <c r="L386" s="2023"/>
      <c r="M386" s="2023"/>
      <c r="N386" s="2023"/>
      <c r="O386" s="2023"/>
      <c r="P386" s="2023"/>
      <c r="Q386" s="2023"/>
      <c r="R386" s="2023"/>
    </row>
    <row r="387" spans="1:18" ht="21.75" hidden="1" thickBot="1" x14ac:dyDescent="0.4">
      <c r="A387" s="2002"/>
      <c r="B387" s="2031" t="s">
        <v>801</v>
      </c>
      <c r="C387" s="2032"/>
      <c r="D387" s="2032"/>
      <c r="E387" s="2032"/>
      <c r="F387" s="2032"/>
      <c r="G387" s="2032"/>
      <c r="H387" s="2033"/>
      <c r="I387" s="2003"/>
      <c r="J387" s="2034" t="s">
        <v>802</v>
      </c>
      <c r="K387" s="2032"/>
      <c r="L387" s="2032"/>
      <c r="M387" s="2032"/>
      <c r="N387" s="2032"/>
      <c r="O387" s="2032"/>
      <c r="P387" s="2033"/>
      <c r="Q387" s="2004"/>
      <c r="R387" s="2025" t="s">
        <v>803</v>
      </c>
    </row>
    <row r="388" spans="1:18" ht="39" hidden="1" x14ac:dyDescent="0.25">
      <c r="A388" s="2006"/>
      <c r="B388" s="2006" t="s">
        <v>804</v>
      </c>
      <c r="C388" s="2006" t="s">
        <v>805</v>
      </c>
      <c r="D388" s="2006" t="s">
        <v>807</v>
      </c>
      <c r="E388" s="2006" t="s">
        <v>808</v>
      </c>
      <c r="F388" s="2006" t="s">
        <v>809</v>
      </c>
      <c r="G388" s="2006" t="s">
        <v>811</v>
      </c>
      <c r="H388" s="2006" t="s">
        <v>812</v>
      </c>
      <c r="I388" s="2006"/>
      <c r="J388" s="2006" t="s">
        <v>813</v>
      </c>
      <c r="K388" s="2006" t="s">
        <v>814</v>
      </c>
      <c r="L388" s="2006" t="s">
        <v>815</v>
      </c>
      <c r="M388" s="2006" t="s">
        <v>816</v>
      </c>
      <c r="N388" s="2006" t="s">
        <v>817</v>
      </c>
      <c r="O388" s="2006" t="s">
        <v>818</v>
      </c>
      <c r="P388" s="2006" t="s">
        <v>289</v>
      </c>
      <c r="Q388" s="2007"/>
      <c r="R388" s="2007" t="s">
        <v>819</v>
      </c>
    </row>
    <row r="389" spans="1:18" hidden="1" x14ac:dyDescent="0.25">
      <c r="A389" s="2006"/>
      <c r="B389" s="2006"/>
      <c r="C389" s="2006"/>
      <c r="D389" s="2006"/>
      <c r="E389" s="2006"/>
      <c r="F389" s="2006"/>
      <c r="G389" s="2006"/>
      <c r="H389" s="2008"/>
      <c r="I389" s="2006"/>
      <c r="J389" s="2006"/>
      <c r="K389" s="2006"/>
      <c r="L389" s="2006"/>
      <c r="M389" s="2006"/>
      <c r="N389" s="2006"/>
      <c r="O389" s="2006"/>
      <c r="P389" s="2006"/>
      <c r="Q389" s="2006"/>
      <c r="R389" s="2008"/>
    </row>
    <row r="390" spans="1:18" ht="26.25" hidden="1" customHeight="1" thickBot="1" x14ac:dyDescent="0.25">
      <c r="A390" s="2009" t="s">
        <v>820</v>
      </c>
      <c r="B390" s="2010">
        <v>1410.9789585606518</v>
      </c>
      <c r="C390" s="2010">
        <v>671.46020779324829</v>
      </c>
      <c r="D390" s="2010">
        <v>0</v>
      </c>
      <c r="E390" s="2010">
        <v>0</v>
      </c>
      <c r="F390" s="2010">
        <v>2.5104057724410525</v>
      </c>
      <c r="G390" s="2010">
        <v>0</v>
      </c>
      <c r="H390" s="2010">
        <v>2084.9495721263411</v>
      </c>
      <c r="I390" s="2006"/>
      <c r="J390" s="2010">
        <v>57.593872267499627</v>
      </c>
      <c r="K390" s="2010">
        <v>14.423620611432201</v>
      </c>
      <c r="L390" s="2010">
        <v>397.77021873935968</v>
      </c>
      <c r="M390" s="2010">
        <v>66.223316349589368</v>
      </c>
      <c r="N390" s="2010">
        <v>0</v>
      </c>
      <c r="O390" s="2010">
        <v>152.82564855928445</v>
      </c>
      <c r="P390" s="2010">
        <v>10.21375134649363</v>
      </c>
      <c r="Q390" s="2006"/>
      <c r="R390" s="2010">
        <v>2784</v>
      </c>
    </row>
    <row r="391" spans="1:18" hidden="1" x14ac:dyDescent="0.25">
      <c r="A391" s="2009"/>
      <c r="B391" s="2010"/>
      <c r="C391" s="2010"/>
      <c r="D391" s="2010"/>
      <c r="E391" s="2010"/>
      <c r="F391" s="2010"/>
      <c r="G391" s="2010"/>
      <c r="H391" s="2010"/>
      <c r="I391" s="2006"/>
      <c r="J391" s="2010"/>
      <c r="K391" s="2010"/>
      <c r="L391" s="2010"/>
      <c r="M391" s="2010"/>
      <c r="N391" s="2010"/>
      <c r="O391" s="2010"/>
      <c r="P391" s="2010"/>
      <c r="Q391" s="2006"/>
      <c r="R391" s="2010"/>
    </row>
    <row r="392" spans="1:18" hidden="1" x14ac:dyDescent="0.25">
      <c r="A392" s="2011" t="s">
        <v>821</v>
      </c>
      <c r="B392" s="2010">
        <v>58496.800000000003</v>
      </c>
      <c r="C392" s="2010">
        <v>20618.7</v>
      </c>
      <c r="D392" s="2010">
        <v>0</v>
      </c>
      <c r="E392" s="2010">
        <v>0</v>
      </c>
      <c r="F392" s="2010">
        <v>0</v>
      </c>
      <c r="G392" s="2010"/>
      <c r="H392" s="2010">
        <f>SUM(B392:F392)</f>
        <v>79115.5</v>
      </c>
      <c r="I392" s="2010"/>
      <c r="J392" s="2010">
        <v>1500</v>
      </c>
      <c r="K392" s="2010">
        <v>722.5</v>
      </c>
      <c r="L392" s="2010">
        <f>R392-H392-J392-K392-O392-M392-P392</f>
        <v>13979.900000000003</v>
      </c>
      <c r="M392" s="2010">
        <v>3100</v>
      </c>
      <c r="N392" s="2010">
        <v>0</v>
      </c>
      <c r="O392" s="2010">
        <v>9551.2999999999993</v>
      </c>
      <c r="P392" s="2010">
        <f>492.6+200</f>
        <v>692.6</v>
      </c>
      <c r="Q392" s="2010"/>
      <c r="R392" s="2010">
        <v>108661.8</v>
      </c>
    </row>
    <row r="393" spans="1:18" hidden="1" x14ac:dyDescent="0.25">
      <c r="A393" s="2011" t="s">
        <v>822</v>
      </c>
      <c r="B393" s="2010">
        <v>42889.2</v>
      </c>
      <c r="C393" s="2010">
        <v>31087.4</v>
      </c>
      <c r="D393" s="2010"/>
      <c r="E393" s="2010"/>
      <c r="F393" s="2010">
        <f>207.1</f>
        <v>207.1</v>
      </c>
      <c r="G393" s="2010"/>
      <c r="H393" s="2010">
        <f>SUM(B393:F393)</f>
        <v>74183.700000000012</v>
      </c>
      <c r="I393" s="2010"/>
      <c r="J393" s="2010">
        <v>3251.3</v>
      </c>
      <c r="K393" s="2010">
        <f>467.4</f>
        <v>467.4</v>
      </c>
      <c r="L393" s="2010">
        <f>R393-H393-J393-K393-M393-O393-P393</f>
        <v>15774.899999999991</v>
      </c>
      <c r="M393" s="2010">
        <f>5463.2-M392</f>
        <v>2363.1999999999998</v>
      </c>
      <c r="N393" s="2010">
        <v>0</v>
      </c>
      <c r="O393" s="2010">
        <v>3056.3</v>
      </c>
      <c r="P393" s="2010">
        <v>0</v>
      </c>
      <c r="Q393" s="2010"/>
      <c r="R393" s="2010">
        <v>99096.8</v>
      </c>
    </row>
    <row r="394" spans="1:18" hidden="1" x14ac:dyDescent="0.25">
      <c r="A394" s="2011" t="s">
        <v>823</v>
      </c>
      <c r="B394" s="2010">
        <v>1396.1</v>
      </c>
      <c r="C394" s="2010">
        <v>1322</v>
      </c>
      <c r="D394" s="2010">
        <v>0</v>
      </c>
      <c r="E394" s="2010">
        <v>0</v>
      </c>
      <c r="F394" s="2010">
        <v>0</v>
      </c>
      <c r="G394" s="2010"/>
      <c r="H394" s="2010">
        <f>SUM(B394:F394)</f>
        <v>2718.1</v>
      </c>
      <c r="I394" s="2010"/>
      <c r="J394" s="2010">
        <v>0</v>
      </c>
      <c r="K394" s="2010">
        <v>0</v>
      </c>
      <c r="L394" s="2010">
        <f>R394-H394</f>
        <v>467.09999999999991</v>
      </c>
      <c r="M394" s="2010">
        <v>0</v>
      </c>
      <c r="N394" s="2010">
        <v>0</v>
      </c>
      <c r="O394" s="2010">
        <v>0</v>
      </c>
      <c r="P394" s="2010">
        <v>0</v>
      </c>
      <c r="Q394" s="2010"/>
      <c r="R394" s="2010">
        <v>3185.2</v>
      </c>
    </row>
    <row r="395" spans="1:18" hidden="1" x14ac:dyDescent="0.25">
      <c r="A395" s="2011" t="s">
        <v>848</v>
      </c>
      <c r="B395" s="2010">
        <v>0</v>
      </c>
      <c r="C395" s="2010"/>
      <c r="D395" s="2010"/>
      <c r="E395" s="2010"/>
      <c r="F395" s="2010"/>
      <c r="G395" s="2010">
        <v>0</v>
      </c>
      <c r="H395" s="2010">
        <f>SUM(B395:G395)</f>
        <v>0</v>
      </c>
      <c r="I395" s="2010"/>
      <c r="J395" s="2010"/>
      <c r="K395" s="2010"/>
      <c r="L395" s="2010"/>
      <c r="M395" s="2010"/>
      <c r="N395" s="2010"/>
      <c r="O395" s="2010"/>
      <c r="P395" s="2010"/>
      <c r="Q395" s="2010"/>
      <c r="R395" s="2010">
        <f>B395</f>
        <v>0</v>
      </c>
    </row>
    <row r="396" spans="1:18" hidden="1" x14ac:dyDescent="0.25">
      <c r="A396" s="2011" t="s">
        <v>849</v>
      </c>
      <c r="B396" s="2010">
        <v>0</v>
      </c>
      <c r="C396" s="2010">
        <v>0</v>
      </c>
      <c r="D396" s="2010">
        <v>0</v>
      </c>
      <c r="E396" s="2010">
        <v>0</v>
      </c>
      <c r="F396" s="2010">
        <v>0</v>
      </c>
      <c r="G396" s="2010"/>
      <c r="H396" s="2010">
        <f t="shared" ref="H396:H414" si="3">SUM(B396:F396)</f>
        <v>0</v>
      </c>
      <c r="I396" s="2010"/>
      <c r="J396" s="2010">
        <v>0</v>
      </c>
      <c r="K396" s="2010">
        <v>0</v>
      </c>
      <c r="L396" s="2010">
        <v>0</v>
      </c>
      <c r="M396" s="2010">
        <v>0</v>
      </c>
      <c r="N396" s="2010">
        <v>0</v>
      </c>
      <c r="O396" s="2010">
        <v>0</v>
      </c>
      <c r="P396" s="2010">
        <v>0</v>
      </c>
      <c r="Q396" s="2010"/>
      <c r="R396" s="2010">
        <v>0</v>
      </c>
    </row>
    <row r="397" spans="1:18" hidden="1" x14ac:dyDescent="0.25">
      <c r="A397" s="2012" t="s">
        <v>846</v>
      </c>
      <c r="B397" s="2010">
        <v>2182.5</v>
      </c>
      <c r="C397" s="2010">
        <v>1813</v>
      </c>
      <c r="D397" s="2010">
        <v>0</v>
      </c>
      <c r="E397" s="2010">
        <v>0</v>
      </c>
      <c r="F397" s="2010">
        <v>0</v>
      </c>
      <c r="G397" s="2010"/>
      <c r="H397" s="2010">
        <f t="shared" si="3"/>
        <v>3995.5</v>
      </c>
      <c r="I397" s="2010"/>
      <c r="J397" s="2010">
        <v>0</v>
      </c>
      <c r="K397" s="2010">
        <v>0</v>
      </c>
      <c r="L397" s="2010">
        <f>R397-H397</f>
        <v>1951.3999999999996</v>
      </c>
      <c r="M397" s="2010">
        <v>0</v>
      </c>
      <c r="N397" s="2010">
        <v>0</v>
      </c>
      <c r="O397" s="2010">
        <v>0</v>
      </c>
      <c r="P397" s="2010">
        <v>0</v>
      </c>
      <c r="Q397" s="2010"/>
      <c r="R397" s="2010">
        <v>5946.9</v>
      </c>
    </row>
    <row r="398" spans="1:18" hidden="1" x14ac:dyDescent="0.25">
      <c r="A398" s="2012" t="s">
        <v>824</v>
      </c>
      <c r="B398" s="2010">
        <v>498.3</v>
      </c>
      <c r="C398" s="2010"/>
      <c r="D398" s="2010"/>
      <c r="E398" s="2010"/>
      <c r="F398" s="2010"/>
      <c r="G398" s="2010"/>
      <c r="H398" s="2010">
        <f t="shared" si="3"/>
        <v>498.3</v>
      </c>
      <c r="I398" s="2010"/>
      <c r="J398" s="2010"/>
      <c r="K398" s="2010"/>
      <c r="L398" s="2010">
        <v>96</v>
      </c>
      <c r="M398" s="2010"/>
      <c r="N398" s="2010"/>
      <c r="O398" s="2010"/>
      <c r="P398" s="2010"/>
      <c r="Q398" s="2010"/>
      <c r="R398" s="2010">
        <v>594.29999999999995</v>
      </c>
    </row>
    <row r="399" spans="1:18" hidden="1" x14ac:dyDescent="0.25">
      <c r="A399" s="2012" t="s">
        <v>825</v>
      </c>
      <c r="B399" s="2010">
        <v>1337.7</v>
      </c>
      <c r="C399" s="2010">
        <v>552.1</v>
      </c>
      <c r="D399" s="2010">
        <v>0</v>
      </c>
      <c r="E399" s="2010">
        <v>0</v>
      </c>
      <c r="F399" s="2010">
        <v>0</v>
      </c>
      <c r="G399" s="2010"/>
      <c r="H399" s="2010">
        <f t="shared" si="3"/>
        <v>1889.8000000000002</v>
      </c>
      <c r="I399" s="2010"/>
      <c r="J399" s="2010">
        <v>0</v>
      </c>
      <c r="K399" s="2010">
        <v>0</v>
      </c>
      <c r="L399" s="2010">
        <f>R399-P399-C399-B399</f>
        <v>443.39999999999986</v>
      </c>
      <c r="M399" s="2010">
        <v>0</v>
      </c>
      <c r="N399" s="2010">
        <v>0</v>
      </c>
      <c r="O399" s="2010">
        <v>0</v>
      </c>
      <c r="P399" s="2010">
        <v>150</v>
      </c>
      <c r="Q399" s="2010"/>
      <c r="R399" s="2010">
        <f>2483.2</f>
        <v>2483.1999999999998</v>
      </c>
    </row>
    <row r="400" spans="1:18" hidden="1" x14ac:dyDescent="0.25">
      <c r="A400" s="2012" t="s">
        <v>826</v>
      </c>
      <c r="B400" s="2010">
        <v>156.1</v>
      </c>
      <c r="C400" s="2010">
        <v>0</v>
      </c>
      <c r="D400" s="2010">
        <v>0</v>
      </c>
      <c r="E400" s="2010">
        <v>0</v>
      </c>
      <c r="F400" s="2010">
        <v>0</v>
      </c>
      <c r="G400" s="2010"/>
      <c r="H400" s="2010">
        <f t="shared" si="3"/>
        <v>156.1</v>
      </c>
      <c r="I400" s="2010"/>
      <c r="J400" s="2010">
        <v>0</v>
      </c>
      <c r="K400" s="2010">
        <v>0</v>
      </c>
      <c r="L400" s="2010">
        <v>0</v>
      </c>
      <c r="M400" s="2010">
        <v>0</v>
      </c>
      <c r="N400" s="2010">
        <v>0</v>
      </c>
      <c r="O400" s="2010">
        <v>0</v>
      </c>
      <c r="P400" s="2010">
        <v>0</v>
      </c>
      <c r="Q400" s="2010"/>
      <c r="R400" s="2010">
        <v>156.1</v>
      </c>
    </row>
    <row r="401" spans="1:18" hidden="1" x14ac:dyDescent="0.25">
      <c r="A401" s="2012" t="s">
        <v>827</v>
      </c>
      <c r="B401" s="2010">
        <v>9444.2999999999993</v>
      </c>
      <c r="C401" s="2010">
        <v>0</v>
      </c>
      <c r="D401" s="2010">
        <v>0</v>
      </c>
      <c r="E401" s="2010">
        <v>0</v>
      </c>
      <c r="F401" s="2010">
        <v>0</v>
      </c>
      <c r="G401" s="2010"/>
      <c r="H401" s="2010">
        <f t="shared" si="3"/>
        <v>9444.2999999999993</v>
      </c>
      <c r="I401" s="2010"/>
      <c r="J401" s="2010">
        <v>0</v>
      </c>
      <c r="K401" s="2010">
        <v>0</v>
      </c>
      <c r="L401" s="2010">
        <v>102</v>
      </c>
      <c r="M401" s="2010">
        <v>0</v>
      </c>
      <c r="N401" s="2010">
        <v>0</v>
      </c>
      <c r="O401" s="2010">
        <v>0</v>
      </c>
      <c r="P401" s="2010">
        <v>0</v>
      </c>
      <c r="Q401" s="2010"/>
      <c r="R401" s="2010">
        <f>H401+L401</f>
        <v>9546.2999999999993</v>
      </c>
    </row>
    <row r="402" spans="1:18" hidden="1" x14ac:dyDescent="0.25">
      <c r="A402" s="2012" t="s">
        <v>828</v>
      </c>
      <c r="B402" s="2010">
        <f>R402-SUM(J402:P402)-SUM(C402:F402)</f>
        <v>150</v>
      </c>
      <c r="C402" s="2010">
        <v>0</v>
      </c>
      <c r="D402" s="2010">
        <v>0</v>
      </c>
      <c r="E402" s="2010">
        <v>0</v>
      </c>
      <c r="F402" s="2010">
        <v>0</v>
      </c>
      <c r="G402" s="2010"/>
      <c r="H402" s="2010">
        <f t="shared" si="3"/>
        <v>150</v>
      </c>
      <c r="I402" s="2010"/>
      <c r="J402" s="2010"/>
      <c r="K402" s="2010"/>
      <c r="L402" s="2010">
        <v>9000</v>
      </c>
      <c r="M402" s="2010"/>
      <c r="N402" s="2010"/>
      <c r="O402" s="2010"/>
      <c r="P402" s="2010"/>
      <c r="Q402" s="2010"/>
      <c r="R402" s="2010">
        <v>9150</v>
      </c>
    </row>
    <row r="403" spans="1:18" hidden="1" x14ac:dyDescent="0.25">
      <c r="A403" s="2012" t="s">
        <v>829</v>
      </c>
      <c r="B403" s="2010">
        <v>84965.8</v>
      </c>
      <c r="C403" s="2010">
        <v>22445.7</v>
      </c>
      <c r="D403" s="2010"/>
      <c r="E403" s="2010"/>
      <c r="F403" s="2010"/>
      <c r="G403" s="2010"/>
      <c r="H403" s="2010">
        <f t="shared" si="3"/>
        <v>107411.5</v>
      </c>
      <c r="I403" s="2010"/>
      <c r="J403" s="2010"/>
      <c r="K403" s="2010">
        <v>1484.2</v>
      </c>
      <c r="L403" s="2010">
        <f>R403-H403-K403-P403</f>
        <v>169708.84300000002</v>
      </c>
      <c r="M403" s="2010"/>
      <c r="N403" s="2010"/>
      <c r="O403" s="2010"/>
      <c r="P403" s="2010">
        <v>10739.9</v>
      </c>
      <c r="Q403" s="2010"/>
      <c r="R403" s="2010">
        <v>289344.44300000003</v>
      </c>
    </row>
    <row r="404" spans="1:18" hidden="1" x14ac:dyDescent="0.25">
      <c r="A404" s="2012" t="s">
        <v>830</v>
      </c>
      <c r="B404" s="2010">
        <v>10573.9</v>
      </c>
      <c r="C404" s="2010">
        <v>1943</v>
      </c>
      <c r="D404" s="2010"/>
      <c r="E404" s="2010"/>
      <c r="F404" s="2010"/>
      <c r="G404" s="2010"/>
      <c r="H404" s="2010">
        <f t="shared" si="3"/>
        <v>12516.9</v>
      </c>
      <c r="I404" s="2010"/>
      <c r="J404" s="2010"/>
      <c r="K404" s="2010"/>
      <c r="L404" s="2010"/>
      <c r="M404" s="2010"/>
      <c r="N404" s="2010"/>
      <c r="O404" s="2010"/>
      <c r="P404" s="2010"/>
      <c r="Q404" s="2010"/>
      <c r="R404" s="2010">
        <v>12516.9</v>
      </c>
    </row>
    <row r="405" spans="1:18" hidden="1" x14ac:dyDescent="0.25">
      <c r="A405" s="2012" t="s">
        <v>850</v>
      </c>
      <c r="B405" s="2010">
        <v>2969.3</v>
      </c>
      <c r="C405" s="2010"/>
      <c r="D405" s="2010"/>
      <c r="E405" s="2010"/>
      <c r="F405" s="2010"/>
      <c r="G405" s="2010"/>
      <c r="H405" s="2010">
        <f t="shared" si="3"/>
        <v>2969.3</v>
      </c>
      <c r="I405" s="2010"/>
      <c r="J405" s="2010"/>
      <c r="K405" s="2010"/>
      <c r="L405" s="2010"/>
      <c r="M405" s="2010"/>
      <c r="N405" s="2010"/>
      <c r="O405" s="2010"/>
      <c r="P405" s="2010">
        <f>R405-H405</f>
        <v>1169.8999999999996</v>
      </c>
      <c r="Q405" s="2010"/>
      <c r="R405" s="2010">
        <v>4139.2</v>
      </c>
    </row>
    <row r="406" spans="1:18" hidden="1" x14ac:dyDescent="0.25">
      <c r="A406" s="2013" t="s">
        <v>832</v>
      </c>
      <c r="B406" s="2010">
        <v>4500</v>
      </c>
      <c r="C406" s="2010">
        <v>500</v>
      </c>
      <c r="D406" s="2010"/>
      <c r="E406" s="2010"/>
      <c r="F406" s="2010"/>
      <c r="G406" s="2010"/>
      <c r="H406" s="2010">
        <f t="shared" si="3"/>
        <v>5000</v>
      </c>
      <c r="I406" s="2010"/>
      <c r="J406" s="2010">
        <v>0</v>
      </c>
      <c r="K406" s="2010">
        <v>0</v>
      </c>
      <c r="L406" s="2010">
        <v>0</v>
      </c>
      <c r="M406" s="2010">
        <v>0</v>
      </c>
      <c r="N406" s="2010">
        <v>0</v>
      </c>
      <c r="O406" s="2010">
        <v>0</v>
      </c>
      <c r="P406" s="2010">
        <v>0</v>
      </c>
      <c r="Q406" s="2010"/>
      <c r="R406" s="2010">
        <f>SUM(J406:Q406)+H406</f>
        <v>5000</v>
      </c>
    </row>
    <row r="407" spans="1:18" hidden="1" x14ac:dyDescent="0.25">
      <c r="A407" s="2012" t="s">
        <v>833</v>
      </c>
      <c r="B407" s="2010">
        <v>36028</v>
      </c>
      <c r="C407" s="2010">
        <v>21423</v>
      </c>
      <c r="D407" s="2010"/>
      <c r="E407" s="2010"/>
      <c r="F407" s="2010"/>
      <c r="G407" s="2010"/>
      <c r="H407" s="2010">
        <f t="shared" si="3"/>
        <v>57451</v>
      </c>
      <c r="I407" s="2010"/>
      <c r="J407" s="2010"/>
      <c r="K407" s="2010"/>
      <c r="L407" s="2010">
        <f>R407-M407-H407</f>
        <v>37286</v>
      </c>
      <c r="M407" s="2010">
        <v>5849.5</v>
      </c>
      <c r="N407" s="2010"/>
      <c r="O407" s="2010"/>
      <c r="P407" s="2010"/>
      <c r="Q407" s="2010"/>
      <c r="R407" s="2010">
        <v>100586.5</v>
      </c>
    </row>
    <row r="408" spans="1:18" hidden="1" x14ac:dyDescent="0.25">
      <c r="A408" s="2012" t="s">
        <v>834</v>
      </c>
      <c r="B408" s="2010">
        <v>23187.5</v>
      </c>
      <c r="C408" s="2010">
        <f>2574.8+4398.3</f>
        <v>6973.1</v>
      </c>
      <c r="D408" s="2010"/>
      <c r="E408" s="2010"/>
      <c r="F408" s="2010"/>
      <c r="G408" s="2010"/>
      <c r="H408" s="2010">
        <f t="shared" si="3"/>
        <v>30160.6</v>
      </c>
      <c r="I408" s="2010"/>
      <c r="J408" s="2010"/>
      <c r="K408" s="2010"/>
      <c r="L408" s="2010">
        <f>R408-H408</f>
        <v>20449.400000000001</v>
      </c>
      <c r="M408" s="2010">
        <v>0</v>
      </c>
      <c r="N408" s="2010"/>
      <c r="O408" s="2010"/>
      <c r="P408" s="2010"/>
      <c r="Q408" s="2010"/>
      <c r="R408" s="2010">
        <v>50610</v>
      </c>
    </row>
    <row r="409" spans="1:18" hidden="1" x14ac:dyDescent="0.25">
      <c r="A409" s="2013" t="s">
        <v>835</v>
      </c>
      <c r="B409" s="2010">
        <v>19652.2</v>
      </c>
      <c r="C409" s="2010"/>
      <c r="D409" s="2010"/>
      <c r="E409" s="2010"/>
      <c r="F409" s="2010"/>
      <c r="G409" s="2010"/>
      <c r="H409" s="2010">
        <f t="shared" si="3"/>
        <v>19652.2</v>
      </c>
      <c r="I409" s="2010"/>
      <c r="J409" s="2010"/>
      <c r="K409" s="2010"/>
      <c r="L409" s="2010">
        <f>R409-H409</f>
        <v>18984.600000000002</v>
      </c>
      <c r="M409" s="2010"/>
      <c r="N409" s="2010"/>
      <c r="O409" s="2010"/>
      <c r="P409" s="2010"/>
      <c r="Q409" s="2010"/>
      <c r="R409" s="2010">
        <v>38636.800000000003</v>
      </c>
    </row>
    <row r="410" spans="1:18" hidden="1" x14ac:dyDescent="0.25">
      <c r="A410" s="2013" t="s">
        <v>836</v>
      </c>
      <c r="B410" s="2010">
        <v>48512.1</v>
      </c>
      <c r="C410" s="2010">
        <v>34139.4</v>
      </c>
      <c r="D410" s="2010"/>
      <c r="E410" s="2010"/>
      <c r="F410" s="2010"/>
      <c r="G410" s="2010"/>
      <c r="H410" s="2010">
        <f t="shared" si="3"/>
        <v>82651.5</v>
      </c>
      <c r="I410" s="2010"/>
      <c r="J410" s="2010"/>
      <c r="K410" s="2010">
        <v>0</v>
      </c>
      <c r="L410" s="2010">
        <f>R410-H410-P410-O410</f>
        <v>20173.999999999985</v>
      </c>
      <c r="M410" s="2010"/>
      <c r="N410" s="2010"/>
      <c r="O410" s="2010">
        <v>36852.800000000003</v>
      </c>
      <c r="P410" s="2010">
        <f>3100+1525.5</f>
        <v>4625.5</v>
      </c>
      <c r="Q410" s="2010"/>
      <c r="R410" s="2014">
        <v>144303.79999999999</v>
      </c>
    </row>
    <row r="411" spans="1:18" hidden="1" x14ac:dyDescent="0.25">
      <c r="A411" s="2012" t="s">
        <v>837</v>
      </c>
      <c r="B411" s="2010">
        <v>6971.7</v>
      </c>
      <c r="C411" s="2010">
        <v>14611.2</v>
      </c>
      <c r="D411" s="2010"/>
      <c r="E411" s="2010">
        <v>700</v>
      </c>
      <c r="F411" s="2010"/>
      <c r="G411" s="2010"/>
      <c r="H411" s="2010">
        <f t="shared" si="3"/>
        <v>22282.9</v>
      </c>
      <c r="I411" s="2010"/>
      <c r="J411" s="2010"/>
      <c r="K411" s="2010">
        <v>4353.1000000000004</v>
      </c>
      <c r="L411" s="2010">
        <v>0</v>
      </c>
      <c r="M411" s="2010"/>
      <c r="N411" s="2010"/>
      <c r="O411" s="2010"/>
      <c r="P411" s="2010"/>
      <c r="Q411" s="2010"/>
      <c r="R411" s="2010">
        <f>K411+H411</f>
        <v>26636</v>
      </c>
    </row>
    <row r="412" spans="1:18" hidden="1" x14ac:dyDescent="0.25">
      <c r="A412" s="2012" t="s">
        <v>838</v>
      </c>
      <c r="B412" s="2010">
        <v>4000</v>
      </c>
      <c r="C412" s="2010"/>
      <c r="D412" s="2010"/>
      <c r="E412" s="2010"/>
      <c r="F412" s="2010"/>
      <c r="G412" s="2010"/>
      <c r="H412" s="2010">
        <f t="shared" si="3"/>
        <v>4000</v>
      </c>
      <c r="I412" s="2010"/>
      <c r="J412" s="2010"/>
      <c r="K412" s="2010"/>
      <c r="L412" s="2010"/>
      <c r="M412" s="2010"/>
      <c r="N412" s="2010">
        <v>6100</v>
      </c>
      <c r="O412" s="2010"/>
      <c r="P412" s="2010">
        <f>11148.3-N412</f>
        <v>5048.2999999999993</v>
      </c>
      <c r="Q412" s="2010"/>
      <c r="R412" s="2010">
        <f>H412+SUM(J412:P412)</f>
        <v>15148.3</v>
      </c>
    </row>
    <row r="413" spans="1:18" hidden="1" x14ac:dyDescent="0.25">
      <c r="A413" s="2015" t="s">
        <v>839</v>
      </c>
      <c r="B413" s="2010">
        <v>7000</v>
      </c>
      <c r="C413" s="2010"/>
      <c r="D413" s="2010">
        <v>34400</v>
      </c>
      <c r="E413" s="2010"/>
      <c r="F413" s="2010"/>
      <c r="G413" s="2010"/>
      <c r="H413" s="2010">
        <f t="shared" si="3"/>
        <v>41400</v>
      </c>
      <c r="I413" s="2010"/>
      <c r="J413" s="2010"/>
      <c r="K413" s="2010"/>
      <c r="L413" s="2010">
        <v>14159.4</v>
      </c>
      <c r="M413" s="2010"/>
      <c r="N413" s="2010"/>
      <c r="O413" s="2010"/>
      <c r="P413" s="2010"/>
      <c r="Q413" s="2010"/>
      <c r="R413" s="2010">
        <f>L413+H413</f>
        <v>55559.4</v>
      </c>
    </row>
    <row r="414" spans="1:18" hidden="1" x14ac:dyDescent="0.25">
      <c r="A414" s="2004" t="s">
        <v>843</v>
      </c>
      <c r="B414" s="2010">
        <v>19741.900000000001</v>
      </c>
      <c r="C414" s="2010">
        <v>0</v>
      </c>
      <c r="D414" s="2010"/>
      <c r="E414" s="2010"/>
      <c r="F414" s="2010"/>
      <c r="G414" s="2010"/>
      <c r="H414" s="2010">
        <f t="shared" si="3"/>
        <v>19741.900000000001</v>
      </c>
      <c r="I414" s="2010"/>
      <c r="J414" s="2010"/>
      <c r="K414" s="2010"/>
      <c r="L414" s="2010">
        <f>R414-P414-M414-C414-B414</f>
        <v>4232.0999999999985</v>
      </c>
      <c r="M414" s="2014">
        <v>1423.8</v>
      </c>
      <c r="N414" s="2010"/>
      <c r="O414" s="2010"/>
      <c r="P414" s="2010">
        <f>125</f>
        <v>125</v>
      </c>
      <c r="Q414" s="2010"/>
      <c r="R414" s="2010">
        <v>25522.799999999999</v>
      </c>
    </row>
    <row r="415" spans="1:18" hidden="1" x14ac:dyDescent="0.25">
      <c r="A415" s="2004"/>
      <c r="B415" s="2010"/>
      <c r="C415" s="2010"/>
      <c r="D415" s="2010"/>
      <c r="E415" s="2010"/>
      <c r="F415" s="2010"/>
      <c r="G415" s="2010"/>
      <c r="H415" s="2010"/>
      <c r="I415" s="2010"/>
      <c r="J415" s="2010"/>
      <c r="K415" s="2010"/>
      <c r="L415" s="2010"/>
      <c r="M415" s="2010"/>
      <c r="N415" s="2010"/>
      <c r="O415" s="2010"/>
      <c r="P415" s="2010"/>
      <c r="Q415" s="2010"/>
      <c r="R415" s="2010"/>
    </row>
    <row r="416" spans="1:18" ht="15.75" hidden="1" thickBot="1" x14ac:dyDescent="0.3">
      <c r="A416" s="2004" t="s">
        <v>844</v>
      </c>
      <c r="B416" s="2016">
        <f t="shared" ref="B416:H416" si="4">SUM(B392:B414)</f>
        <v>384653.4</v>
      </c>
      <c r="C416" s="2016">
        <f t="shared" si="4"/>
        <v>157428.60000000003</v>
      </c>
      <c r="D416" s="2016">
        <f t="shared" si="4"/>
        <v>34400</v>
      </c>
      <c r="E416" s="2016">
        <f t="shared" si="4"/>
        <v>700</v>
      </c>
      <c r="F416" s="2016">
        <f t="shared" si="4"/>
        <v>207.1</v>
      </c>
      <c r="G416" s="2016">
        <f t="shared" si="4"/>
        <v>0</v>
      </c>
      <c r="H416" s="2016">
        <f t="shared" si="4"/>
        <v>577389.1</v>
      </c>
      <c r="I416" s="2010"/>
      <c r="J416" s="2016">
        <f t="shared" ref="J416:P416" si="5">SUM(J392:J414)</f>
        <v>4751.3</v>
      </c>
      <c r="K416" s="2016">
        <f t="shared" si="5"/>
        <v>7027.2000000000007</v>
      </c>
      <c r="L416" s="2016">
        <f t="shared" si="5"/>
        <v>326809.04300000001</v>
      </c>
      <c r="M416" s="2016">
        <f t="shared" si="5"/>
        <v>12736.5</v>
      </c>
      <c r="N416" s="2016">
        <f t="shared" si="5"/>
        <v>6100</v>
      </c>
      <c r="O416" s="2016">
        <f t="shared" si="5"/>
        <v>49460.4</v>
      </c>
      <c r="P416" s="2016">
        <f t="shared" si="5"/>
        <v>22551.200000000001</v>
      </c>
      <c r="Q416" s="2010"/>
      <c r="R416" s="2026">
        <f>SUM(J416:P416)+H416</f>
        <v>1006824.743</v>
      </c>
    </row>
    <row r="417" spans="1:18" hidden="1" x14ac:dyDescent="0.25">
      <c r="A417" s="2004"/>
      <c r="B417" s="2010"/>
      <c r="C417" s="2010"/>
      <c r="D417" s="2010"/>
      <c r="E417" s="2010"/>
      <c r="F417" s="2010"/>
      <c r="G417" s="2010"/>
      <c r="H417" s="2010"/>
      <c r="I417" s="2010"/>
      <c r="J417" s="2010"/>
      <c r="K417" s="2010"/>
      <c r="L417" s="2010"/>
      <c r="M417" s="2010"/>
      <c r="N417" s="2010"/>
      <c r="O417" s="2010"/>
      <c r="P417" s="2010"/>
      <c r="Q417" s="2010"/>
      <c r="R417" s="2010"/>
    </row>
    <row r="418" spans="1:18" hidden="1" x14ac:dyDescent="0.25">
      <c r="A418" s="2021" t="s">
        <v>845</v>
      </c>
      <c r="B418" s="2021">
        <f t="shared" ref="B418:H418" si="6">+B416/$R416</f>
        <v>0.38204603400375514</v>
      </c>
      <c r="C418" s="2021">
        <f t="shared" si="6"/>
        <v>0.15636147313078105</v>
      </c>
      <c r="D418" s="2021">
        <f t="shared" si="6"/>
        <v>3.416682023278405E-2</v>
      </c>
      <c r="E418" s="2021">
        <f t="shared" si="6"/>
        <v>6.9525506287641955E-4</v>
      </c>
      <c r="F418" s="2021">
        <f t="shared" si="6"/>
        <v>2.056961764595807E-4</v>
      </c>
      <c r="G418" s="2021">
        <f t="shared" si="6"/>
        <v>0</v>
      </c>
      <c r="H418" s="2021">
        <f t="shared" si="6"/>
        <v>0.57347527860665615</v>
      </c>
      <c r="I418" s="2021"/>
      <c r="J418" s="2021">
        <f t="shared" ref="J418:P418" si="7">+J416/$R416</f>
        <v>4.7190934003496178E-3</v>
      </c>
      <c r="K418" s="2021">
        <f t="shared" si="7"/>
        <v>6.9795662540645372E-3</v>
      </c>
      <c r="L418" s="2021">
        <f t="shared" si="7"/>
        <v>0.32459377391363931</v>
      </c>
      <c r="M418" s="2021">
        <f t="shared" si="7"/>
        <v>1.2650165869036454E-2</v>
      </c>
      <c r="N418" s="2021">
        <f t="shared" si="7"/>
        <v>6.0586512622087989E-3</v>
      </c>
      <c r="O418" s="2021">
        <f t="shared" si="7"/>
        <v>4.9125133588418378E-2</v>
      </c>
      <c r="P418" s="2021">
        <f t="shared" si="7"/>
        <v>2.2398337105626734E-2</v>
      </c>
      <c r="Q418" s="2021"/>
      <c r="R418" s="2021">
        <f>+R416/$R416</f>
        <v>1</v>
      </c>
    </row>
    <row r="419" spans="1:18" hidden="1" x14ac:dyDescent="0.25">
      <c r="A419" s="2027"/>
      <c r="B419" s="2028"/>
      <c r="C419" s="2029"/>
      <c r="D419" s="2029"/>
      <c r="E419" s="2029"/>
      <c r="F419" s="2029"/>
      <c r="G419" s="2029"/>
      <c r="H419" s="2030"/>
      <c r="I419" s="2021"/>
      <c r="J419" s="2029"/>
      <c r="K419" s="2029"/>
      <c r="L419" s="2029"/>
      <c r="M419" s="2029"/>
      <c r="N419" s="2029"/>
      <c r="O419" s="2029"/>
      <c r="P419" s="2029"/>
      <c r="Q419" s="2021"/>
      <c r="R419" s="2004"/>
    </row>
    <row r="420" spans="1:18" hidden="1" x14ac:dyDescent="0.25">
      <c r="A420" s="2868" t="s">
        <v>847</v>
      </c>
      <c r="B420" s="2868"/>
      <c r="C420" s="2868"/>
      <c r="D420" s="2868"/>
      <c r="E420" s="2868"/>
      <c r="F420" s="2868"/>
      <c r="G420" s="2868"/>
      <c r="H420" s="2868"/>
      <c r="I420" s="2868"/>
      <c r="J420" s="2868"/>
      <c r="K420" s="2868"/>
      <c r="L420" s="2868"/>
      <c r="M420" s="2868"/>
      <c r="N420" s="2868"/>
      <c r="O420" s="2868"/>
      <c r="P420" s="2868"/>
      <c r="Q420" s="2868"/>
      <c r="R420" s="2868"/>
    </row>
    <row r="421" spans="1:18" hidden="1" x14ac:dyDescent="0.25">
      <c r="A421" s="2855"/>
      <c r="B421" s="2855"/>
      <c r="C421" s="2855"/>
      <c r="D421" s="2855"/>
      <c r="E421" s="2855"/>
      <c r="F421" s="2855"/>
      <c r="G421" s="2855"/>
      <c r="H421" s="2855"/>
      <c r="I421" s="2855"/>
      <c r="J421" s="2855"/>
      <c r="K421" s="2855"/>
      <c r="L421" s="2855"/>
      <c r="M421" s="2855"/>
      <c r="N421" s="2855"/>
      <c r="O421" s="2855"/>
      <c r="P421" s="2855"/>
      <c r="Q421" s="2855"/>
      <c r="R421" s="2855"/>
    </row>
    <row r="422" spans="1:18" hidden="1" x14ac:dyDescent="0.25">
      <c r="A422" s="2856" t="s">
        <v>1092</v>
      </c>
      <c r="B422" s="2857"/>
      <c r="C422" s="2857"/>
      <c r="D422" s="2857"/>
      <c r="E422" s="2857"/>
      <c r="F422" s="2857"/>
      <c r="G422" s="2857"/>
      <c r="H422" s="2857"/>
      <c r="I422" s="2857"/>
      <c r="J422" s="2857"/>
      <c r="K422" s="2857"/>
      <c r="L422" s="2857"/>
      <c r="M422" s="2857"/>
      <c r="N422" s="2857"/>
      <c r="O422" s="2857"/>
      <c r="P422" s="2857"/>
      <c r="Q422" s="2857"/>
      <c r="R422" s="2858"/>
    </row>
    <row r="423" spans="1:18" ht="15.75" hidden="1" thickBot="1" x14ac:dyDescent="0.3">
      <c r="A423" s="2859"/>
      <c r="B423" s="2860"/>
      <c r="C423" s="2860"/>
      <c r="D423" s="2860"/>
      <c r="E423" s="2860"/>
      <c r="F423" s="2860"/>
      <c r="G423" s="2860"/>
      <c r="H423" s="2860"/>
      <c r="I423" s="2860"/>
      <c r="J423" s="2860"/>
      <c r="K423" s="2860"/>
      <c r="L423" s="2860"/>
      <c r="M423" s="2860"/>
      <c r="N423" s="2860"/>
      <c r="O423" s="2860"/>
      <c r="P423" s="2860"/>
      <c r="Q423" s="2860"/>
      <c r="R423" s="2861"/>
    </row>
    <row r="424" spans="1:18" ht="21" hidden="1" x14ac:dyDescent="0.35">
      <c r="A424" s="2035"/>
      <c r="B424" s="2036"/>
      <c r="C424" s="2036"/>
      <c r="D424" s="2036"/>
      <c r="E424" s="2036"/>
      <c r="F424" s="2036"/>
      <c r="G424" s="2036"/>
      <c r="H424" s="2036"/>
      <c r="I424" s="2035"/>
      <c r="J424" s="2035"/>
      <c r="K424" s="2035"/>
      <c r="L424" s="2035"/>
      <c r="M424" s="2035"/>
      <c r="N424" s="2035"/>
      <c r="O424" s="2035"/>
      <c r="P424" s="2035"/>
      <c r="Q424" s="2035"/>
      <c r="R424" s="2035"/>
    </row>
    <row r="425" spans="1:18" ht="21.75" hidden="1" thickBot="1" x14ac:dyDescent="0.4">
      <c r="A425" s="2002"/>
      <c r="B425" s="2031" t="s">
        <v>801</v>
      </c>
      <c r="C425" s="2032"/>
      <c r="D425" s="2032"/>
      <c r="E425" s="2032"/>
      <c r="F425" s="2032"/>
      <c r="G425" s="2032"/>
      <c r="H425" s="2033"/>
      <c r="I425" s="2003"/>
      <c r="J425" s="2034" t="s">
        <v>802</v>
      </c>
      <c r="K425" s="2032"/>
      <c r="L425" s="2032"/>
      <c r="M425" s="2032"/>
      <c r="N425" s="2032"/>
      <c r="O425" s="2032"/>
      <c r="P425" s="2033"/>
      <c r="Q425" s="2004"/>
      <c r="R425" s="2025" t="s">
        <v>803</v>
      </c>
    </row>
    <row r="426" spans="1:18" ht="39" hidden="1" x14ac:dyDescent="0.25">
      <c r="A426" s="2006"/>
      <c r="B426" s="2007" t="s">
        <v>804</v>
      </c>
      <c r="C426" s="2007" t="s">
        <v>805</v>
      </c>
      <c r="D426" s="2007" t="s">
        <v>807</v>
      </c>
      <c r="E426" s="2007" t="s">
        <v>808</v>
      </c>
      <c r="F426" s="2007" t="s">
        <v>809</v>
      </c>
      <c r="G426" s="2007" t="s">
        <v>811</v>
      </c>
      <c r="H426" s="2007" t="s">
        <v>812</v>
      </c>
      <c r="I426" s="2007"/>
      <c r="J426" s="2007" t="s">
        <v>813</v>
      </c>
      <c r="K426" s="2007" t="s">
        <v>814</v>
      </c>
      <c r="L426" s="2007" t="s">
        <v>815</v>
      </c>
      <c r="M426" s="2007" t="s">
        <v>816</v>
      </c>
      <c r="N426" s="2007" t="s">
        <v>817</v>
      </c>
      <c r="O426" s="2007" t="s">
        <v>818</v>
      </c>
      <c r="P426" s="2007" t="s">
        <v>289</v>
      </c>
      <c r="Q426" s="2007"/>
      <c r="R426" s="2007" t="s">
        <v>819</v>
      </c>
    </row>
    <row r="427" spans="1:18" hidden="1" x14ac:dyDescent="0.25">
      <c r="A427" s="2006"/>
      <c r="B427" s="2006"/>
      <c r="C427" s="2006"/>
      <c r="D427" s="2006"/>
      <c r="E427" s="2006"/>
      <c r="F427" s="2006"/>
      <c r="G427" s="2006"/>
      <c r="H427" s="2008"/>
      <c r="I427" s="2006"/>
      <c r="J427" s="2006"/>
      <c r="K427" s="2006"/>
      <c r="L427" s="2006"/>
      <c r="M427" s="2006"/>
      <c r="N427" s="2006"/>
      <c r="O427" s="2006"/>
      <c r="P427" s="2006"/>
      <c r="Q427" s="2006"/>
      <c r="R427" s="2008"/>
    </row>
    <row r="428" spans="1:18" ht="26.25" hidden="1" customHeight="1" x14ac:dyDescent="0.25">
      <c r="A428" s="2009" t="s">
        <v>820</v>
      </c>
      <c r="B428" s="2010">
        <v>1643.2</v>
      </c>
      <c r="C428" s="2010">
        <f>539.4+0.3</f>
        <v>539.69999999999993</v>
      </c>
      <c r="D428" s="2010"/>
      <c r="E428" s="2010">
        <v>1</v>
      </c>
      <c r="F428" s="2010"/>
      <c r="G428" s="2010"/>
      <c r="H428" s="2010">
        <f>SUM(B428:F428)</f>
        <v>2183.9</v>
      </c>
      <c r="I428" s="2006"/>
      <c r="J428" s="2010">
        <f>873.2*J455/(SUM($J$455:$P$455))</f>
        <v>13.694925798934539</v>
      </c>
      <c r="K428" s="2010">
        <f t="shared" ref="K428:P428" si="8">873.2*K455/(SUM($J$455:$P$455))</f>
        <v>13.140697589678323</v>
      </c>
      <c r="L428" s="2010">
        <f t="shared" si="8"/>
        <v>680.0963234636497</v>
      </c>
      <c r="M428" s="2010">
        <f t="shared" si="8"/>
        <v>26.086206900191392</v>
      </c>
      <c r="N428" s="2010">
        <f t="shared" si="8"/>
        <v>12.493688383085424</v>
      </c>
      <c r="O428" s="2010">
        <f t="shared" si="8"/>
        <v>93.507474593975431</v>
      </c>
      <c r="P428" s="2010">
        <f t="shared" si="8"/>
        <v>34.180683270485147</v>
      </c>
      <c r="Q428" s="2006"/>
      <c r="R428" s="2037">
        <f>SUM(J428:P428)+H428</f>
        <v>3057.1</v>
      </c>
    </row>
    <row r="429" spans="1:18" hidden="1" x14ac:dyDescent="0.25">
      <c r="A429" s="2009"/>
      <c r="B429" s="2010"/>
      <c r="C429" s="2010"/>
      <c r="D429" s="2010"/>
      <c r="E429" s="2010"/>
      <c r="F429" s="2010"/>
      <c r="G429" s="2010"/>
      <c r="H429" s="2010"/>
      <c r="I429" s="2006"/>
      <c r="J429" s="2010"/>
      <c r="K429" s="2010"/>
      <c r="L429" s="2010"/>
      <c r="M429" s="2010"/>
      <c r="N429" s="2010"/>
      <c r="O429" s="2010"/>
      <c r="P429" s="2010"/>
      <c r="Q429" s="2006"/>
      <c r="R429" s="2037"/>
    </row>
    <row r="430" spans="1:18" hidden="1" x14ac:dyDescent="0.25">
      <c r="A430" s="2011" t="s">
        <v>821</v>
      </c>
      <c r="B430" s="2010">
        <v>57815.1</v>
      </c>
      <c r="C430" s="2010">
        <v>16958.5</v>
      </c>
      <c r="D430" s="2010">
        <v>0</v>
      </c>
      <c r="E430" s="2010">
        <v>0</v>
      </c>
      <c r="F430" s="2010">
        <v>0</v>
      </c>
      <c r="G430" s="2010"/>
      <c r="H430" s="2010">
        <f>SUM(B430:F430)</f>
        <v>74773.600000000006</v>
      </c>
      <c r="I430" s="2010"/>
      <c r="J430" s="2010">
        <f>1125</f>
        <v>1125</v>
      </c>
      <c r="K430" s="2010">
        <f>111.2</f>
        <v>111.2</v>
      </c>
      <c r="L430" s="2010">
        <f>R430-H430-J430-K430</f>
        <v>33943.199999999997</v>
      </c>
      <c r="M430" s="2010">
        <v>0</v>
      </c>
      <c r="N430" s="2010">
        <v>0</v>
      </c>
      <c r="O430" s="2010">
        <f>8801.9</f>
        <v>8801.9</v>
      </c>
      <c r="P430" s="2010">
        <f>492.6+200</f>
        <v>692.6</v>
      </c>
      <c r="Q430" s="2010"/>
      <c r="R430" s="2010">
        <f>101151.1+O430</f>
        <v>109953</v>
      </c>
    </row>
    <row r="431" spans="1:18" hidden="1" x14ac:dyDescent="0.25">
      <c r="A431" s="2011" t="s">
        <v>822</v>
      </c>
      <c r="B431" s="2010">
        <f>36278.1</f>
        <v>36278.1</v>
      </c>
      <c r="C431" s="2010">
        <v>30050.1</v>
      </c>
      <c r="D431" s="2010"/>
      <c r="E431" s="2010"/>
      <c r="F431" s="2010">
        <f>207.1</f>
        <v>207.1</v>
      </c>
      <c r="G431" s="2010"/>
      <c r="H431" s="2010">
        <f>SUM(B431:F431)</f>
        <v>66535.3</v>
      </c>
      <c r="I431" s="2010"/>
      <c r="J431" s="2010">
        <f>5561.5</f>
        <v>5561.5</v>
      </c>
      <c r="K431" s="2010">
        <f>467.4</f>
        <v>467.4</v>
      </c>
      <c r="L431" s="2010">
        <f>R431-H431-J431-K431</f>
        <v>20209.599999999999</v>
      </c>
      <c r="M431" s="2010">
        <v>5463.2</v>
      </c>
      <c r="N431" s="2010">
        <v>0</v>
      </c>
      <c r="O431" s="2010">
        <v>0</v>
      </c>
      <c r="P431" s="2010">
        <v>0</v>
      </c>
      <c r="Q431" s="2010"/>
      <c r="R431" s="2010">
        <v>92773.8</v>
      </c>
    </row>
    <row r="432" spans="1:18" hidden="1" x14ac:dyDescent="0.25">
      <c r="A432" s="2011" t="s">
        <v>823</v>
      </c>
      <c r="B432" s="2010">
        <v>2496</v>
      </c>
      <c r="C432" s="2010">
        <v>0</v>
      </c>
      <c r="D432" s="2010">
        <v>0</v>
      </c>
      <c r="E432" s="2010">
        <v>0</v>
      </c>
      <c r="F432" s="2010">
        <v>0</v>
      </c>
      <c r="G432" s="2010"/>
      <c r="H432" s="2010">
        <f>SUM(B432:F432)</f>
        <v>2496</v>
      </c>
      <c r="I432" s="2010"/>
      <c r="J432" s="2010">
        <v>0</v>
      </c>
      <c r="K432" s="2010">
        <v>0</v>
      </c>
      <c r="L432" s="2010">
        <f>R432-H432</f>
        <v>577.69999999999982</v>
      </c>
      <c r="M432" s="2010">
        <v>0</v>
      </c>
      <c r="N432" s="2010">
        <v>0</v>
      </c>
      <c r="O432" s="2010">
        <v>0</v>
      </c>
      <c r="P432" s="2010">
        <v>0</v>
      </c>
      <c r="Q432" s="2010"/>
      <c r="R432" s="2010">
        <v>3073.7</v>
      </c>
    </row>
    <row r="433" spans="1:18" hidden="1" x14ac:dyDescent="0.25">
      <c r="A433" s="2011" t="s">
        <v>848</v>
      </c>
      <c r="B433" s="2010">
        <v>0</v>
      </c>
      <c r="C433" s="2010"/>
      <c r="D433" s="2010"/>
      <c r="E433" s="2010"/>
      <c r="F433" s="2010"/>
      <c r="G433" s="2010">
        <v>3770</v>
      </c>
      <c r="H433" s="2010">
        <f>SUM(B433:G433)</f>
        <v>3770</v>
      </c>
      <c r="I433" s="2010"/>
      <c r="J433" s="2010"/>
      <c r="K433" s="2010"/>
      <c r="L433" s="2010"/>
      <c r="M433" s="2010"/>
      <c r="N433" s="2010"/>
      <c r="O433" s="2010"/>
      <c r="P433" s="2010"/>
      <c r="Q433" s="2010"/>
      <c r="R433" s="2010">
        <f>B433</f>
        <v>0</v>
      </c>
    </row>
    <row r="434" spans="1:18" hidden="1" x14ac:dyDescent="0.25">
      <c r="A434" s="2011" t="s">
        <v>849</v>
      </c>
      <c r="B434" s="2010">
        <v>0</v>
      </c>
      <c r="C434" s="2010">
        <v>0</v>
      </c>
      <c r="D434" s="2010">
        <v>0</v>
      </c>
      <c r="E434" s="2010">
        <v>0</v>
      </c>
      <c r="F434" s="2010">
        <v>0</v>
      </c>
      <c r="G434" s="2010"/>
      <c r="H434" s="2010">
        <f t="shared" ref="H434:H453" si="9">SUM(B434:F434)</f>
        <v>0</v>
      </c>
      <c r="I434" s="2010"/>
      <c r="J434" s="2010">
        <v>0</v>
      </c>
      <c r="K434" s="2010">
        <v>0</v>
      </c>
      <c r="L434" s="2010">
        <v>0</v>
      </c>
      <c r="M434" s="2010">
        <v>0</v>
      </c>
      <c r="N434" s="2010">
        <v>0</v>
      </c>
      <c r="O434" s="2010">
        <v>0</v>
      </c>
      <c r="P434" s="2010">
        <v>0</v>
      </c>
      <c r="Q434" s="2010"/>
      <c r="R434" s="2010">
        <v>0</v>
      </c>
    </row>
    <row r="435" spans="1:18" hidden="1" x14ac:dyDescent="0.25">
      <c r="A435" s="2012" t="s">
        <v>851</v>
      </c>
      <c r="B435" s="2010">
        <f>R435-SUM(J435:P435)-SUM(C435:F435)</f>
        <v>1707</v>
      </c>
      <c r="C435" s="2010">
        <v>0</v>
      </c>
      <c r="D435" s="2010">
        <v>0</v>
      </c>
      <c r="E435" s="2010">
        <v>0</v>
      </c>
      <c r="F435" s="2010">
        <v>0</v>
      </c>
      <c r="G435" s="2010"/>
      <c r="H435" s="2010">
        <f t="shared" si="9"/>
        <v>1707</v>
      </c>
      <c r="I435" s="2010"/>
      <c r="J435" s="2010">
        <v>0</v>
      </c>
      <c r="K435" s="2010">
        <v>0</v>
      </c>
      <c r="L435" s="2010">
        <v>0</v>
      </c>
      <c r="M435" s="2010">
        <v>0</v>
      </c>
      <c r="N435" s="2010">
        <v>0</v>
      </c>
      <c r="O435" s="2010">
        <v>0</v>
      </c>
      <c r="P435" s="2010">
        <v>0</v>
      </c>
      <c r="Q435" s="2010"/>
      <c r="R435" s="2010">
        <v>1707</v>
      </c>
    </row>
    <row r="436" spans="1:18" hidden="1" x14ac:dyDescent="0.25">
      <c r="A436" s="2012" t="s">
        <v>846</v>
      </c>
      <c r="B436" s="2010">
        <f>2599.9</f>
        <v>2599.9</v>
      </c>
      <c r="C436" s="2010">
        <v>3866.4</v>
      </c>
      <c r="D436" s="2010">
        <v>0</v>
      </c>
      <c r="E436" s="2010">
        <v>0</v>
      </c>
      <c r="F436" s="2010">
        <v>0</v>
      </c>
      <c r="G436" s="2010"/>
      <c r="H436" s="2010">
        <f t="shared" si="9"/>
        <v>6466.3</v>
      </c>
      <c r="I436" s="2010"/>
      <c r="J436" s="2010">
        <v>0</v>
      </c>
      <c r="K436" s="2010">
        <v>0</v>
      </c>
      <c r="L436" s="2010">
        <f>228.5+575.3+73.4</f>
        <v>877.19999999999993</v>
      </c>
      <c r="M436" s="2010">
        <v>0</v>
      </c>
      <c r="N436" s="2010">
        <v>0</v>
      </c>
      <c r="O436" s="2010">
        <v>0</v>
      </c>
      <c r="P436" s="2010">
        <v>0</v>
      </c>
      <c r="Q436" s="2010"/>
      <c r="R436" s="2010">
        <v>5946.9</v>
      </c>
    </row>
    <row r="437" spans="1:18" hidden="1" x14ac:dyDescent="0.25">
      <c r="A437" s="2012" t="s">
        <v>824</v>
      </c>
      <c r="B437" s="2010">
        <v>497.5</v>
      </c>
      <c r="C437" s="2010"/>
      <c r="D437" s="2010"/>
      <c r="E437" s="2010"/>
      <c r="F437" s="2010"/>
      <c r="G437" s="2010"/>
      <c r="H437" s="2010">
        <f t="shared" si="9"/>
        <v>497.5</v>
      </c>
      <c r="I437" s="2010"/>
      <c r="J437" s="2010"/>
      <c r="K437" s="2010"/>
      <c r="L437" s="2010">
        <v>96.7</v>
      </c>
      <c r="M437" s="2010"/>
      <c r="N437" s="2010"/>
      <c r="O437" s="2010"/>
      <c r="P437" s="2010"/>
      <c r="Q437" s="2010"/>
      <c r="R437" s="2010">
        <f>594.2</f>
        <v>594.20000000000005</v>
      </c>
    </row>
    <row r="438" spans="1:18" hidden="1" x14ac:dyDescent="0.25">
      <c r="A438" s="2012" t="s">
        <v>825</v>
      </c>
      <c r="B438" s="2010">
        <v>1330.5</v>
      </c>
      <c r="C438" s="2010">
        <v>550.70000000000005</v>
      </c>
      <c r="D438" s="2010">
        <v>0</v>
      </c>
      <c r="E438" s="2010">
        <v>0</v>
      </c>
      <c r="F438" s="2010">
        <v>0</v>
      </c>
      <c r="G438" s="2010"/>
      <c r="H438" s="2010">
        <f t="shared" si="9"/>
        <v>1881.2</v>
      </c>
      <c r="I438" s="2010"/>
      <c r="J438" s="2010">
        <v>0</v>
      </c>
      <c r="K438" s="2010">
        <v>0</v>
      </c>
      <c r="L438" s="2010">
        <f>R438-P438-C438-B438</f>
        <v>449.10000000000014</v>
      </c>
      <c r="M438" s="2010">
        <v>0</v>
      </c>
      <c r="N438" s="2010">
        <v>0</v>
      </c>
      <c r="O438" s="2010">
        <v>0</v>
      </c>
      <c r="P438" s="2010">
        <v>150</v>
      </c>
      <c r="Q438" s="2010"/>
      <c r="R438" s="2010">
        <f>2480.3</f>
        <v>2480.3000000000002</v>
      </c>
    </row>
    <row r="439" spans="1:18" hidden="1" x14ac:dyDescent="0.25">
      <c r="A439" s="2012" t="s">
        <v>826</v>
      </c>
      <c r="B439" s="2010">
        <f>R439-SUM(J439:P439)-SUM(C439:F439)</f>
        <v>155.9</v>
      </c>
      <c r="C439" s="2010">
        <v>0</v>
      </c>
      <c r="D439" s="2010">
        <v>0</v>
      </c>
      <c r="E439" s="2010">
        <v>0</v>
      </c>
      <c r="F439" s="2010">
        <v>0</v>
      </c>
      <c r="G439" s="2010"/>
      <c r="H439" s="2010">
        <f t="shared" si="9"/>
        <v>155.9</v>
      </c>
      <c r="I439" s="2010"/>
      <c r="J439" s="2010">
        <v>0</v>
      </c>
      <c r="K439" s="2010">
        <v>0</v>
      </c>
      <c r="L439" s="2010">
        <v>0</v>
      </c>
      <c r="M439" s="2010">
        <v>0</v>
      </c>
      <c r="N439" s="2010">
        <v>0</v>
      </c>
      <c r="O439" s="2010">
        <v>0</v>
      </c>
      <c r="P439" s="2010">
        <v>0</v>
      </c>
      <c r="Q439" s="2010"/>
      <c r="R439" s="2010">
        <v>155.9</v>
      </c>
    </row>
    <row r="440" spans="1:18" hidden="1" x14ac:dyDescent="0.25">
      <c r="A440" s="2012" t="s">
        <v>827</v>
      </c>
      <c r="B440" s="2010">
        <v>9531</v>
      </c>
      <c r="C440" s="2010">
        <v>0</v>
      </c>
      <c r="D440" s="2010">
        <v>0</v>
      </c>
      <c r="E440" s="2010">
        <v>0</v>
      </c>
      <c r="F440" s="2010">
        <v>0</v>
      </c>
      <c r="G440" s="2010"/>
      <c r="H440" s="2010">
        <f t="shared" si="9"/>
        <v>9531</v>
      </c>
      <c r="I440" s="2010"/>
      <c r="J440" s="2010">
        <v>0</v>
      </c>
      <c r="K440" s="2010">
        <v>0</v>
      </c>
      <c r="L440" s="2010">
        <v>102</v>
      </c>
      <c r="M440" s="2010">
        <v>0</v>
      </c>
      <c r="N440" s="2010">
        <v>0</v>
      </c>
      <c r="O440" s="2010">
        <v>0</v>
      </c>
      <c r="P440" s="2010">
        <v>0</v>
      </c>
      <c r="Q440" s="2010"/>
      <c r="R440" s="2010">
        <v>9633</v>
      </c>
    </row>
    <row r="441" spans="1:18" hidden="1" x14ac:dyDescent="0.25">
      <c r="A441" s="2012" t="s">
        <v>828</v>
      </c>
      <c r="B441" s="2010">
        <f>R441-SUM(J441:P441)-SUM(C441:F441)</f>
        <v>150</v>
      </c>
      <c r="C441" s="2010">
        <v>0</v>
      </c>
      <c r="D441" s="2010">
        <v>0</v>
      </c>
      <c r="E441" s="2010">
        <v>0</v>
      </c>
      <c r="F441" s="2010">
        <v>0</v>
      </c>
      <c r="G441" s="2010"/>
      <c r="H441" s="2010">
        <f t="shared" si="9"/>
        <v>150</v>
      </c>
      <c r="I441" s="2010"/>
      <c r="J441" s="2010"/>
      <c r="K441" s="2010"/>
      <c r="L441" s="2010">
        <v>9000</v>
      </c>
      <c r="M441" s="2010"/>
      <c r="N441" s="2010"/>
      <c r="O441" s="2010"/>
      <c r="P441" s="2010"/>
      <c r="Q441" s="2010"/>
      <c r="R441" s="2010">
        <v>9150</v>
      </c>
    </row>
    <row r="442" spans="1:18" hidden="1" x14ac:dyDescent="0.25">
      <c r="A442" s="2012" t="s">
        <v>829</v>
      </c>
      <c r="B442" s="2010">
        <v>84965.8</v>
      </c>
      <c r="C442" s="2010">
        <v>22445.7</v>
      </c>
      <c r="D442" s="2010"/>
      <c r="E442" s="2038" t="s">
        <v>852</v>
      </c>
      <c r="F442" s="2010"/>
      <c r="G442" s="2010"/>
      <c r="H442" s="2010">
        <f t="shared" si="9"/>
        <v>107411.5</v>
      </c>
      <c r="I442" s="2010"/>
      <c r="J442" s="2010"/>
      <c r="K442" s="2010">
        <v>1484.2</v>
      </c>
      <c r="L442" s="2010">
        <f>R442-H442-K442-P442</f>
        <v>170071.90000000002</v>
      </c>
      <c r="M442" s="2010"/>
      <c r="N442" s="2010"/>
      <c r="O442" s="2010"/>
      <c r="P442" s="2010">
        <v>4877.3</v>
      </c>
      <c r="Q442" s="2010"/>
      <c r="R442" s="2010">
        <v>283844.90000000002</v>
      </c>
    </row>
    <row r="443" spans="1:18" hidden="1" x14ac:dyDescent="0.25">
      <c r="A443" s="2012" t="s">
        <v>830</v>
      </c>
      <c r="B443" s="2010">
        <v>10573.9</v>
      </c>
      <c r="C443" s="2010">
        <f>R443-B443</f>
        <v>1725.8999999999996</v>
      </c>
      <c r="D443" s="2010"/>
      <c r="E443" s="2010"/>
      <c r="F443" s="2010"/>
      <c r="G443" s="2010"/>
      <c r="H443" s="2010">
        <f t="shared" si="9"/>
        <v>12299.8</v>
      </c>
      <c r="I443" s="2010"/>
      <c r="J443" s="2010"/>
      <c r="K443" s="2010"/>
      <c r="L443" s="2010"/>
      <c r="M443" s="2010"/>
      <c r="N443" s="2010"/>
      <c r="O443" s="2010"/>
      <c r="P443" s="2010"/>
      <c r="Q443" s="2010"/>
      <c r="R443" s="2010">
        <v>12299.8</v>
      </c>
    </row>
    <row r="444" spans="1:18" hidden="1" x14ac:dyDescent="0.25">
      <c r="A444" s="2012" t="s">
        <v>850</v>
      </c>
      <c r="B444" s="2010">
        <v>2969.3</v>
      </c>
      <c r="C444" s="2010"/>
      <c r="D444" s="2010"/>
      <c r="E444" s="2010"/>
      <c r="F444" s="2010"/>
      <c r="G444" s="2010"/>
      <c r="H444" s="2010">
        <f t="shared" si="9"/>
        <v>2969.3</v>
      </c>
      <c r="I444" s="2010"/>
      <c r="J444" s="2010"/>
      <c r="K444" s="2010"/>
      <c r="L444" s="2010"/>
      <c r="M444" s="2010"/>
      <c r="N444" s="2010"/>
      <c r="O444" s="2010"/>
      <c r="P444" s="2010">
        <f>R444-H444</f>
        <v>1169.8999999999996</v>
      </c>
      <c r="Q444" s="2010"/>
      <c r="R444" s="2010">
        <v>4139.2</v>
      </c>
    </row>
    <row r="445" spans="1:18" hidden="1" x14ac:dyDescent="0.25">
      <c r="A445" s="2013" t="s">
        <v>832</v>
      </c>
      <c r="B445" s="2010">
        <v>2000</v>
      </c>
      <c r="C445" s="2010">
        <v>400</v>
      </c>
      <c r="D445" s="2010"/>
      <c r="E445" s="2010"/>
      <c r="F445" s="2010"/>
      <c r="G445" s="2010"/>
      <c r="H445" s="2010">
        <f t="shared" si="9"/>
        <v>2400</v>
      </c>
      <c r="I445" s="2010"/>
      <c r="J445" s="2010">
        <v>0</v>
      </c>
      <c r="K445" s="2010">
        <v>0</v>
      </c>
      <c r="L445" s="2010">
        <v>0</v>
      </c>
      <c r="M445" s="2010">
        <v>0</v>
      </c>
      <c r="N445" s="2010">
        <v>0</v>
      </c>
      <c r="O445" s="2010">
        <v>0</v>
      </c>
      <c r="P445" s="2010">
        <v>0</v>
      </c>
      <c r="Q445" s="2010"/>
      <c r="R445" s="2010">
        <f>SUM(J445:Q445)+H445</f>
        <v>2400</v>
      </c>
    </row>
    <row r="446" spans="1:18" hidden="1" x14ac:dyDescent="0.25">
      <c r="A446" s="2012" t="s">
        <v>833</v>
      </c>
      <c r="B446" s="2010">
        <v>36028</v>
      </c>
      <c r="C446" s="2010">
        <v>21423</v>
      </c>
      <c r="D446" s="2010"/>
      <c r="E446" s="2010"/>
      <c r="F446" s="2010"/>
      <c r="G446" s="2010"/>
      <c r="H446" s="2010">
        <f t="shared" si="9"/>
        <v>57451</v>
      </c>
      <c r="I446" s="2010"/>
      <c r="J446" s="2010"/>
      <c r="K446" s="2010"/>
      <c r="L446" s="2010">
        <f>R446-M446-H446</f>
        <v>27782.570000000007</v>
      </c>
      <c r="M446" s="2010">
        <v>5849.5</v>
      </c>
      <c r="N446" s="2010"/>
      <c r="O446" s="2010"/>
      <c r="P446" s="2010"/>
      <c r="Q446" s="2010"/>
      <c r="R446" s="2010">
        <v>91083.07</v>
      </c>
    </row>
    <row r="447" spans="1:18" hidden="1" x14ac:dyDescent="0.25">
      <c r="A447" s="2012" t="s">
        <v>834</v>
      </c>
      <c r="B447" s="2010">
        <v>23187.5</v>
      </c>
      <c r="C447" s="2010">
        <f>2574.8+4398.3</f>
        <v>6973.1</v>
      </c>
      <c r="D447" s="2010"/>
      <c r="E447" s="2010"/>
      <c r="F447" s="2010"/>
      <c r="G447" s="2010"/>
      <c r="H447" s="2010">
        <f t="shared" si="9"/>
        <v>30160.6</v>
      </c>
      <c r="I447" s="2010"/>
      <c r="J447" s="2010"/>
      <c r="K447" s="2010"/>
      <c r="L447" s="2010">
        <f>R447-H447</f>
        <v>21441.599999999999</v>
      </c>
      <c r="M447" s="2010">
        <v>0</v>
      </c>
      <c r="N447" s="2010"/>
      <c r="O447" s="2010"/>
      <c r="P447" s="2010"/>
      <c r="Q447" s="2010"/>
      <c r="R447" s="2010">
        <v>51602.2</v>
      </c>
    </row>
    <row r="448" spans="1:18" hidden="1" x14ac:dyDescent="0.25">
      <c r="A448" s="2013" t="s">
        <v>835</v>
      </c>
      <c r="B448" s="2010">
        <f>R448-SUM(J448:P448)-SUM(C448:F448)</f>
        <v>19980.8</v>
      </c>
      <c r="C448" s="2010"/>
      <c r="D448" s="2010"/>
      <c r="E448" s="2010"/>
      <c r="F448" s="2010"/>
      <c r="G448" s="2010"/>
      <c r="H448" s="2010">
        <f t="shared" si="9"/>
        <v>19980.8</v>
      </c>
      <c r="I448" s="2010"/>
      <c r="J448" s="2010"/>
      <c r="K448" s="2010"/>
      <c r="L448" s="2010">
        <v>12772.8</v>
      </c>
      <c r="M448" s="2010"/>
      <c r="N448" s="2010"/>
      <c r="O448" s="2010"/>
      <c r="P448" s="2010"/>
      <c r="Q448" s="2010"/>
      <c r="R448" s="2010">
        <v>32753.599999999999</v>
      </c>
    </row>
    <row r="449" spans="1:18" hidden="1" x14ac:dyDescent="0.25">
      <c r="A449" s="2013" t="s">
        <v>836</v>
      </c>
      <c r="B449" s="2010">
        <v>48512.1</v>
      </c>
      <c r="C449" s="2010">
        <v>34340</v>
      </c>
      <c r="D449" s="2010"/>
      <c r="E449" s="2010"/>
      <c r="F449" s="2010"/>
      <c r="G449" s="2010"/>
      <c r="H449" s="2010">
        <f t="shared" si="9"/>
        <v>82852.100000000006</v>
      </c>
      <c r="I449" s="2010"/>
      <c r="J449" s="2010"/>
      <c r="K449" s="2010">
        <v>0</v>
      </c>
      <c r="L449" s="2010">
        <f>R449-H449-P449-O449</f>
        <v>15342.599999999991</v>
      </c>
      <c r="M449" s="2010"/>
      <c r="N449" s="2010"/>
      <c r="O449" s="2010">
        <v>36852.800000000003</v>
      </c>
      <c r="P449" s="2010">
        <f>3100+1525.5</f>
        <v>4625.5</v>
      </c>
      <c r="Q449" s="2010"/>
      <c r="R449" s="2014">
        <v>139673</v>
      </c>
    </row>
    <row r="450" spans="1:18" hidden="1" x14ac:dyDescent="0.25">
      <c r="A450" s="2012" t="s">
        <v>837</v>
      </c>
      <c r="B450" s="2010">
        <v>7794</v>
      </c>
      <c r="C450" s="2010">
        <v>13911.2</v>
      </c>
      <c r="D450" s="2010"/>
      <c r="E450" s="2010">
        <v>700</v>
      </c>
      <c r="F450" s="2010"/>
      <c r="G450" s="2010"/>
      <c r="H450" s="2010">
        <f t="shared" si="9"/>
        <v>22405.200000000001</v>
      </c>
      <c r="I450" s="2010"/>
      <c r="J450" s="2010"/>
      <c r="K450" s="2010">
        <v>4353.1000000000004</v>
      </c>
      <c r="L450" s="2010">
        <v>0</v>
      </c>
      <c r="M450" s="2010"/>
      <c r="N450" s="2010"/>
      <c r="O450" s="2010"/>
      <c r="P450" s="2010"/>
      <c r="Q450" s="2010"/>
      <c r="R450" s="2010">
        <f>K450+H450</f>
        <v>26758.300000000003</v>
      </c>
    </row>
    <row r="451" spans="1:18" hidden="1" x14ac:dyDescent="0.25">
      <c r="A451" s="2012" t="s">
        <v>838</v>
      </c>
      <c r="B451" s="2010">
        <v>4000</v>
      </c>
      <c r="C451" s="2010"/>
      <c r="D451" s="2010"/>
      <c r="E451" s="2010"/>
      <c r="F451" s="2010"/>
      <c r="G451" s="2010"/>
      <c r="H451" s="2010">
        <f t="shared" si="9"/>
        <v>4000</v>
      </c>
      <c r="I451" s="2010"/>
      <c r="J451" s="2010"/>
      <c r="K451" s="2010"/>
      <c r="L451" s="2010"/>
      <c r="M451" s="2010"/>
      <c r="N451" s="2010">
        <v>6100</v>
      </c>
      <c r="O451" s="2010"/>
      <c r="P451" s="2010">
        <f>11148.3-N451</f>
        <v>5048.2999999999993</v>
      </c>
      <c r="Q451" s="2010"/>
      <c r="R451" s="2010">
        <f>H451+SUM(J451:P451)</f>
        <v>15148.3</v>
      </c>
    </row>
    <row r="452" spans="1:18" hidden="1" x14ac:dyDescent="0.25">
      <c r="A452" s="2015" t="s">
        <v>839</v>
      </c>
      <c r="B452" s="2010">
        <v>7000</v>
      </c>
      <c r="C452" s="2010"/>
      <c r="D452" s="2010">
        <v>27000</v>
      </c>
      <c r="E452" s="2010"/>
      <c r="F452" s="2010"/>
      <c r="G452" s="2010"/>
      <c r="H452" s="2010">
        <f t="shared" si="9"/>
        <v>34000</v>
      </c>
      <c r="I452" s="2010"/>
      <c r="J452" s="2010"/>
      <c r="K452" s="2010"/>
      <c r="L452" s="2010">
        <v>14159.4</v>
      </c>
      <c r="M452" s="2010"/>
      <c r="N452" s="2010"/>
      <c r="O452" s="2010"/>
      <c r="P452" s="2010"/>
      <c r="Q452" s="2010"/>
      <c r="R452" s="2010">
        <f>48159.4-2000</f>
        <v>46159.4</v>
      </c>
    </row>
    <row r="453" spans="1:18" hidden="1" x14ac:dyDescent="0.25">
      <c r="A453" s="2004" t="s">
        <v>843</v>
      </c>
      <c r="B453" s="2010">
        <v>18646</v>
      </c>
      <c r="C453" s="2010">
        <v>99.7</v>
      </c>
      <c r="D453" s="2010"/>
      <c r="E453" s="2010"/>
      <c r="F453" s="2010"/>
      <c r="G453" s="2010"/>
      <c r="H453" s="2010">
        <f t="shared" si="9"/>
        <v>18745.7</v>
      </c>
      <c r="I453" s="2010"/>
      <c r="J453" s="2010"/>
      <c r="K453" s="2010"/>
      <c r="L453" s="2010">
        <f>R453-P453-M453-C453-B453</f>
        <v>5228.2999999999993</v>
      </c>
      <c r="M453" s="2014">
        <v>1423.8</v>
      </c>
      <c r="N453" s="2010"/>
      <c r="O453" s="2010"/>
      <c r="P453" s="2010">
        <f>125</f>
        <v>125</v>
      </c>
      <c r="Q453" s="2010"/>
      <c r="R453" s="2010">
        <v>25522.799999999999</v>
      </c>
    </row>
    <row r="454" spans="1:18" hidden="1" x14ac:dyDescent="0.25">
      <c r="A454" s="2019"/>
      <c r="B454" s="2037"/>
      <c r="C454" s="2037"/>
      <c r="D454" s="2037"/>
      <c r="E454" s="2037"/>
      <c r="F454" s="2037"/>
      <c r="G454" s="2037"/>
      <c r="H454" s="2037"/>
      <c r="I454" s="2037"/>
      <c r="J454" s="2037"/>
      <c r="K454" s="2037"/>
      <c r="L454" s="2037"/>
      <c r="M454" s="2037"/>
      <c r="N454" s="2037"/>
      <c r="O454" s="2037"/>
      <c r="P454" s="2037"/>
      <c r="Q454" s="2037"/>
      <c r="R454" s="2037"/>
    </row>
    <row r="455" spans="1:18" ht="15.75" hidden="1" thickBot="1" x14ac:dyDescent="0.3">
      <c r="A455" s="2019" t="s">
        <v>844</v>
      </c>
      <c r="B455" s="2016">
        <f t="shared" ref="B455:H455" si="10">SUM(B430:B453)</f>
        <v>378218.39999999997</v>
      </c>
      <c r="C455" s="2016">
        <f t="shared" si="10"/>
        <v>152744.30000000002</v>
      </c>
      <c r="D455" s="2039">
        <f t="shared" si="10"/>
        <v>27000</v>
      </c>
      <c r="E455" s="2039">
        <f t="shared" si="10"/>
        <v>700</v>
      </c>
      <c r="F455" s="2039">
        <f t="shared" si="10"/>
        <v>207.1</v>
      </c>
      <c r="G455" s="2039">
        <f t="shared" si="10"/>
        <v>3770</v>
      </c>
      <c r="H455" s="2039">
        <f t="shared" si="10"/>
        <v>562639.80000000005</v>
      </c>
      <c r="I455" s="2037"/>
      <c r="J455" s="2039">
        <f t="shared" ref="J455:P455" si="11">SUM(J430:J453)</f>
        <v>6686.5</v>
      </c>
      <c r="K455" s="2039">
        <f t="shared" si="11"/>
        <v>6415.9000000000005</v>
      </c>
      <c r="L455" s="2039">
        <f t="shared" si="11"/>
        <v>332054.67</v>
      </c>
      <c r="M455" s="2039">
        <f t="shared" si="11"/>
        <v>12736.5</v>
      </c>
      <c r="N455" s="2039">
        <f t="shared" si="11"/>
        <v>6100</v>
      </c>
      <c r="O455" s="2039">
        <f t="shared" si="11"/>
        <v>45654.700000000004</v>
      </c>
      <c r="P455" s="2039">
        <f t="shared" si="11"/>
        <v>16688.599999999999</v>
      </c>
      <c r="Q455" s="2037"/>
      <c r="R455" s="2040">
        <f>SUM(J455:P455)+H455</f>
        <v>988976.67</v>
      </c>
    </row>
    <row r="456" spans="1:18" hidden="1" x14ac:dyDescent="0.25">
      <c r="A456" s="2019"/>
      <c r="B456" s="2037"/>
      <c r="C456" s="2037"/>
      <c r="D456" s="2037"/>
      <c r="E456" s="2037"/>
      <c r="F456" s="2037"/>
      <c r="G456" s="2037"/>
      <c r="H456" s="2037"/>
      <c r="I456" s="2037"/>
      <c r="J456" s="2037"/>
      <c r="K456" s="2037"/>
      <c r="L456" s="2037"/>
      <c r="M456" s="2037"/>
      <c r="N456" s="2037"/>
      <c r="O456" s="2037"/>
      <c r="P456" s="2037"/>
      <c r="Q456" s="2037"/>
      <c r="R456" s="2037"/>
    </row>
    <row r="457" spans="1:18" hidden="1" x14ac:dyDescent="0.25">
      <c r="A457" s="2041" t="s">
        <v>845</v>
      </c>
      <c r="B457" s="2041">
        <f t="shared" ref="B457:H457" si="12">+B455/$R455</f>
        <v>0.38243409725731947</v>
      </c>
      <c r="C457" s="2041">
        <f t="shared" si="12"/>
        <v>0.15444681824496428</v>
      </c>
      <c r="D457" s="2041">
        <f t="shared" si="12"/>
        <v>2.7300947351973429E-2</v>
      </c>
      <c r="E457" s="2041">
        <f t="shared" si="12"/>
        <v>7.078023387548666E-4</v>
      </c>
      <c r="F457" s="2041">
        <f t="shared" si="12"/>
        <v>2.094083776516184E-4</v>
      </c>
      <c r="G457" s="2041">
        <f t="shared" si="12"/>
        <v>3.8120211672940676E-3</v>
      </c>
      <c r="H457" s="2041">
        <f t="shared" si="12"/>
        <v>0.56891109473795776</v>
      </c>
      <c r="I457" s="2041"/>
      <c r="J457" s="2041">
        <f t="shared" ref="J457:P457" si="13">+J455/$R455</f>
        <v>6.7610290544063084E-3</v>
      </c>
      <c r="K457" s="2041">
        <f t="shared" si="13"/>
        <v>6.487412893167642E-3</v>
      </c>
      <c r="L457" s="2041">
        <f t="shared" si="13"/>
        <v>0.33575581717210778</v>
      </c>
      <c r="M457" s="2041">
        <f t="shared" si="13"/>
        <v>1.2878463553644798E-2</v>
      </c>
      <c r="N457" s="2041">
        <f t="shared" si="13"/>
        <v>6.1679918091495523E-3</v>
      </c>
      <c r="O457" s="2041">
        <f t="shared" si="13"/>
        <v>4.6163576335931163E-2</v>
      </c>
      <c r="P457" s="2041">
        <f t="shared" si="13"/>
        <v>1.6874614443634951E-2</v>
      </c>
      <c r="Q457" s="2041"/>
      <c r="R457" s="2041">
        <f>+R455/$R455</f>
        <v>1</v>
      </c>
    </row>
    <row r="458" spans="1:18" hidden="1" x14ac:dyDescent="0.25">
      <c r="A458" s="2006"/>
      <c r="B458" s="2006"/>
      <c r="C458" s="2006"/>
      <c r="D458" s="2006"/>
      <c r="E458" s="2006"/>
      <c r="F458" s="2006"/>
      <c r="G458" s="2006"/>
      <c r="H458" s="2008"/>
      <c r="I458" s="2006"/>
      <c r="J458" s="2006"/>
      <c r="K458" s="2006"/>
      <c r="L458" s="2006"/>
      <c r="M458" s="2006"/>
      <c r="N458" s="2006"/>
      <c r="O458" s="2006"/>
      <c r="P458" s="2006"/>
      <c r="Q458" s="2006"/>
      <c r="R458" s="2008"/>
    </row>
    <row r="459" spans="1:18" hidden="1" x14ac:dyDescent="0.25">
      <c r="A459" s="2872" t="s">
        <v>847</v>
      </c>
      <c r="B459" s="2872"/>
      <c r="C459" s="2872"/>
      <c r="D459" s="2872"/>
      <c r="E459" s="2872"/>
      <c r="F459" s="2872"/>
      <c r="G459" s="2872"/>
      <c r="H459" s="2872"/>
      <c r="I459" s="2006"/>
      <c r="J459" s="2006"/>
      <c r="K459" s="2006"/>
      <c r="L459" s="2006"/>
      <c r="M459" s="2006"/>
      <c r="N459" s="2006"/>
      <c r="O459" s="2006"/>
      <c r="P459" s="2006"/>
      <c r="Q459" s="2006"/>
      <c r="R459" s="2008"/>
    </row>
    <row r="460" spans="1:18" hidden="1" x14ac:dyDescent="0.25">
      <c r="A460" s="2006"/>
      <c r="B460" s="2006"/>
      <c r="C460" s="2006"/>
      <c r="D460" s="2006"/>
      <c r="E460" s="2006"/>
      <c r="F460" s="2006"/>
      <c r="G460" s="2006"/>
      <c r="H460" s="2008"/>
      <c r="I460" s="2006"/>
      <c r="J460" s="2006"/>
      <c r="K460" s="2006"/>
      <c r="L460" s="2006"/>
      <c r="M460" s="2006"/>
      <c r="N460" s="2006"/>
      <c r="O460" s="2006"/>
      <c r="P460" s="2006"/>
      <c r="Q460" s="2006"/>
      <c r="R460" s="2008"/>
    </row>
    <row r="461" spans="1:18" hidden="1" x14ac:dyDescent="0.25">
      <c r="A461" s="2856" t="s">
        <v>1093</v>
      </c>
      <c r="B461" s="2857"/>
      <c r="C461" s="2857"/>
      <c r="D461" s="2857"/>
      <c r="E461" s="2857"/>
      <c r="F461" s="2857"/>
      <c r="G461" s="2857"/>
      <c r="H461" s="2857"/>
      <c r="I461" s="2857"/>
      <c r="J461" s="2857"/>
      <c r="K461" s="2857"/>
      <c r="L461" s="2857"/>
      <c r="M461" s="2857"/>
      <c r="N461" s="2857"/>
      <c r="O461" s="2857"/>
      <c r="P461" s="2857"/>
      <c r="Q461" s="2857"/>
      <c r="R461" s="2858"/>
    </row>
    <row r="462" spans="1:18" ht="15.75" hidden="1" thickBot="1" x14ac:dyDescent="0.3">
      <c r="A462" s="2859"/>
      <c r="B462" s="2860"/>
      <c r="C462" s="2860"/>
      <c r="D462" s="2860"/>
      <c r="E462" s="2860"/>
      <c r="F462" s="2860"/>
      <c r="G462" s="2860"/>
      <c r="H462" s="2860"/>
      <c r="I462" s="2860"/>
      <c r="J462" s="2860"/>
      <c r="K462" s="2860"/>
      <c r="L462" s="2860"/>
      <c r="M462" s="2860"/>
      <c r="N462" s="2860"/>
      <c r="O462" s="2860"/>
      <c r="P462" s="2860"/>
      <c r="Q462" s="2860"/>
      <c r="R462" s="2861"/>
    </row>
    <row r="463" spans="1:18" ht="21" hidden="1" x14ac:dyDescent="0.35">
      <c r="A463" s="2035"/>
      <c r="B463" s="2036"/>
      <c r="C463" s="2036"/>
      <c r="D463" s="2036"/>
      <c r="E463" s="2036"/>
      <c r="F463" s="2036"/>
      <c r="G463" s="2036"/>
      <c r="H463" s="2036"/>
      <c r="I463" s="2035"/>
      <c r="J463" s="2035"/>
      <c r="K463" s="2035"/>
      <c r="L463" s="2035"/>
      <c r="M463" s="2035"/>
      <c r="N463" s="2035"/>
      <c r="O463" s="2035"/>
      <c r="P463" s="2035"/>
      <c r="Q463" s="2035"/>
      <c r="R463" s="2035"/>
    </row>
    <row r="464" spans="1:18" ht="21.75" hidden="1" thickBot="1" x14ac:dyDescent="0.4">
      <c r="A464" s="2002"/>
      <c r="B464" s="2031" t="s">
        <v>801</v>
      </c>
      <c r="C464" s="2032"/>
      <c r="D464" s="2032"/>
      <c r="E464" s="2032"/>
      <c r="F464" s="2032"/>
      <c r="G464" s="2032"/>
      <c r="H464" s="2033"/>
      <c r="I464" s="2003"/>
      <c r="J464" s="2034" t="s">
        <v>802</v>
      </c>
      <c r="K464" s="2032"/>
      <c r="L464" s="2032"/>
      <c r="M464" s="2032"/>
      <c r="N464" s="2032"/>
      <c r="O464" s="2032"/>
      <c r="P464" s="2033"/>
      <c r="Q464" s="2004"/>
      <c r="R464" s="2025" t="s">
        <v>803</v>
      </c>
    </row>
    <row r="465" spans="1:18" ht="39" hidden="1" x14ac:dyDescent="0.25">
      <c r="A465" s="2006"/>
      <c r="B465" s="2007" t="s">
        <v>804</v>
      </c>
      <c r="C465" s="2007" t="s">
        <v>805</v>
      </c>
      <c r="D465" s="2007" t="s">
        <v>807</v>
      </c>
      <c r="E465" s="2007" t="s">
        <v>808</v>
      </c>
      <c r="F465" s="2007" t="s">
        <v>809</v>
      </c>
      <c r="G465" s="2007" t="s">
        <v>811</v>
      </c>
      <c r="H465" s="2007" t="s">
        <v>812</v>
      </c>
      <c r="I465" s="2007"/>
      <c r="J465" s="2007" t="s">
        <v>813</v>
      </c>
      <c r="K465" s="2007" t="s">
        <v>814</v>
      </c>
      <c r="L465" s="2007" t="s">
        <v>815</v>
      </c>
      <c r="M465" s="2007" t="s">
        <v>816</v>
      </c>
      <c r="N465" s="2007" t="s">
        <v>817</v>
      </c>
      <c r="O465" s="2007" t="s">
        <v>818</v>
      </c>
      <c r="P465" s="2007" t="s">
        <v>289</v>
      </c>
      <c r="Q465" s="2007"/>
      <c r="R465" s="2007" t="s">
        <v>819</v>
      </c>
    </row>
    <row r="466" spans="1:18" ht="15" hidden="1" customHeight="1" x14ac:dyDescent="0.25">
      <c r="A466" s="2006"/>
      <c r="B466" s="2006"/>
      <c r="C466" s="2006"/>
      <c r="D466" s="2006"/>
      <c r="E466" s="2006"/>
      <c r="F466" s="2006"/>
      <c r="G466" s="2006"/>
      <c r="H466" s="2008"/>
      <c r="I466" s="2006"/>
      <c r="J466" s="2006"/>
      <c r="K466" s="2006"/>
      <c r="L466" s="2006"/>
      <c r="M466" s="2006"/>
      <c r="N466" s="2006"/>
      <c r="O466" s="2006"/>
      <c r="P466" s="2006"/>
      <c r="Q466" s="2006"/>
      <c r="R466" s="2008"/>
    </row>
    <row r="467" spans="1:18" hidden="1" x14ac:dyDescent="0.25">
      <c r="A467" s="2009" t="s">
        <v>820</v>
      </c>
      <c r="B467" s="2010">
        <v>1643.2</v>
      </c>
      <c r="C467" s="2010">
        <f>539.4+0.3</f>
        <v>539.69999999999993</v>
      </c>
      <c r="D467" s="2010"/>
      <c r="E467" s="2010">
        <v>1</v>
      </c>
      <c r="F467" s="2010"/>
      <c r="G467" s="2010"/>
      <c r="H467" s="2010">
        <f>SUM(B467:F467)</f>
        <v>2183.9</v>
      </c>
      <c r="I467" s="2006"/>
      <c r="J467" s="2010">
        <f>873.2*J493/(SUM($J$493:$P$493))</f>
        <v>12.252366863796716</v>
      </c>
      <c r="K467" s="2010">
        <f t="shared" ref="K467:P467" si="14">873.2*K493/(SUM($J$493:$P$493))</f>
        <v>16.788694791908352</v>
      </c>
      <c r="L467" s="2010">
        <f t="shared" si="14"/>
        <v>648.6893143750948</v>
      </c>
      <c r="M467" s="2010">
        <f t="shared" si="14"/>
        <v>25.358559545559402</v>
      </c>
      <c r="N467" s="2010">
        <f>873.2*N493/(SUM($J$493:$P$493))</f>
        <v>13.673766053012308</v>
      </c>
      <c r="O467" s="2010">
        <f t="shared" si="14"/>
        <v>121.72319292361789</v>
      </c>
      <c r="P467" s="2010">
        <f t="shared" si="14"/>
        <v>34.714105447010574</v>
      </c>
      <c r="Q467" s="2006"/>
      <c r="R467" s="2037">
        <f>SUM(J467:P467)+H467</f>
        <v>3057.1000000000004</v>
      </c>
    </row>
    <row r="468" spans="1:18" hidden="1" x14ac:dyDescent="0.25">
      <c r="A468" s="2009"/>
      <c r="B468" s="2010"/>
      <c r="C468" s="2010"/>
      <c r="D468" s="2010"/>
      <c r="E468" s="2010"/>
      <c r="F468" s="2010"/>
      <c r="G468" s="2010"/>
      <c r="H468" s="2010"/>
      <c r="I468" s="2006"/>
      <c r="J468" s="2010"/>
      <c r="K468" s="2010"/>
      <c r="L468" s="2010"/>
      <c r="M468" s="2010"/>
      <c r="N468" s="2010"/>
      <c r="O468" s="2010"/>
      <c r="P468" s="2010"/>
      <c r="Q468" s="2006"/>
      <c r="R468" s="2037"/>
    </row>
    <row r="469" spans="1:18" ht="19.5" hidden="1" customHeight="1" x14ac:dyDescent="0.25">
      <c r="A469" s="2011" t="s">
        <v>821</v>
      </c>
      <c r="B469" s="2010">
        <v>54354.6</v>
      </c>
      <c r="C469" s="2010">
        <v>20572</v>
      </c>
      <c r="D469" s="2010">
        <v>0</v>
      </c>
      <c r="E469" s="2010">
        <v>0</v>
      </c>
      <c r="F469" s="2010">
        <v>0</v>
      </c>
      <c r="G469" s="2010"/>
      <c r="H469" s="2010">
        <f>SUM(B469:F469)</f>
        <v>74926.600000000006</v>
      </c>
      <c r="I469" s="2010"/>
      <c r="J469" s="2010">
        <v>1500</v>
      </c>
      <c r="K469" s="2010">
        <v>722.5</v>
      </c>
      <c r="L469" s="2010">
        <f>15282.3+4072.9</f>
        <v>19355.2</v>
      </c>
      <c r="M469" s="2010">
        <v>0</v>
      </c>
      <c r="N469" s="2010">
        <v>0</v>
      </c>
      <c r="O469" s="2010">
        <f>8801.9</f>
        <v>8801.9</v>
      </c>
      <c r="P469" s="2010">
        <f>492.6+200</f>
        <v>692.6</v>
      </c>
      <c r="Q469" s="2010"/>
      <c r="R469" s="2010">
        <f>H469+SUM(J469:P469)</f>
        <v>105998.8</v>
      </c>
    </row>
    <row r="470" spans="1:18" hidden="1" x14ac:dyDescent="0.25">
      <c r="A470" s="2011" t="s">
        <v>822</v>
      </c>
      <c r="B470" s="2010">
        <v>38077</v>
      </c>
      <c r="C470" s="2010">
        <v>31000</v>
      </c>
      <c r="D470" s="2010">
        <v>0</v>
      </c>
      <c r="E470" s="2010">
        <v>0</v>
      </c>
      <c r="F470" s="2010">
        <f>207.1</f>
        <v>207.1</v>
      </c>
      <c r="G470" s="2010">
        <v>0</v>
      </c>
      <c r="H470" s="2010">
        <f>SUM(B470:G470)</f>
        <v>69284.100000000006</v>
      </c>
      <c r="I470" s="2010"/>
      <c r="J470" s="2010">
        <v>3965.9</v>
      </c>
      <c r="K470" s="2010">
        <v>0</v>
      </c>
      <c r="L470" s="2010">
        <f>9673.8+975.6-2688.039-207.1</f>
        <v>7754.2609999999986</v>
      </c>
      <c r="M470" s="2010">
        <v>5463.2</v>
      </c>
      <c r="N470" s="2010">
        <v>0</v>
      </c>
      <c r="O470" s="2010">
        <v>4500</v>
      </c>
      <c r="P470" s="2010">
        <v>0</v>
      </c>
      <c r="Q470" s="2010"/>
      <c r="R470" s="2010">
        <f>H470+SUM(J470:P470)</f>
        <v>90967.46100000001</v>
      </c>
    </row>
    <row r="471" spans="1:18" hidden="1" x14ac:dyDescent="0.25">
      <c r="A471" s="2011" t="s">
        <v>823</v>
      </c>
      <c r="B471" s="2010">
        <v>1298</v>
      </c>
      <c r="C471" s="2010">
        <v>1322</v>
      </c>
      <c r="D471" s="2010">
        <v>0</v>
      </c>
      <c r="E471" s="2010">
        <v>0</v>
      </c>
      <c r="F471" s="2010">
        <v>0</v>
      </c>
      <c r="G471" s="2010"/>
      <c r="H471" s="2010">
        <f>SUM(B471:F471)</f>
        <v>2620</v>
      </c>
      <c r="I471" s="2010"/>
      <c r="J471" s="2010">
        <v>0</v>
      </c>
      <c r="K471" s="2010">
        <v>0</v>
      </c>
      <c r="L471" s="2010">
        <f>372+47.3</f>
        <v>419.3</v>
      </c>
      <c r="M471" s="2010">
        <v>0</v>
      </c>
      <c r="N471" s="2010">
        <v>0</v>
      </c>
      <c r="O471" s="2010">
        <v>0</v>
      </c>
      <c r="P471" s="2010">
        <v>0</v>
      </c>
      <c r="Q471" s="2010"/>
      <c r="R471" s="2010">
        <f>-L471+C471+B471</f>
        <v>2200.6999999999998</v>
      </c>
    </row>
    <row r="472" spans="1:18" hidden="1" x14ac:dyDescent="0.25">
      <c r="A472" s="2011" t="s">
        <v>848</v>
      </c>
      <c r="B472" s="2010">
        <v>0</v>
      </c>
      <c r="C472" s="2010"/>
      <c r="D472" s="2010"/>
      <c r="E472" s="2010"/>
      <c r="F472" s="2010"/>
      <c r="G472" s="2010">
        <v>3770</v>
      </c>
      <c r="H472" s="2010">
        <f>SUM(B472:G472)</f>
        <v>3770</v>
      </c>
      <c r="I472" s="2010"/>
      <c r="J472" s="2010"/>
      <c r="K472" s="2010"/>
      <c r="L472" s="2010"/>
      <c r="M472" s="2010"/>
      <c r="N472" s="2010"/>
      <c r="O472" s="2010"/>
      <c r="P472" s="2010"/>
      <c r="Q472" s="2010"/>
      <c r="R472" s="2010">
        <f>B472</f>
        <v>0</v>
      </c>
    </row>
    <row r="473" spans="1:18" hidden="1" x14ac:dyDescent="0.25">
      <c r="A473" s="2012" t="s">
        <v>851</v>
      </c>
      <c r="B473" s="2010">
        <f>R473-SUM(J473:P473)-SUM(C473:F473)</f>
        <v>1707</v>
      </c>
      <c r="C473" s="2010">
        <v>0</v>
      </c>
      <c r="D473" s="2010">
        <v>0</v>
      </c>
      <c r="E473" s="2010">
        <v>0</v>
      </c>
      <c r="F473" s="2010">
        <v>0</v>
      </c>
      <c r="G473" s="2010"/>
      <c r="H473" s="2010">
        <f t="shared" ref="H473:H491" si="15">SUM(B473:F473)</f>
        <v>1707</v>
      </c>
      <c r="I473" s="2010"/>
      <c r="J473" s="2010">
        <v>0</v>
      </c>
      <c r="K473" s="2010">
        <v>0</v>
      </c>
      <c r="L473" s="2010">
        <v>0</v>
      </c>
      <c r="M473" s="2010">
        <v>0</v>
      </c>
      <c r="N473" s="2010">
        <v>0</v>
      </c>
      <c r="O473" s="2010">
        <v>0</v>
      </c>
      <c r="P473" s="2010">
        <v>0</v>
      </c>
      <c r="Q473" s="2010">
        <v>0</v>
      </c>
      <c r="R473" s="2010">
        <v>1707</v>
      </c>
    </row>
    <row r="474" spans="1:18" hidden="1" x14ac:dyDescent="0.25">
      <c r="A474" s="2012" t="s">
        <v>846</v>
      </c>
      <c r="B474" s="2010">
        <v>2178.6999999999998</v>
      </c>
      <c r="C474" s="2010">
        <v>2791.3</v>
      </c>
      <c r="D474" s="2010">
        <v>0</v>
      </c>
      <c r="E474" s="2010">
        <v>0</v>
      </c>
      <c r="F474" s="2010">
        <v>0</v>
      </c>
      <c r="G474" s="2010"/>
      <c r="H474" s="2010">
        <f t="shared" si="15"/>
        <v>4970</v>
      </c>
      <c r="I474" s="2010"/>
      <c r="J474" s="2010">
        <v>0</v>
      </c>
      <c r="K474" s="2010">
        <v>0</v>
      </c>
      <c r="L474" s="2010">
        <f>883.5+127.2</f>
        <v>1010.7</v>
      </c>
      <c r="M474" s="2010">
        <v>0</v>
      </c>
      <c r="N474" s="2010">
        <v>0</v>
      </c>
      <c r="O474" s="2010">
        <v>0</v>
      </c>
      <c r="P474" s="2010">
        <v>0</v>
      </c>
      <c r="Q474" s="2010"/>
      <c r="R474" s="2010">
        <f>L474+H474</f>
        <v>5980.7</v>
      </c>
    </row>
    <row r="475" spans="1:18" hidden="1" x14ac:dyDescent="0.25">
      <c r="A475" s="2012" t="s">
        <v>824</v>
      </c>
      <c r="B475" s="2010">
        <v>497.5</v>
      </c>
      <c r="C475" s="2010"/>
      <c r="D475" s="2010"/>
      <c r="E475" s="2010"/>
      <c r="F475" s="2010"/>
      <c r="G475" s="2010"/>
      <c r="H475" s="2010">
        <f t="shared" si="15"/>
        <v>497.5</v>
      </c>
      <c r="I475" s="2010"/>
      <c r="J475" s="2010"/>
      <c r="K475" s="2010"/>
      <c r="L475" s="2010">
        <v>96.7</v>
      </c>
      <c r="M475" s="2010"/>
      <c r="N475" s="2010"/>
      <c r="O475" s="2010"/>
      <c r="P475" s="2010"/>
      <c r="Q475" s="2010"/>
      <c r="R475" s="2010">
        <f>594.2</f>
        <v>594.20000000000005</v>
      </c>
    </row>
    <row r="476" spans="1:18" hidden="1" x14ac:dyDescent="0.25">
      <c r="A476" s="2012" t="s">
        <v>825</v>
      </c>
      <c r="B476" s="2010">
        <v>1328.5</v>
      </c>
      <c r="C476" s="2010">
        <v>558</v>
      </c>
      <c r="D476" s="2010">
        <v>0</v>
      </c>
      <c r="E476" s="2010">
        <v>0</v>
      </c>
      <c r="F476" s="2010">
        <v>0</v>
      </c>
      <c r="G476" s="2010"/>
      <c r="H476" s="2010">
        <f t="shared" si="15"/>
        <v>1886.5</v>
      </c>
      <c r="I476" s="2010"/>
      <c r="J476" s="2010">
        <v>0</v>
      </c>
      <c r="K476" s="2010">
        <v>0</v>
      </c>
      <c r="L476" s="2010">
        <f>R476-P476-C476-B476</f>
        <v>442.80000000000018</v>
      </c>
      <c r="M476" s="2010">
        <v>0</v>
      </c>
      <c r="N476" s="2010">
        <v>0</v>
      </c>
      <c r="O476" s="2010">
        <v>0</v>
      </c>
      <c r="P476" s="2010">
        <v>150</v>
      </c>
      <c r="Q476" s="2010">
        <v>0</v>
      </c>
      <c r="R476" s="2010">
        <v>2479.3000000000002</v>
      </c>
    </row>
    <row r="477" spans="1:18" hidden="1" x14ac:dyDescent="0.25">
      <c r="A477" s="2012" t="s">
        <v>826</v>
      </c>
      <c r="B477" s="2010">
        <f>R477-SUM(J477:P477)-SUM(C477:F477)</f>
        <v>155.9</v>
      </c>
      <c r="C477" s="2010">
        <v>0</v>
      </c>
      <c r="D477" s="2010">
        <v>0</v>
      </c>
      <c r="E477" s="2010">
        <v>0</v>
      </c>
      <c r="F477" s="2010">
        <v>0</v>
      </c>
      <c r="G477" s="2010"/>
      <c r="H477" s="2010">
        <f t="shared" si="15"/>
        <v>155.9</v>
      </c>
      <c r="I477" s="2010"/>
      <c r="J477" s="2010">
        <v>0</v>
      </c>
      <c r="K477" s="2010">
        <v>0</v>
      </c>
      <c r="L477" s="2010">
        <v>0</v>
      </c>
      <c r="M477" s="2010">
        <v>0</v>
      </c>
      <c r="N477" s="2010">
        <v>0</v>
      </c>
      <c r="O477" s="2010">
        <v>0</v>
      </c>
      <c r="P477" s="2010">
        <v>0</v>
      </c>
      <c r="Q477" s="2010">
        <v>0</v>
      </c>
      <c r="R477" s="2010">
        <v>155.9</v>
      </c>
    </row>
    <row r="478" spans="1:18" hidden="1" x14ac:dyDescent="0.25">
      <c r="A478" s="2012" t="s">
        <v>827</v>
      </c>
      <c r="B478" s="2010">
        <v>9531</v>
      </c>
      <c r="C478" s="2010">
        <v>0</v>
      </c>
      <c r="D478" s="2010">
        <v>0</v>
      </c>
      <c r="E478" s="2010">
        <v>0</v>
      </c>
      <c r="F478" s="2010">
        <v>0</v>
      </c>
      <c r="G478" s="2010"/>
      <c r="H478" s="2010">
        <f t="shared" si="15"/>
        <v>9531</v>
      </c>
      <c r="I478" s="2010"/>
      <c r="J478" s="2010">
        <v>0</v>
      </c>
      <c r="K478" s="2010">
        <v>0</v>
      </c>
      <c r="L478" s="2010">
        <v>102</v>
      </c>
      <c r="M478" s="2010">
        <v>0</v>
      </c>
      <c r="N478" s="2010">
        <v>0</v>
      </c>
      <c r="O478" s="2010">
        <v>0</v>
      </c>
      <c r="P478" s="2010">
        <v>0</v>
      </c>
      <c r="Q478" s="2010"/>
      <c r="R478" s="2010">
        <v>9633</v>
      </c>
    </row>
    <row r="479" spans="1:18" hidden="1" x14ac:dyDescent="0.25">
      <c r="A479" s="2012" t="s">
        <v>828</v>
      </c>
      <c r="B479" s="2010">
        <f>R479-SUM(J479:P479)-SUM(C479:F479)</f>
        <v>150</v>
      </c>
      <c r="C479" s="2010">
        <v>0</v>
      </c>
      <c r="D479" s="2010">
        <v>0</v>
      </c>
      <c r="E479" s="2010">
        <v>0</v>
      </c>
      <c r="F479" s="2010">
        <v>0</v>
      </c>
      <c r="G479" s="2010"/>
      <c r="H479" s="2010">
        <f t="shared" si="15"/>
        <v>150</v>
      </c>
      <c r="I479" s="2010"/>
      <c r="J479" s="2010"/>
      <c r="K479" s="2010"/>
      <c r="L479" s="2010">
        <v>9000</v>
      </c>
      <c r="M479" s="2010"/>
      <c r="N479" s="2010"/>
      <c r="O479" s="2010"/>
      <c r="P479" s="2010"/>
      <c r="Q479" s="2010"/>
      <c r="R479" s="2010">
        <v>9150</v>
      </c>
    </row>
    <row r="480" spans="1:18" hidden="1" x14ac:dyDescent="0.25">
      <c r="A480" s="2012" t="s">
        <v>829</v>
      </c>
      <c r="B480" s="2010">
        <v>84790.27</v>
      </c>
      <c r="C480" s="2010">
        <v>22445.7</v>
      </c>
      <c r="D480" s="2010"/>
      <c r="E480" s="2010"/>
      <c r="F480" s="2010"/>
      <c r="G480" s="2010"/>
      <c r="H480" s="2010">
        <f t="shared" si="15"/>
        <v>107235.97</v>
      </c>
      <c r="I480" s="2010"/>
      <c r="J480" s="2010"/>
      <c r="K480" s="2010">
        <v>1484.2</v>
      </c>
      <c r="L480" s="2010">
        <f>R480-H480-K480-P480</f>
        <v>155981.44999999998</v>
      </c>
      <c r="M480" s="2010"/>
      <c r="N480" s="2010"/>
      <c r="O480" s="2010"/>
      <c r="P480" s="2010">
        <v>3800</v>
      </c>
      <c r="Q480" s="2010"/>
      <c r="R480" s="2010">
        <v>268501.62</v>
      </c>
    </row>
    <row r="481" spans="1:18" hidden="1" x14ac:dyDescent="0.25">
      <c r="A481" s="2012" t="s">
        <v>830</v>
      </c>
      <c r="B481" s="2010">
        <v>10573.9</v>
      </c>
      <c r="C481" s="2010">
        <f>R481-B481</f>
        <v>1725.8999999999996</v>
      </c>
      <c r="D481" s="2010"/>
      <c r="E481" s="2010"/>
      <c r="F481" s="2010"/>
      <c r="G481" s="2010"/>
      <c r="H481" s="2010">
        <f t="shared" si="15"/>
        <v>12299.8</v>
      </c>
      <c r="I481" s="2010"/>
      <c r="J481" s="2010"/>
      <c r="K481" s="2010"/>
      <c r="L481" s="2010"/>
      <c r="M481" s="2010"/>
      <c r="N481" s="2010"/>
      <c r="O481" s="2010"/>
      <c r="P481" s="2010"/>
      <c r="Q481" s="2010"/>
      <c r="R481" s="2010">
        <v>12299.8</v>
      </c>
    </row>
    <row r="482" spans="1:18" hidden="1" x14ac:dyDescent="0.25">
      <c r="A482" s="2012" t="s">
        <v>850</v>
      </c>
      <c r="B482" s="2010">
        <v>2969.3</v>
      </c>
      <c r="C482" s="2010"/>
      <c r="D482" s="2010"/>
      <c r="E482" s="2010"/>
      <c r="F482" s="2010"/>
      <c r="G482" s="2010"/>
      <c r="H482" s="2010">
        <f t="shared" si="15"/>
        <v>2969.3</v>
      </c>
      <c r="I482" s="2010"/>
      <c r="J482" s="2010"/>
      <c r="K482" s="2010"/>
      <c r="L482" s="2010"/>
      <c r="M482" s="2010"/>
      <c r="N482" s="2010"/>
      <c r="O482" s="2010"/>
      <c r="P482" s="2010">
        <f>R482-H482</f>
        <v>1169.8999999999996</v>
      </c>
      <c r="Q482" s="2010"/>
      <c r="R482" s="2010">
        <v>4139.2</v>
      </c>
    </row>
    <row r="483" spans="1:18" hidden="1" x14ac:dyDescent="0.25">
      <c r="A483" s="2013" t="s">
        <v>832</v>
      </c>
      <c r="B483" s="2010">
        <f>R483-SUM(J483:P483)-SUM(C483:F483)</f>
        <v>2000</v>
      </c>
      <c r="C483" s="2010"/>
      <c r="D483" s="2010"/>
      <c r="E483" s="2010"/>
      <c r="F483" s="2010"/>
      <c r="G483" s="2010"/>
      <c r="H483" s="2010">
        <f t="shared" si="15"/>
        <v>2000</v>
      </c>
      <c r="I483" s="2010"/>
      <c r="J483" s="2010"/>
      <c r="K483" s="2010"/>
      <c r="L483" s="2010"/>
      <c r="M483" s="2010"/>
      <c r="N483" s="2010"/>
      <c r="O483" s="2010"/>
      <c r="P483" s="2010"/>
      <c r="Q483" s="2010"/>
      <c r="R483" s="2010">
        <v>2000</v>
      </c>
    </row>
    <row r="484" spans="1:18" hidden="1" x14ac:dyDescent="0.25">
      <c r="A484" s="2012" t="s">
        <v>833</v>
      </c>
      <c r="B484" s="2010">
        <v>36028</v>
      </c>
      <c r="C484" s="2010">
        <v>21423</v>
      </c>
      <c r="D484" s="2010"/>
      <c r="E484" s="2010"/>
      <c r="F484" s="2010"/>
      <c r="G484" s="2010"/>
      <c r="H484" s="2010">
        <f t="shared" si="15"/>
        <v>57451</v>
      </c>
      <c r="I484" s="2010"/>
      <c r="J484" s="2010"/>
      <c r="K484" s="2010"/>
      <c r="L484" s="2010">
        <f>R484-M484-H484</f>
        <v>27687.300000000003</v>
      </c>
      <c r="M484" s="2010">
        <v>5849.5</v>
      </c>
      <c r="N484" s="2010"/>
      <c r="O484" s="2010"/>
      <c r="P484" s="2010"/>
      <c r="Q484" s="2010"/>
      <c r="R484" s="2010">
        <v>90987.8</v>
      </c>
    </row>
    <row r="485" spans="1:18" hidden="1" x14ac:dyDescent="0.25">
      <c r="A485" s="2012" t="s">
        <v>834</v>
      </c>
      <c r="B485" s="2010">
        <v>23187.5</v>
      </c>
      <c r="C485" s="2010">
        <f>2574.8+4398.3</f>
        <v>6973.1</v>
      </c>
      <c r="D485" s="2010"/>
      <c r="E485" s="2010"/>
      <c r="F485" s="2010"/>
      <c r="G485" s="2010"/>
      <c r="H485" s="2010">
        <f t="shared" si="15"/>
        <v>30160.6</v>
      </c>
      <c r="I485" s="2010"/>
      <c r="J485" s="2010"/>
      <c r="K485" s="2010"/>
      <c r="L485" s="2010">
        <f>R485-H485</f>
        <v>22434.9</v>
      </c>
      <c r="M485" s="2010">
        <v>0</v>
      </c>
      <c r="N485" s="2010"/>
      <c r="O485" s="2010"/>
      <c r="P485" s="2010"/>
      <c r="Q485" s="2010"/>
      <c r="R485" s="2010">
        <v>52595.5</v>
      </c>
    </row>
    <row r="486" spans="1:18" hidden="1" x14ac:dyDescent="0.25">
      <c r="A486" s="2013" t="s">
        <v>835</v>
      </c>
      <c r="B486" s="2010">
        <f>R486-SUM(J486:P486)-SUM(C486:F486)</f>
        <v>19980.8</v>
      </c>
      <c r="C486" s="2010"/>
      <c r="D486" s="2010"/>
      <c r="E486" s="2010"/>
      <c r="F486" s="2010"/>
      <c r="G486" s="2010"/>
      <c r="H486" s="2010">
        <f t="shared" si="15"/>
        <v>19980.8</v>
      </c>
      <c r="I486" s="2010"/>
      <c r="J486" s="2010"/>
      <c r="K486" s="2010"/>
      <c r="L486" s="2010">
        <v>12772.8</v>
      </c>
      <c r="M486" s="2010"/>
      <c r="N486" s="2010"/>
      <c r="O486" s="2010"/>
      <c r="P486" s="2010"/>
      <c r="Q486" s="2010"/>
      <c r="R486" s="2010">
        <v>32753.599999999999</v>
      </c>
    </row>
    <row r="487" spans="1:18" hidden="1" x14ac:dyDescent="0.25">
      <c r="A487" s="2013" t="s">
        <v>836</v>
      </c>
      <c r="B487" s="2010">
        <v>36952.400000000001</v>
      </c>
      <c r="C487" s="2010">
        <f>46340.1</f>
        <v>46340.1</v>
      </c>
      <c r="D487" s="2010"/>
      <c r="E487" s="2010"/>
      <c r="F487" s="2010"/>
      <c r="G487" s="2010"/>
      <c r="H487" s="2010">
        <f t="shared" si="15"/>
        <v>83292.5</v>
      </c>
      <c r="I487" s="2010"/>
      <c r="J487" s="2010"/>
      <c r="K487" s="2010">
        <v>0</v>
      </c>
      <c r="L487" s="2010">
        <f>R487-H487-P487-O487</f>
        <v>10755</v>
      </c>
      <c r="M487" s="2010"/>
      <c r="N487" s="2010"/>
      <c r="O487" s="2010">
        <v>41000</v>
      </c>
      <c r="P487" s="2010">
        <f>3100+1525.5</f>
        <v>4625.5</v>
      </c>
      <c r="Q487" s="2010"/>
      <c r="R487" s="2014">
        <v>139673</v>
      </c>
    </row>
    <row r="488" spans="1:18" hidden="1" x14ac:dyDescent="0.25">
      <c r="A488" s="2012" t="s">
        <v>837</v>
      </c>
      <c r="B488" s="2010">
        <v>15794</v>
      </c>
      <c r="C488" s="2010">
        <v>5911.2</v>
      </c>
      <c r="D488" s="2010"/>
      <c r="E488" s="2010">
        <v>1000</v>
      </c>
      <c r="F488" s="2010"/>
      <c r="G488" s="2010"/>
      <c r="H488" s="2010">
        <f t="shared" si="15"/>
        <v>22705.200000000001</v>
      </c>
      <c r="I488" s="2010"/>
      <c r="J488" s="2010"/>
      <c r="K488" s="2010">
        <f>R488-H488-L488</f>
        <v>5282.8999999999978</v>
      </c>
      <c r="L488" s="2010">
        <v>1000</v>
      </c>
      <c r="M488" s="2010"/>
      <c r="N488" s="2010"/>
      <c r="O488" s="2010"/>
      <c r="P488" s="2010"/>
      <c r="Q488" s="2010"/>
      <c r="R488" s="2010">
        <v>28988.1</v>
      </c>
    </row>
    <row r="489" spans="1:18" hidden="1" x14ac:dyDescent="0.25">
      <c r="A489" s="2012" t="s">
        <v>838</v>
      </c>
      <c r="B489" s="2010">
        <v>4000</v>
      </c>
      <c r="C489" s="2010"/>
      <c r="D489" s="2010"/>
      <c r="E489" s="2010"/>
      <c r="F489" s="2010"/>
      <c r="G489" s="2010"/>
      <c r="H489" s="2010">
        <f t="shared" si="15"/>
        <v>4000</v>
      </c>
      <c r="I489" s="2010"/>
      <c r="J489" s="2010"/>
      <c r="K489" s="2010"/>
      <c r="L489" s="2010"/>
      <c r="M489" s="2010"/>
      <c r="N489" s="2010">
        <v>6100</v>
      </c>
      <c r="O489" s="2010"/>
      <c r="P489" s="2010">
        <f>11148.3-N489</f>
        <v>5048.2999999999993</v>
      </c>
      <c r="Q489" s="2010"/>
      <c r="R489" s="2010">
        <f>H489+SUM(J489:P489)</f>
        <v>15148.3</v>
      </c>
    </row>
    <row r="490" spans="1:18" hidden="1" x14ac:dyDescent="0.25">
      <c r="A490" s="2015" t="s">
        <v>839</v>
      </c>
      <c r="B490" s="2010">
        <v>7000</v>
      </c>
      <c r="C490" s="2010"/>
      <c r="D490" s="2010">
        <v>27000</v>
      </c>
      <c r="E490" s="2010"/>
      <c r="F490" s="2010"/>
      <c r="G490" s="2010"/>
      <c r="H490" s="2010">
        <f t="shared" si="15"/>
        <v>34000</v>
      </c>
      <c r="I490" s="2010"/>
      <c r="J490" s="2010"/>
      <c r="K490" s="2010"/>
      <c r="L490" s="2010">
        <v>14159.4</v>
      </c>
      <c r="M490" s="2010"/>
      <c r="N490" s="2010"/>
      <c r="O490" s="2010"/>
      <c r="P490" s="2010"/>
      <c r="Q490" s="2010"/>
      <c r="R490" s="2010">
        <f>48159.4-2000</f>
        <v>46159.4</v>
      </c>
    </row>
    <row r="491" spans="1:18" hidden="1" x14ac:dyDescent="0.25">
      <c r="A491" s="2004" t="s">
        <v>843</v>
      </c>
      <c r="B491" s="2010">
        <v>19108</v>
      </c>
      <c r="C491" s="2010">
        <v>0</v>
      </c>
      <c r="D491" s="2010"/>
      <c r="E491" s="2010"/>
      <c r="F491" s="2010"/>
      <c r="G491" s="2010"/>
      <c r="H491" s="2010">
        <f t="shared" si="15"/>
        <v>19108</v>
      </c>
      <c r="I491" s="2010"/>
      <c r="J491" s="2010"/>
      <c r="K491" s="2010"/>
      <c r="L491" s="2010">
        <f>R491-P491-M491-C491-B491</f>
        <v>6414.7999999999993</v>
      </c>
      <c r="M491" s="2014">
        <v>0</v>
      </c>
      <c r="N491" s="2010"/>
      <c r="O491" s="2010"/>
      <c r="P491" s="2010">
        <v>0</v>
      </c>
      <c r="Q491" s="2010"/>
      <c r="R491" s="2010">
        <v>25522.799999999999</v>
      </c>
    </row>
    <row r="492" spans="1:18" hidden="1" x14ac:dyDescent="0.25">
      <c r="A492" s="2019"/>
      <c r="B492" s="2037"/>
      <c r="C492" s="2037"/>
      <c r="D492" s="2037"/>
      <c r="E492" s="2037"/>
      <c r="F492" s="2037"/>
      <c r="G492" s="2037"/>
      <c r="H492" s="2037"/>
      <c r="I492" s="2037"/>
      <c r="J492" s="2037"/>
      <c r="K492" s="2037"/>
      <c r="L492" s="2037"/>
      <c r="M492" s="2037"/>
      <c r="N492" s="2037"/>
      <c r="O492" s="2037"/>
      <c r="P492" s="2037"/>
      <c r="Q492" s="2037"/>
      <c r="R492" s="2037"/>
    </row>
    <row r="493" spans="1:18" ht="15.75" hidden="1" thickBot="1" x14ac:dyDescent="0.3">
      <c r="A493" s="2019" t="s">
        <v>844</v>
      </c>
      <c r="B493" s="2016">
        <f t="shared" ref="B493:H493" si="16">SUM(B469:B491)</f>
        <v>371662.37</v>
      </c>
      <c r="C493" s="2016">
        <f t="shared" si="16"/>
        <v>161062.30000000002</v>
      </c>
      <c r="D493" s="2039">
        <f t="shared" si="16"/>
        <v>27000</v>
      </c>
      <c r="E493" s="2039">
        <f t="shared" si="16"/>
        <v>1000</v>
      </c>
      <c r="F493" s="2039">
        <f t="shared" si="16"/>
        <v>207.1</v>
      </c>
      <c r="G493" s="2039">
        <f t="shared" si="16"/>
        <v>3770</v>
      </c>
      <c r="H493" s="2039">
        <f t="shared" si="16"/>
        <v>564701.77</v>
      </c>
      <c r="I493" s="2037"/>
      <c r="J493" s="2039">
        <f t="shared" ref="J493:P493" si="17">SUM(J469:J491)</f>
        <v>5465.9</v>
      </c>
      <c r="K493" s="2039">
        <f t="shared" si="17"/>
        <v>7489.5999999999976</v>
      </c>
      <c r="L493" s="2039">
        <f t="shared" si="17"/>
        <v>289386.61099999998</v>
      </c>
      <c r="M493" s="2039">
        <f t="shared" si="17"/>
        <v>11312.7</v>
      </c>
      <c r="N493" s="2039">
        <f t="shared" si="17"/>
        <v>6100</v>
      </c>
      <c r="O493" s="2039">
        <f t="shared" si="17"/>
        <v>54301.9</v>
      </c>
      <c r="P493" s="2039">
        <f t="shared" si="17"/>
        <v>15486.3</v>
      </c>
      <c r="Q493" s="2037"/>
      <c r="R493" s="2040">
        <f>SUM(J493:P493)+H493</f>
        <v>954244.78099999996</v>
      </c>
    </row>
    <row r="494" spans="1:18" hidden="1" x14ac:dyDescent="0.25">
      <c r="A494" s="2019"/>
      <c r="B494" s="2037"/>
      <c r="C494" s="2037"/>
      <c r="D494" s="2037"/>
      <c r="E494" s="2037"/>
      <c r="F494" s="2037"/>
      <c r="G494" s="2037"/>
      <c r="H494" s="2037"/>
      <c r="I494" s="2037"/>
      <c r="J494" s="2037"/>
      <c r="K494" s="2037"/>
      <c r="L494" s="2037"/>
      <c r="M494" s="2037"/>
      <c r="N494" s="2037"/>
      <c r="O494" s="2037"/>
      <c r="P494" s="2037"/>
      <c r="Q494" s="2037"/>
      <c r="R494" s="2037"/>
    </row>
    <row r="495" spans="1:18" hidden="1" x14ac:dyDescent="0.25">
      <c r="A495" s="2041" t="s">
        <v>845</v>
      </c>
      <c r="B495" s="2041">
        <f t="shared" ref="B495:H495" si="18">+B493/$R493</f>
        <v>0.38948326194722988</v>
      </c>
      <c r="C495" s="2041">
        <f t="shared" si="18"/>
        <v>0.16878509917676984</v>
      </c>
      <c r="D495" s="2041">
        <f t="shared" si="18"/>
        <v>2.8294626847951292E-2</v>
      </c>
      <c r="E495" s="2041">
        <f t="shared" si="18"/>
        <v>1.0479491425167146E-3</v>
      </c>
      <c r="F495" s="2041">
        <f t="shared" si="18"/>
        <v>2.1703026741521158E-4</v>
      </c>
      <c r="G495" s="2041">
        <f t="shared" si="18"/>
        <v>3.9507682672880141E-3</v>
      </c>
      <c r="H495" s="2041">
        <f t="shared" si="18"/>
        <v>0.59177873564917094</v>
      </c>
      <c r="I495" s="2041"/>
      <c r="J495" s="2041">
        <f t="shared" ref="J495:P495" si="19">+J493/$R493</f>
        <v>5.7279852180821093E-3</v>
      </c>
      <c r="K495" s="2041">
        <f t="shared" si="19"/>
        <v>7.8487198977931823E-3</v>
      </c>
      <c r="L495" s="2041">
        <f t="shared" si="19"/>
        <v>0.30326245085326803</v>
      </c>
      <c r="M495" s="2041">
        <f t="shared" si="19"/>
        <v>1.1855134264548838E-2</v>
      </c>
      <c r="N495" s="2041">
        <f t="shared" si="19"/>
        <v>6.3924897693519583E-3</v>
      </c>
      <c r="O495" s="2041">
        <f t="shared" si="19"/>
        <v>5.690562954202838E-2</v>
      </c>
      <c r="P495" s="2041">
        <f t="shared" si="19"/>
        <v>1.6228854805756594E-2</v>
      </c>
      <c r="Q495" s="2041"/>
      <c r="R495" s="2041">
        <f>+R493/$R493</f>
        <v>1</v>
      </c>
    </row>
    <row r="496" spans="1:18" hidden="1" x14ac:dyDescent="0.25">
      <c r="A496" s="2042"/>
      <c r="B496" s="2043"/>
      <c r="C496" s="2044"/>
      <c r="D496" s="2044"/>
      <c r="E496" s="2044"/>
      <c r="F496" s="2044"/>
      <c r="G496" s="2044"/>
      <c r="H496" s="2045"/>
      <c r="I496" s="2041"/>
      <c r="J496" s="2044"/>
      <c r="K496" s="2044"/>
      <c r="L496" s="2044"/>
      <c r="M496" s="2044"/>
      <c r="N496" s="2044"/>
      <c r="O496" s="2044"/>
      <c r="P496" s="2044"/>
      <c r="Q496" s="2041"/>
      <c r="R496" s="2019"/>
    </row>
    <row r="497" spans="1:20" ht="25.5" customHeight="1" x14ac:dyDescent="0.25">
      <c r="A497" s="2869" t="s">
        <v>847</v>
      </c>
      <c r="B497" s="2869"/>
      <c r="C497" s="2869"/>
      <c r="D497" s="2869"/>
      <c r="E497" s="2869"/>
      <c r="F497" s="2869"/>
      <c r="G497" s="2869"/>
      <c r="H497" s="2869"/>
      <c r="I497" s="2869"/>
      <c r="J497" s="2869"/>
      <c r="K497" s="2869"/>
      <c r="L497" s="2869"/>
      <c r="M497" s="2869"/>
      <c r="N497" s="2869"/>
      <c r="O497" s="2869"/>
      <c r="P497" s="2869"/>
      <c r="Q497" s="2869"/>
      <c r="R497" s="2869"/>
      <c r="S497" s="2869"/>
      <c r="T497" s="2869"/>
    </row>
    <row r="498" spans="1:20" x14ac:dyDescent="0.25">
      <c r="A498" s="2046"/>
      <c r="B498" s="2046"/>
      <c r="C498" s="2046"/>
      <c r="D498" s="2046"/>
      <c r="E498" s="2046"/>
      <c r="F498" s="2046"/>
      <c r="G498" s="2046"/>
      <c r="H498" s="2046"/>
      <c r="I498" s="2046"/>
      <c r="J498" s="2046"/>
      <c r="K498" s="2046"/>
      <c r="L498" s="2046"/>
      <c r="M498" s="2046"/>
      <c r="N498" s="2046"/>
      <c r="O498" s="2046"/>
      <c r="P498" s="2046"/>
      <c r="Q498" s="2046"/>
      <c r="R498" s="2046"/>
    </row>
    <row r="499" spans="1:20" x14ac:dyDescent="0.25">
      <c r="A499" s="2047"/>
      <c r="B499" s="2047"/>
      <c r="C499" s="2047"/>
      <c r="D499" s="2047"/>
      <c r="E499" s="2047"/>
      <c r="F499" s="2047"/>
      <c r="G499" s="2047"/>
      <c r="H499" s="2047"/>
      <c r="I499" s="2047"/>
      <c r="J499" s="2047"/>
      <c r="K499" s="2047"/>
      <c r="L499" s="2047"/>
      <c r="M499" s="2047"/>
      <c r="N499" s="2047"/>
      <c r="O499" s="2047"/>
      <c r="P499" s="2047"/>
      <c r="Q499" s="2047"/>
      <c r="R499" s="2047"/>
    </row>
  </sheetData>
  <sheetProtection algorithmName="SHA-512" hashValue="GHlRrIY97EczYrMyUbETUPxoU3rdJBF2FHa+pETUHggdA17jeVmfbcQQxbny8sK8xvLQM0E0ADC5w8CBQKT1Uw==" saltValue="+bo8gEcGfKS/+AJhzjgKUg==" spinCount="100000" sheet="1" objects="1" scenarios="1"/>
  <mergeCells count="58">
    <mergeCell ref="R50:S50"/>
    <mergeCell ref="R56:S56"/>
    <mergeCell ref="R57:S57"/>
    <mergeCell ref="R58:S58"/>
    <mergeCell ref="R51:S51"/>
    <mergeCell ref="R52:S52"/>
    <mergeCell ref="R53:S53"/>
    <mergeCell ref="R54:S54"/>
    <mergeCell ref="R55:S55"/>
    <mergeCell ref="B67:J67"/>
    <mergeCell ref="L67:R67"/>
    <mergeCell ref="A64:T65"/>
    <mergeCell ref="R36:S36"/>
    <mergeCell ref="R38:S38"/>
    <mergeCell ref="R39:S39"/>
    <mergeCell ref="R40:S40"/>
    <mergeCell ref="R41:S41"/>
    <mergeCell ref="R42:S42"/>
    <mergeCell ref="R43:S43"/>
    <mergeCell ref="R44:S44"/>
    <mergeCell ref="R45:S45"/>
    <mergeCell ref="R46:S46"/>
    <mergeCell ref="R47:S47"/>
    <mergeCell ref="R48:S48"/>
    <mergeCell ref="R49:S49"/>
    <mergeCell ref="K4:Q4"/>
    <mergeCell ref="B4:I4"/>
    <mergeCell ref="A1:S2"/>
    <mergeCell ref="R33:S33"/>
    <mergeCell ref="R34:S34"/>
    <mergeCell ref="B33:H33"/>
    <mergeCell ref="J33:P33"/>
    <mergeCell ref="B96:J96"/>
    <mergeCell ref="L96:R96"/>
    <mergeCell ref="A497:T497"/>
    <mergeCell ref="B162:J162"/>
    <mergeCell ref="L162:R162"/>
    <mergeCell ref="A382:R382"/>
    <mergeCell ref="B192:J192"/>
    <mergeCell ref="L192:R192"/>
    <mergeCell ref="B223:J223"/>
    <mergeCell ref="L223:R223"/>
    <mergeCell ref="A125:T126"/>
    <mergeCell ref="B128:J128"/>
    <mergeCell ref="L128:R128"/>
    <mergeCell ref="A461:R462"/>
    <mergeCell ref="A459:H459"/>
    <mergeCell ref="A159:T160"/>
    <mergeCell ref="B284:J284"/>
    <mergeCell ref="L284:R284"/>
    <mergeCell ref="A345:R345"/>
    <mergeCell ref="A422:R423"/>
    <mergeCell ref="A346:R347"/>
    <mergeCell ref="B349:H349"/>
    <mergeCell ref="J349:P349"/>
    <mergeCell ref="A384:R385"/>
    <mergeCell ref="A420:R420"/>
    <mergeCell ref="A421:R421"/>
  </mergeCells>
  <printOptions horizontalCentered="1"/>
  <pageMargins left="0.25" right="0.25" top="0.75" bottom="0.25" header="0.3" footer="0.3"/>
  <pageSetup firstPageNumber="28" orientation="landscape" useFirstPageNumber="1" r:id="rId1"/>
  <headerFooter>
    <oddHeader>&amp;L&amp;8Semi-Annual Child Welfare Report&amp;C&amp;"-,Bold"&amp;14Arizona Department of Child Safety&amp;R&amp;8&amp;K000000July 01, 2020 through December 31, 2020</oddHeader>
    <oddFooter>&amp;CPage &amp;P</oddFooter>
  </headerFooter>
  <ignoredErrors>
    <ignoredError sqref="H395 H3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X45"/>
  <sheetViews>
    <sheetView showGridLines="0" zoomScaleNormal="100" zoomScaleSheetLayoutView="85" workbookViewId="0">
      <selection sqref="A1:S1"/>
    </sheetView>
  </sheetViews>
  <sheetFormatPr defaultColWidth="9.140625" defaultRowHeight="15" x14ac:dyDescent="0.25"/>
  <cols>
    <col min="1" max="1" width="16.42578125" style="172" customWidth="1"/>
    <col min="2" max="8" width="9.28515625" style="172" hidden="1" customWidth="1"/>
    <col min="9" max="9" width="9.28515625" style="1262" hidden="1" customWidth="1"/>
    <col min="10" max="10" width="9.28515625" style="172" hidden="1" customWidth="1"/>
    <col min="11" max="11" width="9.28515625" style="1262" hidden="1" customWidth="1"/>
    <col min="12" max="16" width="9.28515625" style="1262" customWidth="1"/>
    <col min="17" max="17" width="10.140625" style="1262" customWidth="1"/>
    <col min="18" max="18" width="9.28515625" style="1262" customWidth="1"/>
    <col min="19" max="19" width="10.140625" style="1262" customWidth="1"/>
    <col min="20" max="16384" width="9.140625" style="172"/>
  </cols>
  <sheetData>
    <row r="1" spans="1:24" ht="21" customHeight="1" x14ac:dyDescent="0.35">
      <c r="A1" s="2901" t="s">
        <v>853</v>
      </c>
      <c r="B1" s="2902"/>
      <c r="C1" s="2902"/>
      <c r="D1" s="2902"/>
      <c r="E1" s="2902"/>
      <c r="F1" s="2902"/>
      <c r="G1" s="2902"/>
      <c r="H1" s="2902"/>
      <c r="I1" s="2902"/>
      <c r="J1" s="2902"/>
      <c r="K1" s="2902"/>
      <c r="L1" s="2902"/>
      <c r="M1" s="2902"/>
      <c r="N1" s="2902"/>
      <c r="O1" s="2902"/>
      <c r="P1" s="2902"/>
      <c r="Q1" s="2902"/>
      <c r="R1" s="2902"/>
      <c r="S1" s="2902"/>
      <c r="T1" s="1262"/>
      <c r="U1" s="1262"/>
      <c r="V1" s="1262"/>
      <c r="W1" s="1262"/>
      <c r="X1" s="1262"/>
    </row>
    <row r="2" spans="1:24" ht="15.75" thickBot="1" x14ac:dyDescent="0.3">
      <c r="A2" s="2892" t="s">
        <v>854</v>
      </c>
      <c r="B2" s="2893"/>
      <c r="C2" s="2893"/>
      <c r="D2" s="2893"/>
      <c r="E2" s="2893"/>
      <c r="F2" s="2893"/>
      <c r="G2" s="2893"/>
      <c r="H2" s="2893"/>
      <c r="I2" s="2893"/>
      <c r="J2" s="2893"/>
      <c r="K2" s="2893"/>
      <c r="L2" s="2893"/>
      <c r="M2" s="2893"/>
      <c r="N2" s="2893"/>
      <c r="O2" s="2893"/>
      <c r="P2" s="2893"/>
      <c r="Q2" s="2893"/>
      <c r="R2" s="2893"/>
      <c r="S2" s="2893"/>
      <c r="T2" s="1262"/>
      <c r="U2" s="1262"/>
      <c r="V2" s="1262"/>
      <c r="W2" s="1262"/>
      <c r="X2" s="1262"/>
    </row>
    <row r="3" spans="1:24" ht="30.95" customHeight="1" thickBot="1" x14ac:dyDescent="0.3">
      <c r="A3" s="1873"/>
      <c r="B3" s="2887" t="s">
        <v>855</v>
      </c>
      <c r="C3" s="2888"/>
      <c r="D3" s="2888"/>
      <c r="E3" s="2888"/>
      <c r="F3" s="2888"/>
      <c r="G3" s="2888"/>
      <c r="H3" s="2888"/>
      <c r="I3" s="2888"/>
      <c r="J3" s="2888"/>
      <c r="K3" s="2888"/>
      <c r="L3" s="2888"/>
      <c r="M3" s="2888"/>
      <c r="N3" s="2888"/>
      <c r="O3" s="2888"/>
      <c r="P3" s="2888"/>
      <c r="Q3" s="2888"/>
      <c r="R3" s="2888"/>
      <c r="S3" s="2889"/>
      <c r="T3" s="1262"/>
      <c r="U3" s="1262"/>
      <c r="V3" s="1262"/>
      <c r="W3" s="1262"/>
      <c r="X3" s="1262"/>
    </row>
    <row r="4" spans="1:24" ht="34.5" customHeight="1" thickBot="1" x14ac:dyDescent="0.3">
      <c r="A4" s="1874"/>
      <c r="B4" s="2089" t="s">
        <v>856</v>
      </c>
      <c r="C4" s="1535" t="s">
        <v>857</v>
      </c>
      <c r="D4" s="2089" t="s">
        <v>858</v>
      </c>
      <c r="E4" s="209" t="s">
        <v>217</v>
      </c>
      <c r="F4" s="209" t="s">
        <v>859</v>
      </c>
      <c r="G4" s="1535" t="s">
        <v>219</v>
      </c>
      <c r="H4" s="1155" t="s">
        <v>220</v>
      </c>
      <c r="I4" s="1866" t="s">
        <v>221</v>
      </c>
      <c r="J4" s="1155" t="s">
        <v>222</v>
      </c>
      <c r="K4" s="1156" t="s">
        <v>223</v>
      </c>
      <c r="L4" s="1156" t="s">
        <v>860</v>
      </c>
      <c r="M4" s="1156" t="s">
        <v>224</v>
      </c>
      <c r="N4" s="1156" t="s">
        <v>861</v>
      </c>
      <c r="O4" s="1156" t="s">
        <v>862</v>
      </c>
      <c r="P4" s="1156" t="s">
        <v>1026</v>
      </c>
      <c r="Q4" s="1156" t="s">
        <v>1028</v>
      </c>
      <c r="R4" s="1156" t="s">
        <v>1097</v>
      </c>
      <c r="S4" s="1763" t="s">
        <v>1098</v>
      </c>
      <c r="T4" s="1262"/>
    </row>
    <row r="5" spans="1:24" ht="38.25" customHeight="1" x14ac:dyDescent="0.25">
      <c r="A5" s="1875" t="s">
        <v>863</v>
      </c>
      <c r="B5" s="557">
        <v>334</v>
      </c>
      <c r="C5" s="1536">
        <v>347</v>
      </c>
      <c r="D5" s="557">
        <v>374</v>
      </c>
      <c r="E5" s="553">
        <v>331</v>
      </c>
      <c r="F5" s="553" t="s">
        <v>864</v>
      </c>
      <c r="G5" s="1747" t="s">
        <v>865</v>
      </c>
      <c r="H5" s="1856">
        <v>198</v>
      </c>
      <c r="I5" s="1895" t="s">
        <v>866</v>
      </c>
      <c r="J5" s="1477" t="s">
        <v>867</v>
      </c>
      <c r="K5" s="1477">
        <v>163</v>
      </c>
      <c r="L5" s="1477" t="s">
        <v>868</v>
      </c>
      <c r="M5" s="1477">
        <v>116</v>
      </c>
      <c r="N5" s="1898">
        <v>78</v>
      </c>
      <c r="O5" s="1898" t="s">
        <v>985</v>
      </c>
      <c r="P5" s="1898">
        <v>261</v>
      </c>
      <c r="Q5" s="1898">
        <v>195</v>
      </c>
      <c r="R5" s="2182">
        <v>78</v>
      </c>
      <c r="S5" s="2188"/>
      <c r="T5" s="1262"/>
    </row>
    <row r="6" spans="1:24" ht="38.25" customHeight="1" x14ac:dyDescent="0.25">
      <c r="A6" s="558" t="s">
        <v>869</v>
      </c>
      <c r="B6" s="559">
        <v>236</v>
      </c>
      <c r="C6" s="1537">
        <v>261</v>
      </c>
      <c r="D6" s="559">
        <v>316</v>
      </c>
      <c r="E6" s="555">
        <v>288</v>
      </c>
      <c r="F6" s="555" t="s">
        <v>870</v>
      </c>
      <c r="G6" s="1748">
        <v>213</v>
      </c>
      <c r="H6" s="1857">
        <v>337</v>
      </c>
      <c r="I6" s="1896" t="s">
        <v>871</v>
      </c>
      <c r="J6" s="1477" t="s">
        <v>872</v>
      </c>
      <c r="K6" s="1477">
        <v>184</v>
      </c>
      <c r="L6" s="1477" t="s">
        <v>873</v>
      </c>
      <c r="M6" s="1477">
        <v>319</v>
      </c>
      <c r="N6" s="1755">
        <v>391</v>
      </c>
      <c r="O6" s="1755">
        <v>416</v>
      </c>
      <c r="P6" s="1755">
        <v>295</v>
      </c>
      <c r="Q6" s="1996">
        <v>309</v>
      </c>
      <c r="R6" s="2183">
        <v>219</v>
      </c>
      <c r="S6" s="2189"/>
      <c r="T6" s="1262"/>
    </row>
    <row r="7" spans="1:24" ht="63.75" x14ac:dyDescent="0.25">
      <c r="A7" s="558" t="s">
        <v>874</v>
      </c>
      <c r="B7" s="559">
        <v>220</v>
      </c>
      <c r="C7" s="1537">
        <v>229</v>
      </c>
      <c r="D7" s="559">
        <v>342</v>
      </c>
      <c r="E7" s="555">
        <v>340</v>
      </c>
      <c r="F7" s="555" t="s">
        <v>875</v>
      </c>
      <c r="G7" s="1748">
        <v>77</v>
      </c>
      <c r="H7" s="1857">
        <v>194</v>
      </c>
      <c r="I7" s="1896" t="s">
        <v>876</v>
      </c>
      <c r="J7" s="1477" t="s">
        <v>877</v>
      </c>
      <c r="K7" s="1477">
        <v>111</v>
      </c>
      <c r="L7" s="1477" t="s">
        <v>877</v>
      </c>
      <c r="M7" s="1477">
        <v>201</v>
      </c>
      <c r="N7" s="1755">
        <v>281</v>
      </c>
      <c r="O7" s="1755">
        <v>228</v>
      </c>
      <c r="P7" s="1755">
        <v>250</v>
      </c>
      <c r="Q7" s="1996">
        <v>147</v>
      </c>
      <c r="R7" s="2183">
        <v>234</v>
      </c>
      <c r="S7" s="2189"/>
      <c r="T7" s="1262"/>
    </row>
    <row r="8" spans="1:24" ht="38.25" customHeight="1" x14ac:dyDescent="0.25">
      <c r="A8" s="558" t="s">
        <v>878</v>
      </c>
      <c r="B8" s="559">
        <v>3</v>
      </c>
      <c r="C8" s="1537">
        <v>5</v>
      </c>
      <c r="D8" s="559">
        <v>17</v>
      </c>
      <c r="E8" s="555">
        <v>4</v>
      </c>
      <c r="F8" s="555" t="s">
        <v>879</v>
      </c>
      <c r="G8" s="1748">
        <v>1</v>
      </c>
      <c r="H8" s="1857">
        <v>31</v>
      </c>
      <c r="I8" s="1896" t="s">
        <v>880</v>
      </c>
      <c r="J8" s="1477" t="s">
        <v>881</v>
      </c>
      <c r="K8" s="1477">
        <v>91</v>
      </c>
      <c r="L8" s="1477" t="s">
        <v>882</v>
      </c>
      <c r="M8" s="1477">
        <v>156</v>
      </c>
      <c r="N8" s="1755">
        <v>74</v>
      </c>
      <c r="O8" s="1898" t="s">
        <v>986</v>
      </c>
      <c r="P8" s="1755">
        <v>111</v>
      </c>
      <c r="Q8" s="321">
        <v>160</v>
      </c>
      <c r="R8" s="2183">
        <v>98</v>
      </c>
      <c r="S8" s="2190"/>
      <c r="T8" s="1262"/>
    </row>
    <row r="9" spans="1:24" ht="38.25" customHeight="1" thickBot="1" x14ac:dyDescent="0.3">
      <c r="A9" s="560" t="s">
        <v>883</v>
      </c>
      <c r="B9" s="1153">
        <v>347</v>
      </c>
      <c r="C9" s="1538">
        <v>374</v>
      </c>
      <c r="D9" s="1153">
        <v>331</v>
      </c>
      <c r="E9" s="1154">
        <v>275</v>
      </c>
      <c r="F9" s="1154" t="s">
        <v>884</v>
      </c>
      <c r="G9" s="1749" t="s">
        <v>885</v>
      </c>
      <c r="H9" s="1858">
        <v>341</v>
      </c>
      <c r="I9" s="1897" t="s">
        <v>867</v>
      </c>
      <c r="J9" s="2191" t="s">
        <v>886</v>
      </c>
      <c r="K9" s="2191">
        <v>145</v>
      </c>
      <c r="L9" s="2191" t="s">
        <v>887</v>
      </c>
      <c r="M9" s="2191">
        <v>78</v>
      </c>
      <c r="N9" s="2192">
        <v>114</v>
      </c>
      <c r="O9" s="2193">
        <v>261</v>
      </c>
      <c r="P9" s="2192">
        <v>195</v>
      </c>
      <c r="Q9" s="2194">
        <v>197</v>
      </c>
      <c r="R9" s="2195">
        <v>138</v>
      </c>
      <c r="S9" s="2196"/>
      <c r="T9" s="1262"/>
    </row>
    <row r="10" spans="1:24" ht="42.75" customHeight="1" x14ac:dyDescent="0.25">
      <c r="A10" s="2903" t="s">
        <v>888</v>
      </c>
      <c r="B10" s="2903"/>
      <c r="C10" s="2903"/>
      <c r="D10" s="2903"/>
      <c r="E10" s="2903"/>
      <c r="F10" s="2903"/>
      <c r="G10" s="2903"/>
      <c r="H10" s="2903"/>
      <c r="I10" s="2903"/>
      <c r="J10" s="2903"/>
      <c r="K10" s="2903"/>
      <c r="L10" s="2903"/>
      <c r="M10" s="2903"/>
      <c r="N10" s="2903"/>
      <c r="O10" s="2903"/>
      <c r="P10" s="2903"/>
      <c r="Q10" s="2903"/>
      <c r="R10" s="2903"/>
      <c r="S10" s="2903"/>
      <c r="T10" s="1262"/>
      <c r="U10" s="1262"/>
      <c r="V10" s="1262"/>
      <c r="W10" s="1262"/>
    </row>
    <row r="11" spans="1:24" ht="15.75" thickBot="1" x14ac:dyDescent="0.3">
      <c r="A11" s="2892" t="s">
        <v>889</v>
      </c>
      <c r="B11" s="2893"/>
      <c r="C11" s="2893"/>
      <c r="D11" s="2893"/>
      <c r="E11" s="2893"/>
      <c r="F11" s="2893"/>
      <c r="G11" s="2893"/>
      <c r="H11" s="2893"/>
      <c r="I11" s="2893"/>
      <c r="J11" s="2893"/>
      <c r="K11" s="2893"/>
      <c r="L11" s="2893"/>
      <c r="M11" s="2893"/>
      <c r="N11" s="2893"/>
      <c r="O11" s="2893"/>
      <c r="P11" s="2893"/>
      <c r="Q11" s="2893"/>
      <c r="R11" s="2893"/>
      <c r="S11" s="2893"/>
      <c r="T11" s="1262"/>
      <c r="U11" s="1262"/>
      <c r="V11" s="1262"/>
      <c r="W11" s="1262"/>
    </row>
    <row r="12" spans="1:24" ht="30.95" customHeight="1" thickBot="1" x14ac:dyDescent="0.3">
      <c r="A12" s="1873"/>
      <c r="B12" s="2887" t="s">
        <v>890</v>
      </c>
      <c r="C12" s="2888"/>
      <c r="D12" s="2888"/>
      <c r="E12" s="2888"/>
      <c r="F12" s="2888"/>
      <c r="G12" s="2888"/>
      <c r="H12" s="2888"/>
      <c r="I12" s="2888"/>
      <c r="J12" s="2888"/>
      <c r="K12" s="2888"/>
      <c r="L12" s="2888"/>
      <c r="M12" s="2888"/>
      <c r="N12" s="2888"/>
      <c r="O12" s="2888"/>
      <c r="P12" s="2888"/>
      <c r="Q12" s="2888"/>
      <c r="R12" s="2888"/>
      <c r="S12" s="2889"/>
      <c r="T12" s="1262"/>
      <c r="U12" s="1262"/>
      <c r="V12" s="1262"/>
      <c r="W12" s="1262"/>
    </row>
    <row r="13" spans="1:24" ht="38.25" customHeight="1" thickBot="1" x14ac:dyDescent="0.3">
      <c r="A13" s="1874"/>
      <c r="B13" s="1155" t="s">
        <v>856</v>
      </c>
      <c r="C13" s="1156" t="s">
        <v>857</v>
      </c>
      <c r="D13" s="1156" t="s">
        <v>858</v>
      </c>
      <c r="E13" s="1156" t="s">
        <v>217</v>
      </c>
      <c r="F13" s="1156" t="s">
        <v>218</v>
      </c>
      <c r="G13" s="1156" t="s">
        <v>219</v>
      </c>
      <c r="H13" s="1156" t="s">
        <v>220</v>
      </c>
      <c r="I13" s="1156" t="s">
        <v>221</v>
      </c>
      <c r="J13" s="209" t="s">
        <v>222</v>
      </c>
      <c r="K13" s="209" t="s">
        <v>223</v>
      </c>
      <c r="L13" s="209" t="s">
        <v>860</v>
      </c>
      <c r="M13" s="209" t="s">
        <v>224</v>
      </c>
      <c r="N13" s="209" t="s">
        <v>861</v>
      </c>
      <c r="O13" s="209" t="s">
        <v>862</v>
      </c>
      <c r="P13" s="209" t="s">
        <v>1026</v>
      </c>
      <c r="Q13" s="209" t="s">
        <v>1028</v>
      </c>
      <c r="R13" s="1156" t="s">
        <v>1097</v>
      </c>
      <c r="S13" s="1156" t="s">
        <v>1098</v>
      </c>
      <c r="T13" s="1262"/>
      <c r="U13" s="1262"/>
      <c r="V13" s="1262"/>
      <c r="W13" s="1262"/>
    </row>
    <row r="14" spans="1:24" ht="28.7" customHeight="1" x14ac:dyDescent="0.25">
      <c r="A14" s="1764" t="s">
        <v>891</v>
      </c>
      <c r="B14" s="557" t="s">
        <v>726</v>
      </c>
      <c r="C14" s="553" t="s">
        <v>726</v>
      </c>
      <c r="D14" s="553" t="s">
        <v>726</v>
      </c>
      <c r="E14" s="553">
        <v>51</v>
      </c>
      <c r="F14" s="553">
        <v>57</v>
      </c>
      <c r="G14" s="553">
        <v>58.3</v>
      </c>
      <c r="H14" s="553">
        <v>61</v>
      </c>
      <c r="I14" s="1536">
        <v>60</v>
      </c>
      <c r="J14" s="1856" t="s">
        <v>892</v>
      </c>
      <c r="K14" s="1476">
        <v>59</v>
      </c>
      <c r="L14" s="1476" t="s">
        <v>893</v>
      </c>
      <c r="M14" s="1476">
        <v>57</v>
      </c>
      <c r="N14" s="1476">
        <v>62</v>
      </c>
      <c r="O14" s="1476" t="s">
        <v>987</v>
      </c>
      <c r="P14" s="1476">
        <v>58</v>
      </c>
      <c r="Q14" s="1476">
        <v>58</v>
      </c>
      <c r="R14" s="553">
        <v>55</v>
      </c>
      <c r="S14" s="1997"/>
      <c r="T14" s="1262"/>
      <c r="U14" s="1262"/>
      <c r="V14" s="1262"/>
      <c r="W14" s="1262"/>
    </row>
    <row r="15" spans="1:24" ht="28.7" customHeight="1" x14ac:dyDescent="0.25">
      <c r="A15" s="558" t="s">
        <v>894</v>
      </c>
      <c r="B15" s="559" t="s">
        <v>726</v>
      </c>
      <c r="C15" s="555" t="s">
        <v>895</v>
      </c>
      <c r="D15" s="555" t="s">
        <v>726</v>
      </c>
      <c r="E15" s="555">
        <v>78</v>
      </c>
      <c r="F15" s="555">
        <v>89</v>
      </c>
      <c r="G15" s="555">
        <v>90.6</v>
      </c>
      <c r="H15" s="555">
        <v>91</v>
      </c>
      <c r="I15" s="1537">
        <v>90</v>
      </c>
      <c r="J15" s="1857" t="s">
        <v>896</v>
      </c>
      <c r="K15" s="1477">
        <v>88</v>
      </c>
      <c r="L15" s="1477" t="s">
        <v>881</v>
      </c>
      <c r="M15" s="1477">
        <v>85</v>
      </c>
      <c r="N15" s="1477">
        <v>87</v>
      </c>
      <c r="O15" s="1477" t="s">
        <v>988</v>
      </c>
      <c r="P15" s="1477">
        <v>81</v>
      </c>
      <c r="Q15" s="1477">
        <v>81</v>
      </c>
      <c r="R15" s="555">
        <v>79</v>
      </c>
      <c r="S15" s="1998"/>
      <c r="T15" s="1262"/>
      <c r="U15" s="1262"/>
      <c r="V15" s="1262"/>
      <c r="W15" s="1262"/>
    </row>
    <row r="16" spans="1:24" ht="28.7" customHeight="1" thickBot="1" x14ac:dyDescent="0.3">
      <c r="A16" s="560" t="s">
        <v>897</v>
      </c>
      <c r="B16" s="561">
        <v>4.62</v>
      </c>
      <c r="C16" s="556">
        <v>4.38</v>
      </c>
      <c r="D16" s="556">
        <v>4.26</v>
      </c>
      <c r="E16" s="556" t="s">
        <v>898</v>
      </c>
      <c r="F16" s="556" t="s">
        <v>899</v>
      </c>
      <c r="G16" s="556" t="s">
        <v>900</v>
      </c>
      <c r="H16" s="556" t="s">
        <v>901</v>
      </c>
      <c r="I16" s="1899">
        <v>3.43</v>
      </c>
      <c r="J16" s="1900" t="s">
        <v>902</v>
      </c>
      <c r="K16" s="1478">
        <v>3.3</v>
      </c>
      <c r="L16" s="1478" t="s">
        <v>903</v>
      </c>
      <c r="M16" s="1478">
        <v>3.34</v>
      </c>
      <c r="N16" s="1478">
        <v>3.33</v>
      </c>
      <c r="O16" s="1478" t="s">
        <v>989</v>
      </c>
      <c r="P16" s="1478">
        <v>3.25</v>
      </c>
      <c r="Q16" s="1478">
        <v>3.35</v>
      </c>
      <c r="R16" s="556">
        <v>3.36</v>
      </c>
      <c r="S16" s="1999"/>
    </row>
    <row r="17" spans="1:23" ht="11.25" customHeight="1" x14ac:dyDescent="0.25">
      <c r="A17" s="2894" t="s">
        <v>904</v>
      </c>
      <c r="B17" s="2894"/>
      <c r="C17" s="2894"/>
      <c r="D17" s="2894"/>
      <c r="E17" s="2894"/>
      <c r="F17" s="2894"/>
      <c r="G17" s="2894"/>
      <c r="H17" s="2894"/>
      <c r="I17" s="2894"/>
      <c r="J17" s="2894"/>
      <c r="K17" s="2894"/>
      <c r="L17" s="2894"/>
      <c r="M17" s="2894"/>
      <c r="N17" s="2894"/>
      <c r="O17" s="2894"/>
      <c r="P17" s="2894"/>
      <c r="Q17" s="2894"/>
      <c r="R17" s="2894"/>
      <c r="S17" s="2894"/>
    </row>
    <row r="18" spans="1:23" ht="11.25" customHeight="1" x14ac:dyDescent="0.25">
      <c r="A18" s="2895"/>
      <c r="B18" s="2895"/>
      <c r="C18" s="2895"/>
      <c r="D18" s="2895"/>
      <c r="E18" s="2895"/>
      <c r="F18" s="2895"/>
      <c r="G18" s="2895"/>
      <c r="H18" s="2895"/>
      <c r="I18" s="2895"/>
      <c r="J18" s="2895"/>
      <c r="K18" s="2895"/>
      <c r="L18" s="2895"/>
      <c r="M18" s="2895"/>
      <c r="N18" s="2895"/>
      <c r="O18" s="2895"/>
      <c r="P18" s="2895"/>
      <c r="Q18" s="2895"/>
      <c r="R18" s="2895"/>
      <c r="S18" s="2895"/>
    </row>
    <row r="19" spans="1:23" ht="11.25" customHeight="1" x14ac:dyDescent="0.25">
      <c r="A19" s="2895"/>
      <c r="B19" s="2895"/>
      <c r="C19" s="2895"/>
      <c r="D19" s="2895"/>
      <c r="E19" s="2895"/>
      <c r="F19" s="2895"/>
      <c r="G19" s="2895"/>
      <c r="H19" s="2895"/>
      <c r="I19" s="2895"/>
      <c r="J19" s="2895"/>
      <c r="K19" s="2895"/>
      <c r="L19" s="2895"/>
      <c r="M19" s="2895"/>
      <c r="N19" s="2895"/>
      <c r="O19" s="2895"/>
      <c r="P19" s="2895"/>
      <c r="Q19" s="2895"/>
      <c r="R19" s="2895"/>
      <c r="S19" s="2895"/>
    </row>
    <row r="20" spans="1:23" ht="15" customHeight="1" x14ac:dyDescent="0.25">
      <c r="A20" s="2895"/>
      <c r="B20" s="2895"/>
      <c r="C20" s="2895"/>
      <c r="D20" s="2895"/>
      <c r="E20" s="2895"/>
      <c r="F20" s="2895"/>
      <c r="G20" s="2895"/>
      <c r="H20" s="2895"/>
      <c r="I20" s="2895"/>
      <c r="J20" s="2895"/>
      <c r="K20" s="2895"/>
      <c r="L20" s="2895"/>
      <c r="M20" s="2895"/>
      <c r="N20" s="2895"/>
      <c r="O20" s="2895"/>
      <c r="P20" s="2895"/>
      <c r="Q20" s="2895"/>
      <c r="R20" s="2895"/>
      <c r="S20" s="2895"/>
    </row>
    <row r="22" spans="1:23" ht="15.75" thickBot="1" x14ac:dyDescent="0.3">
      <c r="A22" s="2892" t="s">
        <v>1040</v>
      </c>
      <c r="B22" s="2893"/>
      <c r="C22" s="2893"/>
      <c r="D22" s="2893"/>
      <c r="E22" s="2893"/>
      <c r="F22" s="2893"/>
      <c r="G22" s="2893"/>
      <c r="H22" s="2893"/>
      <c r="I22" s="2893"/>
      <c r="J22" s="2893"/>
      <c r="K22" s="2893"/>
      <c r="L22" s="2893"/>
      <c r="M22" s="2893"/>
      <c r="N22" s="2893"/>
      <c r="O22" s="2893"/>
      <c r="P22" s="2893"/>
      <c r="Q22" s="2893"/>
      <c r="R22" s="2893"/>
      <c r="S22" s="2893"/>
    </row>
    <row r="23" spans="1:23" ht="30.95" customHeight="1" thickBot="1" x14ac:dyDescent="0.3">
      <c r="A23" s="1751"/>
      <c r="B23" s="2887" t="s">
        <v>905</v>
      </c>
      <c r="C23" s="2888"/>
      <c r="D23" s="2888"/>
      <c r="E23" s="2888"/>
      <c r="F23" s="2888"/>
      <c r="G23" s="2888"/>
      <c r="H23" s="2888"/>
      <c r="I23" s="2888"/>
      <c r="J23" s="2888"/>
      <c r="K23" s="2888"/>
      <c r="L23" s="2888"/>
      <c r="M23" s="2888"/>
      <c r="N23" s="2888"/>
      <c r="O23" s="2888"/>
      <c r="P23" s="2888"/>
      <c r="Q23" s="2888"/>
      <c r="R23" s="2888"/>
      <c r="S23" s="2889"/>
    </row>
    <row r="24" spans="1:23" ht="39" customHeight="1" thickBot="1" x14ac:dyDescent="0.3">
      <c r="A24" s="1750"/>
      <c r="B24" s="1739" t="s">
        <v>856</v>
      </c>
      <c r="C24" s="1740" t="s">
        <v>857</v>
      </c>
      <c r="D24" s="1739" t="s">
        <v>858</v>
      </c>
      <c r="E24" s="1740" t="s">
        <v>217</v>
      </c>
      <c r="F24" s="1739" t="s">
        <v>218</v>
      </c>
      <c r="G24" s="1740" t="s">
        <v>219</v>
      </c>
      <c r="H24" s="719" t="s">
        <v>220</v>
      </c>
      <c r="I24" s="1740" t="s">
        <v>221</v>
      </c>
      <c r="J24" s="719" t="s">
        <v>222</v>
      </c>
      <c r="K24" s="1740" t="s">
        <v>223</v>
      </c>
      <c r="L24" s="719" t="s">
        <v>860</v>
      </c>
      <c r="M24" s="1740" t="s">
        <v>224</v>
      </c>
      <c r="N24" s="209" t="s">
        <v>861</v>
      </c>
      <c r="O24" s="1884" t="s">
        <v>862</v>
      </c>
      <c r="P24" s="1156" t="s">
        <v>1026</v>
      </c>
      <c r="Q24" s="1763" t="s">
        <v>1028</v>
      </c>
      <c r="R24" s="1156" t="s">
        <v>1097</v>
      </c>
      <c r="S24" s="1156" t="s">
        <v>1098</v>
      </c>
    </row>
    <row r="25" spans="1:23" ht="40.5" customHeight="1" thickBot="1" x14ac:dyDescent="0.3">
      <c r="A25" s="554" t="s">
        <v>906</v>
      </c>
      <c r="B25" s="2899">
        <v>2.2999999999999998</v>
      </c>
      <c r="C25" s="2900"/>
      <c r="D25" s="2899">
        <v>2.2999999999999998</v>
      </c>
      <c r="E25" s="2900"/>
      <c r="F25" s="2897">
        <v>0.69</v>
      </c>
      <c r="G25" s="2898"/>
      <c r="H25" s="2897">
        <v>0.71</v>
      </c>
      <c r="I25" s="2898"/>
      <c r="J25" s="2897">
        <v>0.68</v>
      </c>
      <c r="K25" s="2898"/>
      <c r="L25" s="2897">
        <v>0.69</v>
      </c>
      <c r="M25" s="2898"/>
      <c r="N25" s="2897">
        <v>0.73</v>
      </c>
      <c r="O25" s="2898"/>
      <c r="P25" s="2897">
        <v>0.7</v>
      </c>
      <c r="Q25" s="2898"/>
      <c r="R25" s="2890"/>
      <c r="S25" s="2891"/>
    </row>
    <row r="26" spans="1:23" ht="49.5" customHeight="1" x14ac:dyDescent="0.25">
      <c r="A26" s="2413" t="s">
        <v>1106</v>
      </c>
      <c r="B26" s="2413"/>
      <c r="C26" s="2413"/>
      <c r="D26" s="2413"/>
      <c r="E26" s="2413"/>
      <c r="F26" s="2413"/>
      <c r="G26" s="2413"/>
      <c r="H26" s="2413"/>
      <c r="I26" s="2413"/>
      <c r="J26" s="2413"/>
      <c r="K26" s="2413"/>
      <c r="L26" s="2413"/>
      <c r="M26" s="2413"/>
      <c r="N26" s="2413"/>
      <c r="O26" s="2413"/>
      <c r="P26" s="2413"/>
      <c r="Q26" s="2413"/>
      <c r="R26" s="2413"/>
      <c r="S26" s="2413"/>
    </row>
    <row r="27" spans="1:23" ht="4.5" hidden="1" customHeight="1" x14ac:dyDescent="0.25">
      <c r="A27" s="2896"/>
      <c r="B27" s="2896"/>
      <c r="C27" s="2896"/>
      <c r="D27" s="2896"/>
      <c r="E27" s="2896"/>
      <c r="F27" s="2896"/>
      <c r="G27" s="2896"/>
      <c r="H27" s="2896"/>
      <c r="I27" s="2896"/>
      <c r="J27" s="2896"/>
      <c r="K27" s="2896"/>
      <c r="L27" s="2896"/>
      <c r="M27" s="2896"/>
      <c r="N27" s="2896"/>
      <c r="O27" s="2896"/>
      <c r="P27" s="2896"/>
      <c r="Q27" s="2896"/>
      <c r="R27" s="2896"/>
      <c r="S27" s="2896"/>
    </row>
    <row r="28" spans="1:23" ht="18.75" hidden="1" customHeight="1" x14ac:dyDescent="0.25">
      <c r="A28" s="2896"/>
      <c r="B28" s="2896"/>
      <c r="C28" s="2896"/>
      <c r="D28" s="2896"/>
      <c r="E28" s="2896"/>
      <c r="F28" s="2896"/>
      <c r="G28" s="2896"/>
      <c r="H28" s="2896"/>
      <c r="I28" s="2896"/>
      <c r="J28" s="2896"/>
      <c r="K28" s="2896"/>
      <c r="L28" s="2896"/>
      <c r="M28" s="2896"/>
      <c r="N28" s="2896"/>
      <c r="O28" s="2896"/>
      <c r="P28" s="2896"/>
      <c r="Q28" s="2896"/>
      <c r="R28" s="2896"/>
      <c r="S28" s="2896"/>
    </row>
    <row r="29" spans="1:23" ht="9.75" hidden="1" customHeight="1" x14ac:dyDescent="0.25">
      <c r="A29" s="2896"/>
      <c r="B29" s="2896"/>
      <c r="C29" s="2896"/>
      <c r="D29" s="2896"/>
      <c r="E29" s="2896"/>
      <c r="F29" s="2896"/>
      <c r="G29" s="2896"/>
      <c r="H29" s="2896"/>
      <c r="I29" s="2896"/>
      <c r="J29" s="2896"/>
      <c r="K29" s="2896"/>
      <c r="L29" s="2896"/>
      <c r="M29" s="2896"/>
      <c r="N29" s="2896"/>
      <c r="O29" s="2896"/>
      <c r="P29" s="2896"/>
      <c r="Q29" s="2896"/>
      <c r="R29" s="2896"/>
      <c r="S29" s="2896"/>
    </row>
    <row r="30" spans="1:23" ht="14.25" customHeight="1" x14ac:dyDescent="0.25">
      <c r="A30" s="1262"/>
      <c r="B30" s="1262"/>
      <c r="C30" s="1262"/>
      <c r="D30" s="1262"/>
      <c r="E30" s="1262"/>
      <c r="F30" s="1262"/>
      <c r="G30" s="1262"/>
      <c r="H30" s="1262"/>
      <c r="J30" s="1262"/>
    </row>
    <row r="31" spans="1:23" ht="15.75" thickBot="1" x14ac:dyDescent="0.3">
      <c r="A31" s="2892" t="s">
        <v>907</v>
      </c>
      <c r="B31" s="2893"/>
      <c r="C31" s="2893"/>
      <c r="D31" s="2893"/>
      <c r="E31" s="2893"/>
      <c r="F31" s="2893"/>
      <c r="G31" s="2893"/>
      <c r="H31" s="2893"/>
      <c r="I31" s="2893"/>
      <c r="J31" s="2893"/>
      <c r="K31" s="2893"/>
      <c r="L31" s="2893"/>
      <c r="M31" s="2893"/>
      <c r="N31" s="2893"/>
      <c r="O31" s="2893"/>
      <c r="P31" s="2893"/>
      <c r="Q31" s="2893"/>
      <c r="R31" s="2893"/>
      <c r="S31" s="2893"/>
    </row>
    <row r="32" spans="1:23" ht="30.95" customHeight="1" thickBot="1" x14ac:dyDescent="0.3">
      <c r="A32" s="1751"/>
      <c r="B32" s="2887" t="s">
        <v>908</v>
      </c>
      <c r="C32" s="2888"/>
      <c r="D32" s="2888"/>
      <c r="E32" s="2888"/>
      <c r="F32" s="2888"/>
      <c r="G32" s="2888"/>
      <c r="H32" s="2888"/>
      <c r="I32" s="2888"/>
      <c r="J32" s="2888"/>
      <c r="K32" s="2888"/>
      <c r="L32" s="2888"/>
      <c r="M32" s="2888"/>
      <c r="N32" s="2888"/>
      <c r="O32" s="2888"/>
      <c r="P32" s="2888"/>
      <c r="Q32" s="2888"/>
      <c r="R32" s="2888"/>
      <c r="S32" s="2889"/>
      <c r="T32" s="1262"/>
      <c r="U32" s="1262"/>
      <c r="V32" s="1262"/>
      <c r="W32" s="1262"/>
    </row>
    <row r="33" spans="1:23" ht="42" customHeight="1" thickBot="1" x14ac:dyDescent="0.3">
      <c r="A33" s="1750"/>
      <c r="B33" s="1717" t="s">
        <v>856</v>
      </c>
      <c r="C33" s="209" t="s">
        <v>857</v>
      </c>
      <c r="D33" s="209" t="s">
        <v>858</v>
      </c>
      <c r="E33" s="209" t="s">
        <v>217</v>
      </c>
      <c r="F33" s="209" t="s">
        <v>218</v>
      </c>
      <c r="G33" s="1535" t="s">
        <v>219</v>
      </c>
      <c r="H33" s="1798" t="s">
        <v>220</v>
      </c>
      <c r="I33" s="209" t="s">
        <v>221</v>
      </c>
      <c r="J33" s="209" t="s">
        <v>222</v>
      </c>
      <c r="K33" s="209" t="s">
        <v>223</v>
      </c>
      <c r="L33" s="209" t="s">
        <v>860</v>
      </c>
      <c r="M33" s="209" t="s">
        <v>224</v>
      </c>
      <c r="N33" s="209" t="s">
        <v>861</v>
      </c>
      <c r="O33" s="209" t="s">
        <v>862</v>
      </c>
      <c r="P33" s="209" t="s">
        <v>1026</v>
      </c>
      <c r="Q33" s="209" t="s">
        <v>1028</v>
      </c>
      <c r="R33" s="1156" t="s">
        <v>1097</v>
      </c>
      <c r="S33" s="1156" t="s">
        <v>1098</v>
      </c>
      <c r="T33" s="1262"/>
      <c r="U33" s="1262"/>
      <c r="V33" s="1262"/>
      <c r="W33" s="1262"/>
    </row>
    <row r="34" spans="1:23" ht="15.75" hidden="1" thickBot="1" x14ac:dyDescent="0.3">
      <c r="A34" s="903" t="s">
        <v>909</v>
      </c>
      <c r="B34" s="819"/>
      <c r="C34" s="212"/>
      <c r="D34" s="212"/>
      <c r="E34" s="212"/>
      <c r="F34" s="901">
        <v>2232</v>
      </c>
      <c r="G34" s="1859"/>
      <c r="H34" s="1864"/>
      <c r="I34" s="1901"/>
      <c r="J34" s="1906"/>
      <c r="K34" s="1907">
        <v>2081</v>
      </c>
      <c r="L34" s="1907">
        <v>1883</v>
      </c>
      <c r="M34" s="1907">
        <v>1521</v>
      </c>
      <c r="N34" s="1907">
        <v>1540</v>
      </c>
      <c r="O34" s="1907">
        <v>1291</v>
      </c>
      <c r="P34" s="1907">
        <v>1328</v>
      </c>
      <c r="Q34" s="1907">
        <v>1426</v>
      </c>
      <c r="R34" s="1907">
        <v>942</v>
      </c>
      <c r="S34" s="1908"/>
      <c r="T34" s="236"/>
      <c r="U34" s="1262"/>
      <c r="V34" s="1262"/>
      <c r="W34" s="1262"/>
    </row>
    <row r="35" spans="1:23" ht="26.25" hidden="1" thickBot="1" x14ac:dyDescent="0.3">
      <c r="A35" s="903" t="s">
        <v>910</v>
      </c>
      <c r="B35" s="820"/>
      <c r="C35" s="272"/>
      <c r="D35" s="272"/>
      <c r="E35" s="272"/>
      <c r="F35" s="902">
        <v>1</v>
      </c>
      <c r="G35" s="1860"/>
      <c r="H35" s="1861"/>
      <c r="I35" s="1902"/>
      <c r="J35" s="1864"/>
      <c r="K35" s="1865">
        <v>23</v>
      </c>
      <c r="L35" s="1865">
        <v>11</v>
      </c>
      <c r="M35" s="1865">
        <v>7</v>
      </c>
      <c r="N35" s="1865">
        <v>12</v>
      </c>
      <c r="O35" s="1865">
        <v>17</v>
      </c>
      <c r="P35" s="1865">
        <v>12</v>
      </c>
      <c r="Q35" s="1865">
        <v>6</v>
      </c>
      <c r="R35" s="1865">
        <v>5</v>
      </c>
      <c r="S35" s="1905"/>
      <c r="T35" s="1262"/>
      <c r="U35" s="1262"/>
      <c r="V35" s="1262"/>
      <c r="W35" s="1262"/>
    </row>
    <row r="36" spans="1:23" ht="51.75" thickBot="1" x14ac:dyDescent="0.3">
      <c r="A36" s="554" t="s">
        <v>911</v>
      </c>
      <c r="B36" s="562">
        <v>3.5000000000000001E-3</v>
      </c>
      <c r="C36" s="210">
        <v>4.0000000000000001E-3</v>
      </c>
      <c r="D36" s="210">
        <v>4.0000000000000001E-3</v>
      </c>
      <c r="E36" s="210">
        <v>3.0000000000000001E-3</v>
      </c>
      <c r="F36" s="210">
        <f>F35/F34</f>
        <v>4.4802867383512545E-4</v>
      </c>
      <c r="G36" s="1647" t="s">
        <v>912</v>
      </c>
      <c r="H36" s="1862">
        <v>6.8999999999999999E-3</v>
      </c>
      <c r="I36" s="1903">
        <v>1.3599999999999999E-2</v>
      </c>
      <c r="J36" s="1904">
        <v>5.4999999999999997E-3</v>
      </c>
      <c r="K36" s="1863">
        <f t="shared" ref="K36:O36" si="0">SUM(K35/K34)</f>
        <v>1.1052378664103796E-2</v>
      </c>
      <c r="L36" s="1863">
        <f t="shared" si="0"/>
        <v>5.8417419012214552E-3</v>
      </c>
      <c r="M36" s="1863">
        <f t="shared" si="0"/>
        <v>4.6022353714661405E-3</v>
      </c>
      <c r="N36" s="1863">
        <f t="shared" si="0"/>
        <v>7.7922077922077922E-3</v>
      </c>
      <c r="O36" s="1863">
        <f t="shared" si="0"/>
        <v>1.3168086754453912E-2</v>
      </c>
      <c r="P36" s="1863">
        <f t="shared" ref="P36:R36" si="1">SUM(P35/P34)</f>
        <v>9.0361445783132526E-3</v>
      </c>
      <c r="Q36" s="1863">
        <f t="shared" si="1"/>
        <v>4.2075736325385693E-3</v>
      </c>
      <c r="R36" s="2184">
        <f t="shared" si="1"/>
        <v>5.3078556263269636E-3</v>
      </c>
      <c r="S36" s="1905"/>
      <c r="T36" s="1262"/>
      <c r="U36" s="1273"/>
      <c r="V36" s="1262"/>
      <c r="W36" s="1262"/>
    </row>
    <row r="38" spans="1:23" ht="15.75" thickBot="1" x14ac:dyDescent="0.3">
      <c r="A38" s="2892" t="s">
        <v>907</v>
      </c>
      <c r="B38" s="2893"/>
      <c r="C38" s="2893"/>
      <c r="D38" s="2893"/>
      <c r="E38" s="2893"/>
      <c r="F38" s="2893"/>
      <c r="G38" s="2893"/>
      <c r="H38" s="2893"/>
      <c r="I38" s="2893"/>
      <c r="J38" s="2893"/>
      <c r="K38" s="2893"/>
      <c r="L38" s="2893"/>
      <c r="M38" s="2893"/>
      <c r="N38" s="2893"/>
      <c r="O38" s="2893"/>
      <c r="P38" s="2893"/>
      <c r="Q38" s="2893"/>
      <c r="R38" s="2893"/>
      <c r="S38" s="2893"/>
      <c r="T38" s="1262"/>
      <c r="U38" s="1262"/>
      <c r="V38" s="1262"/>
      <c r="W38" s="1262"/>
    </row>
    <row r="39" spans="1:23" ht="30.75" customHeight="1" thickBot="1" x14ac:dyDescent="0.3">
      <c r="A39" s="1873"/>
      <c r="B39" s="2887" t="s">
        <v>1112</v>
      </c>
      <c r="C39" s="2888"/>
      <c r="D39" s="2888"/>
      <c r="E39" s="2888"/>
      <c r="F39" s="2888"/>
      <c r="G39" s="2888"/>
      <c r="H39" s="2888"/>
      <c r="I39" s="2888"/>
      <c r="J39" s="2888"/>
      <c r="K39" s="2888"/>
      <c r="L39" s="2888"/>
      <c r="M39" s="2888"/>
      <c r="N39" s="2888"/>
      <c r="O39" s="2888"/>
      <c r="P39" s="2888"/>
      <c r="Q39" s="2888"/>
      <c r="R39" s="2888"/>
      <c r="S39" s="2889"/>
      <c r="T39" s="1262"/>
      <c r="U39" s="1262"/>
      <c r="V39" s="1262"/>
      <c r="W39" s="989"/>
    </row>
    <row r="40" spans="1:23" ht="30.75" thickBot="1" x14ac:dyDescent="0.3">
      <c r="A40" s="1874"/>
      <c r="B40" s="1155" t="s">
        <v>856</v>
      </c>
      <c r="C40" s="1156" t="s">
        <v>857</v>
      </c>
      <c r="D40" s="1156" t="s">
        <v>858</v>
      </c>
      <c r="E40" s="1156" t="s">
        <v>217</v>
      </c>
      <c r="F40" s="1156" t="s">
        <v>218</v>
      </c>
      <c r="G40" s="1866" t="s">
        <v>219</v>
      </c>
      <c r="H40" s="1798" t="s">
        <v>220</v>
      </c>
      <c r="I40" s="209" t="s">
        <v>221</v>
      </c>
      <c r="J40" s="209" t="s">
        <v>222</v>
      </c>
      <c r="K40" s="209" t="s">
        <v>223</v>
      </c>
      <c r="L40" s="209" t="s">
        <v>860</v>
      </c>
      <c r="M40" s="209" t="s">
        <v>224</v>
      </c>
      <c r="N40" s="209" t="s">
        <v>861</v>
      </c>
      <c r="O40" s="209" t="s">
        <v>862</v>
      </c>
      <c r="P40" s="209" t="s">
        <v>1026</v>
      </c>
      <c r="Q40" s="209" t="s">
        <v>1028</v>
      </c>
      <c r="R40" s="2197" t="s">
        <v>1097</v>
      </c>
      <c r="S40" s="1156" t="s">
        <v>1098</v>
      </c>
      <c r="T40" s="1262"/>
      <c r="U40" s="1262"/>
      <c r="V40" s="1262"/>
      <c r="W40" s="1262"/>
    </row>
    <row r="41" spans="1:23" x14ac:dyDescent="0.25">
      <c r="A41" s="1982" t="s">
        <v>909</v>
      </c>
      <c r="B41" s="819"/>
      <c r="C41" s="212"/>
      <c r="D41" s="212"/>
      <c r="E41" s="1645"/>
      <c r="F41" s="1648">
        <v>37</v>
      </c>
      <c r="G41" s="1867">
        <v>49</v>
      </c>
      <c r="H41" s="1872">
        <v>44</v>
      </c>
      <c r="I41" s="1975">
        <v>38</v>
      </c>
      <c r="J41" s="1978">
        <v>31</v>
      </c>
      <c r="K41" s="1979">
        <v>18</v>
      </c>
      <c r="L41" s="1979">
        <v>43</v>
      </c>
      <c r="M41" s="1979">
        <v>23</v>
      </c>
      <c r="N41" s="1979">
        <v>37</v>
      </c>
      <c r="O41" s="1979">
        <v>48</v>
      </c>
      <c r="P41" s="1979">
        <v>31</v>
      </c>
      <c r="Q41" s="1979">
        <v>26</v>
      </c>
      <c r="R41" s="2198">
        <v>33</v>
      </c>
      <c r="S41" s="2085"/>
      <c r="T41" s="1262"/>
      <c r="U41" s="1262"/>
      <c r="V41" s="575"/>
      <c r="W41" s="1262"/>
    </row>
    <row r="42" spans="1:23" ht="26.25" thickBot="1" x14ac:dyDescent="0.3">
      <c r="A42" s="1983" t="s">
        <v>913</v>
      </c>
      <c r="B42" s="1157"/>
      <c r="C42" s="1158"/>
      <c r="D42" s="1158"/>
      <c r="E42" s="1646"/>
      <c r="F42" s="1649">
        <v>23</v>
      </c>
      <c r="G42" s="1868">
        <v>34</v>
      </c>
      <c r="H42" s="1870">
        <v>31</v>
      </c>
      <c r="I42" s="1976">
        <v>21</v>
      </c>
      <c r="J42" s="1980">
        <v>22</v>
      </c>
      <c r="K42" s="1869">
        <v>14</v>
      </c>
      <c r="L42" s="1869">
        <v>38</v>
      </c>
      <c r="M42" s="1869">
        <v>21</v>
      </c>
      <c r="N42" s="1869">
        <v>18</v>
      </c>
      <c r="O42" s="1869">
        <v>34</v>
      </c>
      <c r="P42" s="1869">
        <v>26</v>
      </c>
      <c r="Q42" s="1869">
        <v>20</v>
      </c>
      <c r="R42" s="2199">
        <v>24</v>
      </c>
      <c r="S42" s="2086"/>
      <c r="T42" s="1262"/>
      <c r="U42" s="1262"/>
      <c r="V42" s="1262"/>
      <c r="W42" s="1262"/>
    </row>
    <row r="43" spans="1:23" ht="51.75" thickBot="1" x14ac:dyDescent="0.3">
      <c r="A43" s="1984" t="s">
        <v>914</v>
      </c>
      <c r="B43" s="562">
        <v>0.95</v>
      </c>
      <c r="C43" s="210">
        <v>0.57779999999999998</v>
      </c>
      <c r="D43" s="210">
        <v>0.85719999999999996</v>
      </c>
      <c r="E43" s="1647" t="s">
        <v>915</v>
      </c>
      <c r="F43" s="562">
        <f>SUM(F42/F41)</f>
        <v>0.6216216216216216</v>
      </c>
      <c r="G43" s="1647">
        <f>SUM(G42/G41)</f>
        <v>0.69387755102040816</v>
      </c>
      <c r="H43" s="1862">
        <v>0.70450000000000002</v>
      </c>
      <c r="I43" s="1977">
        <v>0.55259999999999998</v>
      </c>
      <c r="J43" s="1981">
        <f t="shared" ref="J43:M43" si="2">SUM(J42/J41)</f>
        <v>0.70967741935483875</v>
      </c>
      <c r="K43" s="1871">
        <f t="shared" si="2"/>
        <v>0.77777777777777779</v>
      </c>
      <c r="L43" s="1871">
        <f t="shared" si="2"/>
        <v>0.88372093023255816</v>
      </c>
      <c r="M43" s="1871">
        <f t="shared" si="2"/>
        <v>0.91304347826086951</v>
      </c>
      <c r="N43" s="1871">
        <f>SUM(N42/N41)</f>
        <v>0.48648648648648651</v>
      </c>
      <c r="O43" s="1871">
        <f>SUM(O42/O41)</f>
        <v>0.70833333333333337</v>
      </c>
      <c r="P43" s="1871">
        <f t="shared" ref="P43:Q43" si="3">SUM(P42/P41)</f>
        <v>0.83870967741935487</v>
      </c>
      <c r="Q43" s="1871">
        <f t="shared" si="3"/>
        <v>0.76923076923076927</v>
      </c>
      <c r="R43" s="2200">
        <f>R42/R41</f>
        <v>0.72727272727272729</v>
      </c>
      <c r="S43" s="2087"/>
      <c r="T43" s="1262"/>
      <c r="U43" s="1262"/>
      <c r="V43" s="1262"/>
      <c r="W43" s="1262"/>
    </row>
    <row r="44" spans="1:23" ht="30.75" customHeight="1" x14ac:dyDescent="0.25">
      <c r="A44" s="2884" t="s">
        <v>916</v>
      </c>
      <c r="B44" s="2884"/>
      <c r="C44" s="2884"/>
      <c r="D44" s="2884"/>
      <c r="E44" s="2884"/>
      <c r="F44" s="2884"/>
      <c r="G44" s="2884"/>
      <c r="H44" s="2885"/>
      <c r="I44" s="2885"/>
      <c r="J44" s="2885"/>
      <c r="K44" s="2885"/>
      <c r="L44" s="2885"/>
      <c r="M44" s="2885"/>
      <c r="N44" s="2885"/>
      <c r="O44" s="2885"/>
      <c r="P44" s="2885"/>
      <c r="Q44" s="2885"/>
      <c r="R44" s="2885"/>
      <c r="S44" s="2885"/>
      <c r="T44" s="1262"/>
      <c r="U44" s="1262"/>
      <c r="V44" s="1262"/>
      <c r="W44" s="1262"/>
    </row>
    <row r="45" spans="1:23" ht="43.5" customHeight="1" x14ac:dyDescent="0.25">
      <c r="A45" s="2886" t="s">
        <v>917</v>
      </c>
      <c r="B45" s="2886"/>
      <c r="C45" s="2886"/>
      <c r="D45" s="2886"/>
      <c r="E45" s="2886"/>
      <c r="F45" s="2886"/>
      <c r="G45" s="2886"/>
      <c r="H45" s="2886"/>
      <c r="I45" s="2886"/>
      <c r="J45" s="2886"/>
      <c r="K45" s="2886"/>
      <c r="L45" s="2886"/>
      <c r="M45" s="2886"/>
      <c r="N45" s="2886"/>
      <c r="O45" s="2886"/>
      <c r="P45" s="2886"/>
      <c r="Q45" s="2886"/>
      <c r="R45" s="2886"/>
      <c r="S45" s="2886"/>
      <c r="T45" s="1262"/>
      <c r="U45" s="1262"/>
      <c r="V45" s="1262"/>
      <c r="W45" s="1262"/>
    </row>
  </sheetData>
  <sheetProtection algorithmName="SHA-512" hashValue="CdWVd1M+RqoTzFaO/NmHa8+ixrMfhe/06FLWk1fSVVEle6xXtKxbEykkNlPqqBonw6YAo7zt7E1qY5+rmqqkew==" saltValue="FqWsNhysuhpaP2UQC+wcMg==" spinCount="100000" sheet="1" objects="1" scenarios="1"/>
  <mergeCells count="25">
    <mergeCell ref="A1:S1"/>
    <mergeCell ref="H25:I25"/>
    <mergeCell ref="B25:C25"/>
    <mergeCell ref="J25:K25"/>
    <mergeCell ref="B3:S3"/>
    <mergeCell ref="A2:S2"/>
    <mergeCell ref="A11:S11"/>
    <mergeCell ref="A10:S10"/>
    <mergeCell ref="P25:Q25"/>
    <mergeCell ref="A44:S44"/>
    <mergeCell ref="A45:S45"/>
    <mergeCell ref="B39:S39"/>
    <mergeCell ref="R25:S25"/>
    <mergeCell ref="B12:S12"/>
    <mergeCell ref="A22:S22"/>
    <mergeCell ref="A31:S31"/>
    <mergeCell ref="B32:S32"/>
    <mergeCell ref="A38:S38"/>
    <mergeCell ref="A17:S20"/>
    <mergeCell ref="A26:S29"/>
    <mergeCell ref="N25:O25"/>
    <mergeCell ref="L25:M25"/>
    <mergeCell ref="B23:S23"/>
    <mergeCell ref="D25:E25"/>
    <mergeCell ref="F25:G25"/>
  </mergeCells>
  <pageMargins left="0.7" right="0.7" top="0.83333333333333304" bottom="0.75" header="0.3" footer="0.3"/>
  <pageSetup scale="99" firstPageNumber="29" fitToHeight="0" orientation="portrait" useFirstPageNumber="1" r:id="rId1"/>
  <headerFooter>
    <oddHeader>&amp;L&amp;9
Semi-Annual Child Welfare Report&amp;C&amp;"-,Bold"&amp;14ARIZONA DEPARTMENT of CHILD SAFETY&amp;R&amp;9
July 1, 2021 through December 31, 2021</oddHeader>
    <oddFooter>&amp;CPage &amp;P</oddFooter>
  </headerFooter>
  <rowBreaks count="1" manualBreakCount="1">
    <brk id="2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38"/>
  <sheetViews>
    <sheetView showGridLines="0" zoomScaleNormal="100" workbookViewId="0">
      <selection sqref="A1:I38"/>
    </sheetView>
  </sheetViews>
  <sheetFormatPr defaultColWidth="8.85546875" defaultRowHeight="15" x14ac:dyDescent="0.25"/>
  <cols>
    <col min="1" max="9" width="9.42578125" customWidth="1"/>
  </cols>
  <sheetData>
    <row r="1" spans="1:9" ht="24.75" customHeight="1" x14ac:dyDescent="0.25">
      <c r="A1" s="2904" t="s">
        <v>918</v>
      </c>
      <c r="B1" s="2905"/>
      <c r="C1" s="2905"/>
      <c r="D1" s="2905"/>
      <c r="E1" s="2905"/>
      <c r="F1" s="2905"/>
      <c r="G1" s="2905"/>
      <c r="H1" s="2905"/>
      <c r="I1" s="2905"/>
    </row>
    <row r="2" spans="1:9" ht="15" customHeight="1" x14ac:dyDescent="0.25">
      <c r="A2" s="2905"/>
      <c r="B2" s="2905"/>
      <c r="C2" s="2905"/>
      <c r="D2" s="2905"/>
      <c r="E2" s="2905"/>
      <c r="F2" s="2905"/>
      <c r="G2" s="2905"/>
      <c r="H2" s="2905"/>
      <c r="I2" s="2905"/>
    </row>
    <row r="3" spans="1:9" ht="15" customHeight="1" x14ac:dyDescent="0.25">
      <c r="A3" s="2905"/>
      <c r="B3" s="2905"/>
      <c r="C3" s="2905"/>
      <c r="D3" s="2905"/>
      <c r="E3" s="2905"/>
      <c r="F3" s="2905"/>
      <c r="G3" s="2905"/>
      <c r="H3" s="2905"/>
      <c r="I3" s="2905"/>
    </row>
    <row r="4" spans="1:9" ht="15" customHeight="1" x14ac:dyDescent="0.25">
      <c r="A4" s="2905"/>
      <c r="B4" s="2905"/>
      <c r="C4" s="2905"/>
      <c r="D4" s="2905"/>
      <c r="E4" s="2905"/>
      <c r="F4" s="2905"/>
      <c r="G4" s="2905"/>
      <c r="H4" s="2905"/>
      <c r="I4" s="2905"/>
    </row>
    <row r="5" spans="1:9" ht="15" customHeight="1" x14ac:dyDescent="0.25">
      <c r="A5" s="2905"/>
      <c r="B5" s="2905"/>
      <c r="C5" s="2905"/>
      <c r="D5" s="2905"/>
      <c r="E5" s="2905"/>
      <c r="F5" s="2905"/>
      <c r="G5" s="2905"/>
      <c r="H5" s="2905"/>
      <c r="I5" s="2905"/>
    </row>
    <row r="6" spans="1:9" ht="15" customHeight="1" x14ac:dyDescent="0.25">
      <c r="A6" s="2905"/>
      <c r="B6" s="2905"/>
      <c r="C6" s="2905"/>
      <c r="D6" s="2905"/>
      <c r="E6" s="2905"/>
      <c r="F6" s="2905"/>
      <c r="G6" s="2905"/>
      <c r="H6" s="2905"/>
      <c r="I6" s="2905"/>
    </row>
    <row r="7" spans="1:9" ht="15" customHeight="1" x14ac:dyDescent="0.25">
      <c r="A7" s="2905"/>
      <c r="B7" s="2905"/>
      <c r="C7" s="2905"/>
      <c r="D7" s="2905"/>
      <c r="E7" s="2905"/>
      <c r="F7" s="2905"/>
      <c r="G7" s="2905"/>
      <c r="H7" s="2905"/>
      <c r="I7" s="2905"/>
    </row>
    <row r="8" spans="1:9" ht="15" customHeight="1" x14ac:dyDescent="0.25">
      <c r="A8" s="2905"/>
      <c r="B8" s="2905"/>
      <c r="C8" s="2905"/>
      <c r="D8" s="2905"/>
      <c r="E8" s="2905"/>
      <c r="F8" s="2905"/>
      <c r="G8" s="2905"/>
      <c r="H8" s="2905"/>
      <c r="I8" s="2905"/>
    </row>
    <row r="9" spans="1:9" ht="15" customHeight="1" x14ac:dyDescent="0.25">
      <c r="A9" s="2905"/>
      <c r="B9" s="2905"/>
      <c r="C9" s="2905"/>
      <c r="D9" s="2905"/>
      <c r="E9" s="2905"/>
      <c r="F9" s="2905"/>
      <c r="G9" s="2905"/>
      <c r="H9" s="2905"/>
      <c r="I9" s="2905"/>
    </row>
    <row r="10" spans="1:9" ht="15" customHeight="1" x14ac:dyDescent="0.25">
      <c r="A10" s="2905"/>
      <c r="B10" s="2905"/>
      <c r="C10" s="2905"/>
      <c r="D10" s="2905"/>
      <c r="E10" s="2905"/>
      <c r="F10" s="2905"/>
      <c r="G10" s="2905"/>
      <c r="H10" s="2905"/>
      <c r="I10" s="2905"/>
    </row>
    <row r="11" spans="1:9" ht="15" customHeight="1" x14ac:dyDescent="0.25">
      <c r="A11" s="2905"/>
      <c r="B11" s="2905"/>
      <c r="C11" s="2905"/>
      <c r="D11" s="2905"/>
      <c r="E11" s="2905"/>
      <c r="F11" s="2905"/>
      <c r="G11" s="2905"/>
      <c r="H11" s="2905"/>
      <c r="I11" s="2905"/>
    </row>
    <row r="12" spans="1:9" ht="15" customHeight="1" x14ac:dyDescent="0.25">
      <c r="A12" s="2905"/>
      <c r="B12" s="2905"/>
      <c r="C12" s="2905"/>
      <c r="D12" s="2905"/>
      <c r="E12" s="2905"/>
      <c r="F12" s="2905"/>
      <c r="G12" s="2905"/>
      <c r="H12" s="2905"/>
      <c r="I12" s="2905"/>
    </row>
    <row r="13" spans="1:9" ht="15" customHeight="1" x14ac:dyDescent="0.25">
      <c r="A13" s="2905"/>
      <c r="B13" s="2905"/>
      <c r="C13" s="2905"/>
      <c r="D13" s="2905"/>
      <c r="E13" s="2905"/>
      <c r="F13" s="2905"/>
      <c r="G13" s="2905"/>
      <c r="H13" s="2905"/>
      <c r="I13" s="2905"/>
    </row>
    <row r="14" spans="1:9" ht="15" customHeight="1" x14ac:dyDescent="0.25">
      <c r="A14" s="2905"/>
      <c r="B14" s="2905"/>
      <c r="C14" s="2905"/>
      <c r="D14" s="2905"/>
      <c r="E14" s="2905"/>
      <c r="F14" s="2905"/>
      <c r="G14" s="2905"/>
      <c r="H14" s="2905"/>
      <c r="I14" s="2905"/>
    </row>
    <row r="15" spans="1:9" ht="15" customHeight="1" x14ac:dyDescent="0.25">
      <c r="A15" s="2905"/>
      <c r="B15" s="2905"/>
      <c r="C15" s="2905"/>
      <c r="D15" s="2905"/>
      <c r="E15" s="2905"/>
      <c r="F15" s="2905"/>
      <c r="G15" s="2905"/>
      <c r="H15" s="2905"/>
      <c r="I15" s="2905"/>
    </row>
    <row r="16" spans="1:9" ht="15" customHeight="1" x14ac:dyDescent="0.25">
      <c r="A16" s="2905"/>
      <c r="B16" s="2905"/>
      <c r="C16" s="2905"/>
      <c r="D16" s="2905"/>
      <c r="E16" s="2905"/>
      <c r="F16" s="2905"/>
      <c r="G16" s="2905"/>
      <c r="H16" s="2905"/>
      <c r="I16" s="2905"/>
    </row>
    <row r="17" spans="1:9" ht="15" customHeight="1" x14ac:dyDescent="0.25">
      <c r="A17" s="2905"/>
      <c r="B17" s="2905"/>
      <c r="C17" s="2905"/>
      <c r="D17" s="2905"/>
      <c r="E17" s="2905"/>
      <c r="F17" s="2905"/>
      <c r="G17" s="2905"/>
      <c r="H17" s="2905"/>
      <c r="I17" s="2905"/>
    </row>
    <row r="18" spans="1:9" ht="15" customHeight="1" x14ac:dyDescent="0.25">
      <c r="A18" s="2905"/>
      <c r="B18" s="2905"/>
      <c r="C18" s="2905"/>
      <c r="D18" s="2905"/>
      <c r="E18" s="2905"/>
      <c r="F18" s="2905"/>
      <c r="G18" s="2905"/>
      <c r="H18" s="2905"/>
      <c r="I18" s="2905"/>
    </row>
    <row r="19" spans="1:9" ht="15" customHeight="1" x14ac:dyDescent="0.25">
      <c r="A19" s="2905"/>
      <c r="B19" s="2905"/>
      <c r="C19" s="2905"/>
      <c r="D19" s="2905"/>
      <c r="E19" s="2905"/>
      <c r="F19" s="2905"/>
      <c r="G19" s="2905"/>
      <c r="H19" s="2905"/>
      <c r="I19" s="2905"/>
    </row>
    <row r="20" spans="1:9" ht="8.25" customHeight="1" x14ac:dyDescent="0.25">
      <c r="A20" s="2905"/>
      <c r="B20" s="2905"/>
      <c r="C20" s="2905"/>
      <c r="D20" s="2905"/>
      <c r="E20" s="2905"/>
      <c r="F20" s="2905"/>
      <c r="G20" s="2905"/>
      <c r="H20" s="2905"/>
      <c r="I20" s="2905"/>
    </row>
    <row r="21" spans="1:9" ht="15" hidden="1" customHeight="1" x14ac:dyDescent="0.25">
      <c r="A21" s="2905"/>
      <c r="B21" s="2905"/>
      <c r="C21" s="2905"/>
      <c r="D21" s="2905"/>
      <c r="E21" s="2905"/>
      <c r="F21" s="2905"/>
      <c r="G21" s="2905"/>
      <c r="H21" s="2905"/>
      <c r="I21" s="2905"/>
    </row>
    <row r="22" spans="1:9" ht="15" hidden="1" customHeight="1" x14ac:dyDescent="0.25">
      <c r="A22" s="2905"/>
      <c r="B22" s="2905"/>
      <c r="C22" s="2905"/>
      <c r="D22" s="2905"/>
      <c r="E22" s="2905"/>
      <c r="F22" s="2905"/>
      <c r="G22" s="2905"/>
      <c r="H22" s="2905"/>
      <c r="I22" s="2905"/>
    </row>
    <row r="23" spans="1:9" ht="15" hidden="1" customHeight="1" x14ac:dyDescent="0.25">
      <c r="A23" s="2905"/>
      <c r="B23" s="2905"/>
      <c r="C23" s="2905"/>
      <c r="D23" s="2905"/>
      <c r="E23" s="2905"/>
      <c r="F23" s="2905"/>
      <c r="G23" s="2905"/>
      <c r="H23" s="2905"/>
      <c r="I23" s="2905"/>
    </row>
    <row r="24" spans="1:9" ht="15" hidden="1" customHeight="1" x14ac:dyDescent="0.25">
      <c r="A24" s="2905"/>
      <c r="B24" s="2905"/>
      <c r="C24" s="2905"/>
      <c r="D24" s="2905"/>
      <c r="E24" s="2905"/>
      <c r="F24" s="2905"/>
      <c r="G24" s="2905"/>
      <c r="H24" s="2905"/>
      <c r="I24" s="2905"/>
    </row>
    <row r="25" spans="1:9" ht="15" hidden="1" customHeight="1" x14ac:dyDescent="0.25">
      <c r="A25" s="2905"/>
      <c r="B25" s="2905"/>
      <c r="C25" s="2905"/>
      <c r="D25" s="2905"/>
      <c r="E25" s="2905"/>
      <c r="F25" s="2905"/>
      <c r="G25" s="2905"/>
      <c r="H25" s="2905"/>
      <c r="I25" s="2905"/>
    </row>
    <row r="26" spans="1:9" ht="15" hidden="1" customHeight="1" x14ac:dyDescent="0.25">
      <c r="A26" s="2905"/>
      <c r="B26" s="2905"/>
      <c r="C26" s="2905"/>
      <c r="D26" s="2905"/>
      <c r="E26" s="2905"/>
      <c r="F26" s="2905"/>
      <c r="G26" s="2905"/>
      <c r="H26" s="2905"/>
      <c r="I26" s="2905"/>
    </row>
    <row r="27" spans="1:9" ht="15" hidden="1" customHeight="1" x14ac:dyDescent="0.25">
      <c r="A27" s="2905"/>
      <c r="B27" s="2905"/>
      <c r="C27" s="2905"/>
      <c r="D27" s="2905"/>
      <c r="E27" s="2905"/>
      <c r="F27" s="2905"/>
      <c r="G27" s="2905"/>
      <c r="H27" s="2905"/>
      <c r="I27" s="2905"/>
    </row>
    <row r="28" spans="1:9" ht="15" hidden="1" customHeight="1" x14ac:dyDescent="0.25">
      <c r="A28" s="2905"/>
      <c r="B28" s="2905"/>
      <c r="C28" s="2905"/>
      <c r="D28" s="2905"/>
      <c r="E28" s="2905"/>
      <c r="F28" s="2905"/>
      <c r="G28" s="2905"/>
      <c r="H28" s="2905"/>
      <c r="I28" s="2905"/>
    </row>
    <row r="29" spans="1:9" ht="15" hidden="1" customHeight="1" x14ac:dyDescent="0.25">
      <c r="A29" s="2905"/>
      <c r="B29" s="2905"/>
      <c r="C29" s="2905"/>
      <c r="D29" s="2905"/>
      <c r="E29" s="2905"/>
      <c r="F29" s="2905"/>
      <c r="G29" s="2905"/>
      <c r="H29" s="2905"/>
      <c r="I29" s="2905"/>
    </row>
    <row r="30" spans="1:9" ht="15" hidden="1" customHeight="1" x14ac:dyDescent="0.25">
      <c r="A30" s="2905"/>
      <c r="B30" s="2905"/>
      <c r="C30" s="2905"/>
      <c r="D30" s="2905"/>
      <c r="E30" s="2905"/>
      <c r="F30" s="2905"/>
      <c r="G30" s="2905"/>
      <c r="H30" s="2905"/>
      <c r="I30" s="2905"/>
    </row>
    <row r="31" spans="1:9" ht="15" hidden="1" customHeight="1" x14ac:dyDescent="0.25">
      <c r="A31" s="2905"/>
      <c r="B31" s="2905"/>
      <c r="C31" s="2905"/>
      <c r="D31" s="2905"/>
      <c r="E31" s="2905"/>
      <c r="F31" s="2905"/>
      <c r="G31" s="2905"/>
      <c r="H31" s="2905"/>
      <c r="I31" s="2905"/>
    </row>
    <row r="32" spans="1:9" ht="15" hidden="1" customHeight="1" x14ac:dyDescent="0.25">
      <c r="A32" s="2905"/>
      <c r="B32" s="2905"/>
      <c r="C32" s="2905"/>
      <c r="D32" s="2905"/>
      <c r="E32" s="2905"/>
      <c r="F32" s="2905"/>
      <c r="G32" s="2905"/>
      <c r="H32" s="2905"/>
      <c r="I32" s="2905"/>
    </row>
    <row r="33" spans="1:9" ht="15" hidden="1" customHeight="1" x14ac:dyDescent="0.25">
      <c r="A33" s="2905"/>
      <c r="B33" s="2905"/>
      <c r="C33" s="2905"/>
      <c r="D33" s="2905"/>
      <c r="E33" s="2905"/>
      <c r="F33" s="2905"/>
      <c r="G33" s="2905"/>
      <c r="H33" s="2905"/>
      <c r="I33" s="2905"/>
    </row>
    <row r="34" spans="1:9" ht="15" hidden="1" customHeight="1" x14ac:dyDescent="0.25">
      <c r="A34" s="2905"/>
      <c r="B34" s="2905"/>
      <c r="C34" s="2905"/>
      <c r="D34" s="2905"/>
      <c r="E34" s="2905"/>
      <c r="F34" s="2905"/>
      <c r="G34" s="2905"/>
      <c r="H34" s="2905"/>
      <c r="I34" s="2905"/>
    </row>
    <row r="35" spans="1:9" ht="15" hidden="1" customHeight="1" x14ac:dyDescent="0.25">
      <c r="A35" s="2905"/>
      <c r="B35" s="2905"/>
      <c r="C35" s="2905"/>
      <c r="D35" s="2905"/>
      <c r="E35" s="2905"/>
      <c r="F35" s="2905"/>
      <c r="G35" s="2905"/>
      <c r="H35" s="2905"/>
      <c r="I35" s="2905"/>
    </row>
    <row r="36" spans="1:9" ht="15" hidden="1" customHeight="1" x14ac:dyDescent="0.25">
      <c r="A36" s="2905"/>
      <c r="B36" s="2905"/>
      <c r="C36" s="2905"/>
      <c r="D36" s="2905"/>
      <c r="E36" s="2905"/>
      <c r="F36" s="2905"/>
      <c r="G36" s="2905"/>
      <c r="H36" s="2905"/>
      <c r="I36" s="2905"/>
    </row>
    <row r="37" spans="1:9" ht="15" hidden="1" customHeight="1" x14ac:dyDescent="0.25">
      <c r="A37" s="2905"/>
      <c r="B37" s="2905"/>
      <c r="C37" s="2905"/>
      <c r="D37" s="2905"/>
      <c r="E37" s="2905"/>
      <c r="F37" s="2905"/>
      <c r="G37" s="2905"/>
      <c r="H37" s="2905"/>
      <c r="I37" s="2905"/>
    </row>
    <row r="38" spans="1:9" ht="64.5" customHeight="1" x14ac:dyDescent="0.25">
      <c r="A38" s="2905"/>
      <c r="B38" s="2905"/>
      <c r="C38" s="2905"/>
      <c r="D38" s="2905"/>
      <c r="E38" s="2905"/>
      <c r="F38" s="2905"/>
      <c r="G38" s="2905"/>
      <c r="H38" s="2905"/>
      <c r="I38" s="2905"/>
    </row>
  </sheetData>
  <mergeCells count="1">
    <mergeCell ref="A1:I38"/>
  </mergeCells>
  <pageMargins left="0.7" right="0.7" top="0.75" bottom="0.75" header="0.3" footer="0.3"/>
  <pageSetup firstPageNumber="31" orientation="portrait" useFirstPageNumber="1" r:id="rId1"/>
  <headerFooter>
    <oddHeader>&amp;L&amp;9
Semi-Annual Child Welfare Report&amp;C&amp;"-,Bold"&amp;14ARIZONA DEPARTMENT of CHILD SAFETY
&amp;R&amp;9
July 01, 2019 through December 31, 2019</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A108"/>
  <sheetViews>
    <sheetView showGridLines="0" showWhiteSpace="0" topLeftCell="L1" zoomScale="115" zoomScaleNormal="115" workbookViewId="0">
      <selection activeCell="L1" sqref="L1:L100"/>
    </sheetView>
  </sheetViews>
  <sheetFormatPr defaultColWidth="9.140625" defaultRowHeight="15" x14ac:dyDescent="0.25"/>
  <cols>
    <col min="1" max="9" width="9.5703125" style="172" hidden="1" customWidth="1"/>
    <col min="10" max="10" width="0" style="172" hidden="1" customWidth="1"/>
    <col min="11" max="11" width="89.140625" style="749" hidden="1" customWidth="1"/>
    <col min="12" max="12" width="89.140625" style="2201" customWidth="1"/>
    <col min="13" max="16384" width="9.140625" style="172"/>
  </cols>
  <sheetData>
    <row r="1" spans="1:27" ht="14.45" customHeight="1" x14ac:dyDescent="0.25">
      <c r="A1" s="1262"/>
      <c r="B1" s="1262"/>
      <c r="C1" s="1262"/>
      <c r="D1" s="1262"/>
      <c r="E1" s="1262"/>
      <c r="F1" s="1262"/>
      <c r="G1" s="1262"/>
      <c r="H1" s="1262"/>
      <c r="I1" s="1262"/>
      <c r="J1" s="1262"/>
      <c r="K1" s="2907" t="s">
        <v>1066</v>
      </c>
      <c r="L1" s="2910" t="s">
        <v>1111</v>
      </c>
      <c r="M1" s="1959"/>
      <c r="N1" s="1959"/>
      <c r="O1" s="1959"/>
      <c r="P1" s="1959"/>
      <c r="Q1" s="1959"/>
      <c r="R1" s="1959"/>
      <c r="S1" s="1959"/>
      <c r="T1" s="1959"/>
      <c r="U1" s="1959"/>
      <c r="V1" s="1959"/>
      <c r="W1" s="1959"/>
      <c r="X1" s="1959"/>
      <c r="Y1" s="1959"/>
      <c r="Z1" s="1959"/>
      <c r="AA1" s="1959"/>
    </row>
    <row r="2" spans="1:27" ht="30.75" customHeight="1" x14ac:dyDescent="0.25">
      <c r="A2" s="2906" t="s">
        <v>919</v>
      </c>
      <c r="B2" s="2906"/>
      <c r="C2" s="2906"/>
      <c r="D2" s="2906"/>
      <c r="E2" s="2906"/>
      <c r="F2" s="2906"/>
      <c r="G2" s="2906"/>
      <c r="H2" s="2906"/>
      <c r="I2" s="2906"/>
      <c r="J2" s="1262"/>
      <c r="K2" s="2908"/>
      <c r="L2" s="2911"/>
      <c r="M2" s="1959"/>
      <c r="N2" s="1959"/>
      <c r="O2" s="1959"/>
      <c r="P2" s="1959"/>
      <c r="Q2" s="1959"/>
      <c r="R2" s="1959"/>
      <c r="S2" s="1959"/>
      <c r="T2" s="1959"/>
      <c r="U2" s="1959"/>
      <c r="V2" s="1959"/>
      <c r="W2" s="1959"/>
      <c r="X2" s="1959"/>
      <c r="Y2" s="1959"/>
      <c r="Z2" s="1959"/>
      <c r="AA2" s="1959"/>
    </row>
    <row r="3" spans="1:27" ht="30.75" customHeight="1" x14ac:dyDescent="0.25">
      <c r="A3" s="2906"/>
      <c r="B3" s="2906"/>
      <c r="C3" s="2906"/>
      <c r="D3" s="2906"/>
      <c r="E3" s="2906"/>
      <c r="F3" s="2906"/>
      <c r="G3" s="2906"/>
      <c r="H3" s="2906"/>
      <c r="I3" s="2906"/>
      <c r="J3" s="1262"/>
      <c r="K3" s="2908"/>
      <c r="L3" s="2911"/>
      <c r="M3" s="1959"/>
      <c r="N3" s="1959"/>
      <c r="O3" s="1959"/>
      <c r="P3" s="1959"/>
      <c r="Q3" s="1959"/>
      <c r="R3" s="1959"/>
      <c r="S3" s="1959"/>
      <c r="T3" s="1959"/>
      <c r="U3" s="1959"/>
      <c r="V3" s="1959"/>
      <c r="W3" s="1959"/>
      <c r="X3" s="1959"/>
      <c r="Y3" s="1959"/>
      <c r="Z3" s="1959"/>
      <c r="AA3" s="1959"/>
    </row>
    <row r="4" spans="1:27" ht="30.75" customHeight="1" x14ac:dyDescent="0.25">
      <c r="A4" s="2906"/>
      <c r="B4" s="2906"/>
      <c r="C4" s="2906"/>
      <c r="D4" s="2906"/>
      <c r="E4" s="2906"/>
      <c r="F4" s="2906"/>
      <c r="G4" s="2906"/>
      <c r="H4" s="2906"/>
      <c r="I4" s="2906"/>
      <c r="J4" s="1262"/>
      <c r="K4" s="2908"/>
      <c r="L4" s="2911"/>
      <c r="M4" s="1959"/>
      <c r="N4" s="1959"/>
      <c r="O4" s="1959"/>
      <c r="P4" s="1959"/>
      <c r="Q4" s="1959"/>
      <c r="R4" s="1959"/>
      <c r="S4" s="1959"/>
      <c r="T4" s="1959"/>
      <c r="U4" s="1959"/>
      <c r="V4" s="1959"/>
      <c r="W4" s="1959"/>
      <c r="X4" s="1959"/>
      <c r="Y4" s="1959"/>
      <c r="Z4" s="1959"/>
      <c r="AA4" s="1959"/>
    </row>
    <row r="5" spans="1:27" ht="30.75" customHeight="1" x14ac:dyDescent="0.25">
      <c r="A5" s="2906"/>
      <c r="B5" s="2906"/>
      <c r="C5" s="2906"/>
      <c r="D5" s="2906"/>
      <c r="E5" s="2906"/>
      <c r="F5" s="2906"/>
      <c r="G5" s="2906"/>
      <c r="H5" s="2906"/>
      <c r="I5" s="2906"/>
      <c r="J5" s="1262"/>
      <c r="K5" s="2908"/>
      <c r="L5" s="2911"/>
      <c r="M5" s="1959"/>
      <c r="N5" s="1959"/>
      <c r="O5" s="1959"/>
      <c r="P5" s="1959"/>
      <c r="Q5" s="1959"/>
      <c r="R5" s="1959"/>
      <c r="S5" s="1959"/>
      <c r="T5" s="1959"/>
      <c r="U5" s="1959"/>
      <c r="V5" s="1959"/>
      <c r="W5" s="1959"/>
      <c r="X5" s="1959"/>
      <c r="Y5" s="1959"/>
      <c r="Z5" s="1959"/>
      <c r="AA5" s="1959"/>
    </row>
    <row r="6" spans="1:27" ht="30.75" customHeight="1" x14ac:dyDescent="0.25">
      <c r="A6" s="2906"/>
      <c r="B6" s="2906"/>
      <c r="C6" s="2906"/>
      <c r="D6" s="2906"/>
      <c r="E6" s="2906"/>
      <c r="F6" s="2906"/>
      <c r="G6" s="2906"/>
      <c r="H6" s="2906"/>
      <c r="I6" s="2906"/>
      <c r="J6" s="1262"/>
      <c r="K6" s="2908"/>
      <c r="L6" s="2911"/>
      <c r="M6" s="1959"/>
      <c r="N6" s="1959"/>
      <c r="O6" s="1960"/>
      <c r="P6" s="1959"/>
      <c r="Q6" s="1959"/>
      <c r="R6" s="1959"/>
      <c r="S6" s="1959"/>
      <c r="T6" s="1959"/>
      <c r="U6" s="1959"/>
      <c r="V6" s="1959"/>
      <c r="W6" s="1959"/>
      <c r="X6" s="1959"/>
      <c r="Y6" s="1959"/>
      <c r="Z6" s="1959"/>
      <c r="AA6" s="1959"/>
    </row>
    <row r="7" spans="1:27" ht="30.75" customHeight="1" x14ac:dyDescent="0.25">
      <c r="A7" s="2906"/>
      <c r="B7" s="2906"/>
      <c r="C7" s="2906"/>
      <c r="D7" s="2906"/>
      <c r="E7" s="2906"/>
      <c r="F7" s="2906"/>
      <c r="G7" s="2906"/>
      <c r="H7" s="2906"/>
      <c r="I7" s="2906"/>
      <c r="J7" s="1262"/>
      <c r="K7" s="2908"/>
      <c r="L7" s="2911"/>
      <c r="M7" s="1959"/>
      <c r="N7" s="1959"/>
      <c r="O7" s="1959"/>
      <c r="P7" s="1959"/>
      <c r="Q7" s="1959"/>
      <c r="R7" s="1959"/>
      <c r="S7" s="1959"/>
      <c r="T7" s="1959"/>
      <c r="U7" s="1959"/>
      <c r="V7" s="1959"/>
      <c r="W7" s="1959"/>
      <c r="X7" s="1959"/>
      <c r="Y7" s="1959"/>
      <c r="Z7" s="1959"/>
      <c r="AA7" s="1959"/>
    </row>
    <row r="8" spans="1:27" ht="30.75" customHeight="1" x14ac:dyDescent="0.25">
      <c r="A8" s="2906"/>
      <c r="B8" s="2906"/>
      <c r="C8" s="2906"/>
      <c r="D8" s="2906"/>
      <c r="E8" s="2906"/>
      <c r="F8" s="2906"/>
      <c r="G8" s="2906"/>
      <c r="H8" s="2906"/>
      <c r="I8" s="2906"/>
      <c r="J8" s="1262"/>
      <c r="K8" s="2908"/>
      <c r="L8" s="2911"/>
      <c r="M8" s="1959"/>
      <c r="N8" s="1959"/>
      <c r="O8" s="1959"/>
      <c r="P8" s="1959"/>
      <c r="Q8" s="1959"/>
      <c r="R8" s="1959"/>
      <c r="S8" s="1959"/>
      <c r="T8" s="1959"/>
      <c r="U8" s="1959"/>
      <c r="V8" s="1959"/>
      <c r="W8" s="1959"/>
      <c r="X8" s="1959"/>
      <c r="Y8" s="1959"/>
      <c r="Z8" s="1959"/>
      <c r="AA8" s="1959"/>
    </row>
    <row r="9" spans="1:27" ht="30.75" customHeight="1" x14ac:dyDescent="0.25">
      <c r="A9" s="2906"/>
      <c r="B9" s="2906"/>
      <c r="C9" s="2906"/>
      <c r="D9" s="2906"/>
      <c r="E9" s="2906"/>
      <c r="F9" s="2906"/>
      <c r="G9" s="2906"/>
      <c r="H9" s="2906"/>
      <c r="I9" s="2906"/>
      <c r="J9" s="1262"/>
      <c r="K9" s="2908"/>
      <c r="L9" s="2911"/>
      <c r="M9" s="1959"/>
      <c r="N9" s="1959"/>
      <c r="O9" s="1959"/>
      <c r="P9" s="1959"/>
      <c r="Q9" s="1959"/>
      <c r="R9" s="1959"/>
      <c r="S9" s="1959"/>
      <c r="T9" s="1959"/>
      <c r="U9" s="1959"/>
      <c r="V9" s="1959"/>
      <c r="W9" s="1959"/>
      <c r="X9" s="1959"/>
      <c r="Y9" s="1959"/>
      <c r="Z9" s="1959"/>
      <c r="AA9" s="1959"/>
    </row>
    <row r="10" spans="1:27" ht="30.75" customHeight="1" x14ac:dyDescent="0.25">
      <c r="A10" s="2906"/>
      <c r="B10" s="2906"/>
      <c r="C10" s="2906"/>
      <c r="D10" s="2906"/>
      <c r="E10" s="2906"/>
      <c r="F10" s="2906"/>
      <c r="G10" s="2906"/>
      <c r="H10" s="2906"/>
      <c r="I10" s="2906"/>
      <c r="J10" s="1262"/>
      <c r="K10" s="2908"/>
      <c r="L10" s="2911"/>
      <c r="M10" s="1959"/>
      <c r="N10" s="1959"/>
      <c r="O10" s="1959"/>
      <c r="P10" s="1959"/>
      <c r="Q10" s="1959"/>
      <c r="R10" s="1959"/>
      <c r="S10" s="1959"/>
      <c r="T10" s="1959"/>
      <c r="U10" s="1959"/>
      <c r="V10" s="1959"/>
      <c r="W10" s="1959"/>
      <c r="X10" s="1959"/>
      <c r="Y10" s="1959"/>
      <c r="Z10" s="1959"/>
      <c r="AA10" s="1959"/>
    </row>
    <row r="11" spans="1:27" ht="30.75" customHeight="1" x14ac:dyDescent="0.25">
      <c r="A11" s="2906"/>
      <c r="B11" s="2906"/>
      <c r="C11" s="2906"/>
      <c r="D11" s="2906"/>
      <c r="E11" s="2906"/>
      <c r="F11" s="2906"/>
      <c r="G11" s="2906"/>
      <c r="H11" s="2906"/>
      <c r="I11" s="2906"/>
      <c r="J11" s="1262"/>
      <c r="K11" s="2908"/>
      <c r="L11" s="2911"/>
      <c r="M11" s="1959"/>
      <c r="N11" s="1959"/>
      <c r="O11" s="1959"/>
      <c r="P11" s="1959"/>
      <c r="Q11" s="1959"/>
      <c r="R11" s="1959"/>
      <c r="S11" s="1959"/>
      <c r="T11" s="1959"/>
      <c r="U11" s="1959"/>
      <c r="V11" s="1959"/>
      <c r="W11" s="1959"/>
      <c r="X11" s="1959"/>
      <c r="Y11" s="1959"/>
      <c r="Z11" s="1959"/>
      <c r="AA11" s="1959"/>
    </row>
    <row r="12" spans="1:27" ht="30.75" customHeight="1" x14ac:dyDescent="0.25">
      <c r="A12" s="2906"/>
      <c r="B12" s="2906"/>
      <c r="C12" s="2906"/>
      <c r="D12" s="2906"/>
      <c r="E12" s="2906"/>
      <c r="F12" s="2906"/>
      <c r="G12" s="2906"/>
      <c r="H12" s="2906"/>
      <c r="I12" s="2906"/>
      <c r="J12" s="1262"/>
      <c r="K12" s="2908"/>
      <c r="L12" s="2911"/>
      <c r="M12" s="1959"/>
      <c r="N12" s="1959"/>
      <c r="O12" s="1959"/>
      <c r="P12" s="1959"/>
      <c r="Q12" s="1959"/>
      <c r="R12" s="1959"/>
      <c r="S12" s="1959"/>
      <c r="T12" s="1959"/>
      <c r="U12" s="1959"/>
      <c r="V12" s="1959"/>
      <c r="W12" s="1959"/>
      <c r="X12" s="1959"/>
      <c r="Y12" s="1959"/>
      <c r="Z12" s="1959"/>
      <c r="AA12" s="1959"/>
    </row>
    <row r="13" spans="1:27" ht="30.75" customHeight="1" x14ac:dyDescent="0.25">
      <c r="A13" s="2906"/>
      <c r="B13" s="2906"/>
      <c r="C13" s="2906"/>
      <c r="D13" s="2906"/>
      <c r="E13" s="2906"/>
      <c r="F13" s="2906"/>
      <c r="G13" s="2906"/>
      <c r="H13" s="2906"/>
      <c r="I13" s="2906"/>
      <c r="J13" s="1262"/>
      <c r="K13" s="2908"/>
      <c r="L13" s="2911"/>
      <c r="M13" s="1959"/>
      <c r="N13" s="1959"/>
      <c r="O13" s="1959"/>
      <c r="P13" s="1959"/>
      <c r="Q13" s="1959"/>
      <c r="R13" s="1959"/>
      <c r="S13" s="1959"/>
      <c r="T13" s="1959"/>
      <c r="U13" s="1959"/>
      <c r="V13" s="1959"/>
      <c r="W13" s="1959"/>
      <c r="X13" s="1959"/>
      <c r="Y13" s="1959"/>
      <c r="Z13" s="1959"/>
      <c r="AA13" s="1959"/>
    </row>
    <row r="14" spans="1:27" ht="30.75" customHeight="1" x14ac:dyDescent="0.25">
      <c r="A14" s="2906"/>
      <c r="B14" s="2906"/>
      <c r="C14" s="2906"/>
      <c r="D14" s="2906"/>
      <c r="E14" s="2906"/>
      <c r="F14" s="2906"/>
      <c r="G14" s="2906"/>
      <c r="H14" s="2906"/>
      <c r="I14" s="2906"/>
      <c r="J14" s="1262"/>
      <c r="K14" s="2908"/>
      <c r="L14" s="2911"/>
      <c r="M14" s="1959"/>
      <c r="N14" s="1959"/>
      <c r="O14" s="1959"/>
      <c r="P14" s="1959"/>
      <c r="Q14" s="1959"/>
      <c r="R14" s="1959"/>
      <c r="S14" s="1959"/>
      <c r="T14" s="1959"/>
      <c r="U14" s="1959"/>
      <c r="V14" s="1959"/>
      <c r="W14" s="1959"/>
      <c r="X14" s="1959"/>
      <c r="Y14" s="1959"/>
      <c r="Z14" s="1959"/>
      <c r="AA14" s="1959"/>
    </row>
    <row r="15" spans="1:27" ht="30.75" customHeight="1" x14ac:dyDescent="0.25">
      <c r="A15" s="2906"/>
      <c r="B15" s="2906"/>
      <c r="C15" s="2906"/>
      <c r="D15" s="2906"/>
      <c r="E15" s="2906"/>
      <c r="F15" s="2906"/>
      <c r="G15" s="2906"/>
      <c r="H15" s="2906"/>
      <c r="I15" s="2906"/>
      <c r="J15" s="1262"/>
      <c r="K15" s="2908"/>
      <c r="L15" s="2911"/>
      <c r="M15" s="1959"/>
      <c r="N15" s="1959"/>
      <c r="O15" s="1959"/>
      <c r="P15" s="1959"/>
      <c r="Q15" s="1959"/>
      <c r="R15" s="1959"/>
      <c r="S15" s="1959"/>
      <c r="T15" s="1959"/>
      <c r="U15" s="1959"/>
      <c r="V15" s="1959"/>
      <c r="W15" s="1959"/>
      <c r="X15" s="1959"/>
      <c r="Y15" s="1959"/>
      <c r="Z15" s="1959"/>
      <c r="AA15" s="1959"/>
    </row>
    <row r="16" spans="1:27" ht="30.75" customHeight="1" x14ac:dyDescent="0.25">
      <c r="A16" s="2906"/>
      <c r="B16" s="2906"/>
      <c r="C16" s="2906"/>
      <c r="D16" s="2906"/>
      <c r="E16" s="2906"/>
      <c r="F16" s="2906"/>
      <c r="G16" s="2906"/>
      <c r="H16" s="2906"/>
      <c r="I16" s="2906"/>
      <c r="J16" s="1262"/>
      <c r="K16" s="2908"/>
      <c r="L16" s="2911"/>
      <c r="M16" s="1959"/>
      <c r="N16" s="1959"/>
      <c r="O16" s="1959"/>
      <c r="P16" s="1959"/>
      <c r="Q16" s="1959"/>
      <c r="R16" s="1959"/>
      <c r="S16" s="1959"/>
      <c r="T16" s="1959"/>
      <c r="U16" s="1959"/>
      <c r="V16" s="1959"/>
      <c r="W16" s="1959"/>
      <c r="X16" s="1959"/>
      <c r="Y16" s="1959"/>
      <c r="Z16" s="1959"/>
      <c r="AA16" s="1959"/>
    </row>
    <row r="17" spans="1:27" ht="30.75" customHeight="1" x14ac:dyDescent="0.25">
      <c r="A17" s="2906"/>
      <c r="B17" s="2906"/>
      <c r="C17" s="2906"/>
      <c r="D17" s="2906"/>
      <c r="E17" s="2906"/>
      <c r="F17" s="2906"/>
      <c r="G17" s="2906"/>
      <c r="H17" s="2906"/>
      <c r="I17" s="2906"/>
      <c r="J17" s="1262"/>
      <c r="K17" s="2908"/>
      <c r="L17" s="2911"/>
      <c r="M17" s="1959"/>
      <c r="N17" s="1959"/>
      <c r="O17" s="1959"/>
      <c r="P17" s="1959"/>
      <c r="Q17" s="1959"/>
      <c r="R17" s="1959"/>
      <c r="S17" s="1959"/>
      <c r="T17" s="1959"/>
      <c r="U17" s="1959"/>
      <c r="V17" s="1959"/>
      <c r="W17" s="1959"/>
      <c r="X17" s="1959"/>
      <c r="Y17" s="1959"/>
      <c r="Z17" s="1959"/>
      <c r="AA17" s="1959"/>
    </row>
    <row r="18" spans="1:27" ht="30.75" customHeight="1" x14ac:dyDescent="0.25">
      <c r="A18" s="2906"/>
      <c r="B18" s="2906"/>
      <c r="C18" s="2906"/>
      <c r="D18" s="2906"/>
      <c r="E18" s="2906"/>
      <c r="F18" s="2906"/>
      <c r="G18" s="2906"/>
      <c r="H18" s="2906"/>
      <c r="I18" s="2906"/>
      <c r="J18" s="1262"/>
      <c r="K18" s="2908"/>
      <c r="L18" s="2911"/>
      <c r="M18" s="1959"/>
      <c r="N18" s="1959"/>
      <c r="O18" s="1959"/>
      <c r="P18" s="1959"/>
      <c r="Q18" s="1959"/>
      <c r="R18" s="1959"/>
      <c r="S18" s="1959"/>
      <c r="T18" s="1959"/>
      <c r="U18" s="1959"/>
      <c r="V18" s="1959"/>
      <c r="W18" s="1959"/>
      <c r="X18" s="1959"/>
      <c r="Y18" s="1959"/>
      <c r="Z18" s="1959"/>
      <c r="AA18" s="1959"/>
    </row>
    <row r="19" spans="1:27" ht="30.75" customHeight="1" x14ac:dyDescent="0.25">
      <c r="A19" s="2906"/>
      <c r="B19" s="2906"/>
      <c r="C19" s="2906"/>
      <c r="D19" s="2906"/>
      <c r="E19" s="2906"/>
      <c r="F19" s="2906"/>
      <c r="G19" s="2906"/>
      <c r="H19" s="2906"/>
      <c r="I19" s="2906"/>
      <c r="J19" s="1262"/>
      <c r="K19" s="2908"/>
      <c r="L19" s="2911"/>
      <c r="M19" s="1959"/>
      <c r="N19" s="1959"/>
      <c r="O19" s="1959"/>
      <c r="P19" s="1959"/>
      <c r="Q19" s="1959"/>
      <c r="R19" s="1959"/>
      <c r="S19" s="1959"/>
      <c r="T19" s="1959"/>
      <c r="U19" s="1959"/>
      <c r="V19" s="1959"/>
      <c r="W19" s="1959"/>
      <c r="X19" s="1959"/>
      <c r="Y19" s="1959"/>
      <c r="Z19" s="1959"/>
      <c r="AA19" s="1959"/>
    </row>
    <row r="20" spans="1:27" ht="30.75" customHeight="1" x14ac:dyDescent="0.25">
      <c r="A20" s="2906"/>
      <c r="B20" s="2906"/>
      <c r="C20" s="2906"/>
      <c r="D20" s="2906"/>
      <c r="E20" s="2906"/>
      <c r="F20" s="2906"/>
      <c r="G20" s="2906"/>
      <c r="H20" s="2906"/>
      <c r="I20" s="2906"/>
      <c r="J20" s="1262"/>
      <c r="K20" s="2908"/>
      <c r="L20" s="2911"/>
      <c r="M20" s="1959"/>
      <c r="N20" s="1959"/>
      <c r="O20" s="1959"/>
      <c r="P20" s="1959"/>
      <c r="Q20" s="1959"/>
      <c r="R20" s="1959"/>
      <c r="S20" s="1959"/>
      <c r="T20" s="1959"/>
      <c r="U20" s="1959"/>
      <c r="V20" s="1959"/>
      <c r="W20" s="1959"/>
      <c r="X20" s="1959"/>
      <c r="Y20" s="1959"/>
      <c r="Z20" s="1959"/>
      <c r="AA20" s="1959"/>
    </row>
    <row r="21" spans="1:27" ht="15" customHeight="1" x14ac:dyDescent="0.25">
      <c r="A21" s="2906"/>
      <c r="B21" s="2906"/>
      <c r="C21" s="2906"/>
      <c r="D21" s="2906"/>
      <c r="E21" s="2906"/>
      <c r="F21" s="2906"/>
      <c r="G21" s="2906"/>
      <c r="H21" s="2906"/>
      <c r="I21" s="2906"/>
      <c r="J21" s="1262"/>
      <c r="K21" s="2908"/>
      <c r="L21" s="2911"/>
      <c r="M21" s="1959"/>
      <c r="N21" s="1959"/>
      <c r="O21" s="1959"/>
      <c r="P21" s="1959"/>
      <c r="Q21" s="1959"/>
      <c r="R21" s="1959"/>
      <c r="S21" s="1959"/>
      <c r="T21" s="1959"/>
      <c r="U21" s="1959"/>
      <c r="V21" s="1959"/>
      <c r="W21" s="1959"/>
      <c r="X21" s="1959"/>
      <c r="Y21" s="1959"/>
      <c r="Z21" s="1959"/>
      <c r="AA21" s="1959"/>
    </row>
    <row r="22" spans="1:27" ht="9" customHeight="1" x14ac:dyDescent="0.25">
      <c r="A22" s="2906"/>
      <c r="B22" s="2906"/>
      <c r="C22" s="2906"/>
      <c r="D22" s="2906"/>
      <c r="E22" s="2906"/>
      <c r="F22" s="2906"/>
      <c r="G22" s="2906"/>
      <c r="H22" s="2906"/>
      <c r="I22" s="2906"/>
      <c r="J22" s="1262"/>
      <c r="K22" s="2908"/>
      <c r="L22" s="2911"/>
      <c r="M22" s="1959"/>
      <c r="N22" s="1959"/>
      <c r="O22" s="1959"/>
      <c r="P22" s="1959"/>
      <c r="Q22" s="1959"/>
      <c r="R22" s="1959"/>
      <c r="S22" s="1959"/>
      <c r="T22" s="1959"/>
      <c r="U22" s="1959"/>
      <c r="V22" s="1959"/>
      <c r="W22" s="1959"/>
      <c r="X22" s="1959"/>
      <c r="Y22" s="1959"/>
      <c r="Z22" s="1959"/>
      <c r="AA22" s="1959"/>
    </row>
    <row r="23" spans="1:27" ht="30" hidden="1" customHeight="1" x14ac:dyDescent="0.25">
      <c r="A23" s="2906"/>
      <c r="B23" s="2906"/>
      <c r="C23" s="2906"/>
      <c r="D23" s="2906"/>
      <c r="E23" s="2906"/>
      <c r="F23" s="2906"/>
      <c r="G23" s="2906"/>
      <c r="H23" s="2906"/>
      <c r="I23" s="2906"/>
      <c r="J23" s="1262"/>
      <c r="K23" s="2908"/>
      <c r="L23" s="2911"/>
      <c r="M23" s="1959"/>
      <c r="N23" s="1959"/>
      <c r="O23" s="1959"/>
      <c r="P23" s="1959"/>
      <c r="Q23" s="1959"/>
      <c r="R23" s="1959"/>
      <c r="S23" s="1959"/>
      <c r="T23" s="1959"/>
      <c r="U23" s="1959"/>
      <c r="V23" s="1959"/>
      <c r="W23" s="1959"/>
      <c r="X23" s="1959"/>
      <c r="Y23" s="1959"/>
      <c r="Z23" s="1959"/>
      <c r="AA23" s="1959"/>
    </row>
    <row r="24" spans="1:27" ht="0.95" hidden="1" customHeight="1" x14ac:dyDescent="0.25">
      <c r="A24" s="2906"/>
      <c r="B24" s="2906"/>
      <c r="C24" s="2906"/>
      <c r="D24" s="2906"/>
      <c r="E24" s="2906"/>
      <c r="F24" s="2906"/>
      <c r="G24" s="2906"/>
      <c r="H24" s="2906"/>
      <c r="I24" s="2906"/>
      <c r="J24" s="1262"/>
      <c r="K24" s="2908"/>
      <c r="L24" s="2911"/>
      <c r="M24" s="1959"/>
      <c r="N24" s="1959"/>
      <c r="O24" s="1959"/>
      <c r="P24" s="1959"/>
      <c r="Q24" s="1959"/>
      <c r="R24" s="1959"/>
      <c r="S24" s="1959"/>
      <c r="T24" s="1959"/>
      <c r="U24" s="1959"/>
      <c r="V24" s="1959"/>
      <c r="W24" s="1959"/>
      <c r="X24" s="1959"/>
      <c r="Y24" s="1959"/>
      <c r="Z24" s="1959"/>
      <c r="AA24" s="1959"/>
    </row>
    <row r="25" spans="1:27" ht="5.0999999999999996" customHeight="1" x14ac:dyDescent="0.25">
      <c r="A25" s="2906"/>
      <c r="B25" s="2906"/>
      <c r="C25" s="2906"/>
      <c r="D25" s="2906"/>
      <c r="E25" s="2906"/>
      <c r="F25" s="2906"/>
      <c r="G25" s="2906"/>
      <c r="H25" s="2906"/>
      <c r="I25" s="2906"/>
      <c r="J25" s="1262"/>
      <c r="K25" s="2908"/>
      <c r="L25" s="2911"/>
      <c r="M25" s="1959"/>
      <c r="N25" s="1959"/>
      <c r="O25" s="1959"/>
      <c r="P25" s="1959"/>
      <c r="Q25" s="1959"/>
      <c r="R25" s="1959"/>
      <c r="S25" s="1959"/>
      <c r="T25" s="1959"/>
      <c r="U25" s="1959"/>
      <c r="V25" s="1959"/>
      <c r="W25" s="1959"/>
      <c r="X25" s="1959"/>
      <c r="Y25" s="1959"/>
      <c r="Z25" s="1959"/>
      <c r="AA25" s="1959"/>
    </row>
    <row r="26" spans="1:27" ht="6.95" customHeight="1" x14ac:dyDescent="0.25">
      <c r="A26" s="2906"/>
      <c r="B26" s="2906"/>
      <c r="C26" s="2906"/>
      <c r="D26" s="2906"/>
      <c r="E26" s="2906"/>
      <c r="F26" s="2906"/>
      <c r="G26" s="2906"/>
      <c r="H26" s="2906"/>
      <c r="I26" s="2906"/>
      <c r="J26" s="1262"/>
      <c r="K26" s="2908"/>
      <c r="L26" s="2911"/>
      <c r="M26" s="1959"/>
      <c r="N26" s="1959"/>
      <c r="O26" s="1959"/>
      <c r="P26" s="1959"/>
      <c r="Q26" s="1959"/>
      <c r="R26" s="1959"/>
      <c r="S26" s="1959"/>
      <c r="T26" s="1959"/>
      <c r="U26" s="1959"/>
      <c r="V26" s="1959"/>
      <c r="W26" s="1959"/>
      <c r="X26" s="1959"/>
      <c r="Y26" s="1959"/>
      <c r="Z26" s="1959"/>
      <c r="AA26" s="1959"/>
    </row>
    <row r="27" spans="1:27" ht="30.75" customHeight="1" x14ac:dyDescent="0.25">
      <c r="A27" s="2906"/>
      <c r="B27" s="2906"/>
      <c r="C27" s="2906"/>
      <c r="D27" s="2906"/>
      <c r="E27" s="2906"/>
      <c r="F27" s="2906"/>
      <c r="G27" s="2906"/>
      <c r="H27" s="2906"/>
      <c r="I27" s="2906"/>
      <c r="J27" s="1262"/>
      <c r="K27" s="2908"/>
      <c r="L27" s="2911"/>
      <c r="M27" s="1959"/>
      <c r="N27" s="1959"/>
      <c r="O27" s="1959"/>
      <c r="P27" s="1959"/>
      <c r="Q27" s="1959"/>
      <c r="R27" s="1959"/>
      <c r="S27" s="1959"/>
      <c r="T27" s="1959"/>
      <c r="U27" s="1959"/>
      <c r="V27" s="1959"/>
      <c r="W27" s="1959"/>
      <c r="X27" s="1959"/>
      <c r="Y27" s="1959"/>
      <c r="Z27" s="1959"/>
      <c r="AA27" s="1959"/>
    </row>
    <row r="28" spans="1:27" ht="30.75" customHeight="1" x14ac:dyDescent="0.25">
      <c r="A28" s="2906"/>
      <c r="B28" s="2906"/>
      <c r="C28" s="2906"/>
      <c r="D28" s="2906"/>
      <c r="E28" s="2906"/>
      <c r="F28" s="2906"/>
      <c r="G28" s="2906"/>
      <c r="H28" s="2906"/>
      <c r="I28" s="2906"/>
      <c r="J28" s="1262"/>
      <c r="K28" s="2908"/>
      <c r="L28" s="2911"/>
      <c r="M28" s="1959"/>
      <c r="N28" s="1959"/>
      <c r="O28" s="1959"/>
      <c r="P28" s="1959"/>
      <c r="Q28" s="1959"/>
      <c r="R28" s="1959"/>
      <c r="S28" s="1959"/>
      <c r="T28" s="1959"/>
      <c r="U28" s="1959"/>
      <c r="V28" s="1959"/>
      <c r="W28" s="1959"/>
      <c r="X28" s="1959"/>
      <c r="Y28" s="1959"/>
      <c r="Z28" s="1959"/>
      <c r="AA28" s="1959"/>
    </row>
    <row r="29" spans="1:27" x14ac:dyDescent="0.25">
      <c r="A29" s="2906"/>
      <c r="B29" s="2906"/>
      <c r="C29" s="2906"/>
      <c r="D29" s="2906"/>
      <c r="E29" s="2906"/>
      <c r="F29" s="2906"/>
      <c r="G29" s="2906"/>
      <c r="H29" s="2906"/>
      <c r="I29" s="2906"/>
      <c r="J29" s="1262"/>
      <c r="K29" s="2908"/>
      <c r="L29" s="2911"/>
      <c r="M29" s="1959"/>
      <c r="N29" s="1959"/>
      <c r="O29" s="1959"/>
      <c r="P29" s="1959"/>
      <c r="Q29" s="1959"/>
      <c r="R29" s="1959"/>
      <c r="S29" s="1959"/>
      <c r="T29" s="1959"/>
      <c r="U29" s="1959"/>
      <c r="V29" s="1959"/>
      <c r="W29" s="1959"/>
      <c r="X29" s="1959"/>
      <c r="Y29" s="1959"/>
      <c r="Z29" s="1959"/>
      <c r="AA29" s="1959"/>
    </row>
    <row r="30" spans="1:27" x14ac:dyDescent="0.25">
      <c r="A30" s="2906"/>
      <c r="B30" s="2906"/>
      <c r="C30" s="2906"/>
      <c r="D30" s="2906"/>
      <c r="E30" s="2906"/>
      <c r="F30" s="2906"/>
      <c r="G30" s="2906"/>
      <c r="H30" s="2906"/>
      <c r="I30" s="2906"/>
      <c r="J30" s="1262"/>
      <c r="K30" s="2908"/>
      <c r="L30" s="2911"/>
      <c r="M30" s="1959"/>
      <c r="N30" s="1959"/>
      <c r="O30" s="1959"/>
      <c r="P30" s="1959"/>
      <c r="Q30" s="1959"/>
      <c r="R30" s="1959"/>
      <c r="S30" s="1959"/>
      <c r="T30" s="1959"/>
      <c r="U30" s="1959"/>
      <c r="V30" s="1959"/>
      <c r="W30" s="1959"/>
      <c r="X30" s="1959"/>
      <c r="Y30" s="1959"/>
      <c r="Z30" s="1959"/>
      <c r="AA30" s="1959"/>
    </row>
    <row r="31" spans="1:27" x14ac:dyDescent="0.25">
      <c r="A31" s="2906"/>
      <c r="B31" s="2906"/>
      <c r="C31" s="2906"/>
      <c r="D31" s="2906"/>
      <c r="E31" s="2906"/>
      <c r="F31" s="2906"/>
      <c r="G31" s="2906"/>
      <c r="H31" s="2906"/>
      <c r="I31" s="2906"/>
      <c r="J31" s="1262"/>
      <c r="K31" s="2908"/>
      <c r="L31" s="2911"/>
      <c r="M31" s="1959"/>
      <c r="N31" s="1959"/>
      <c r="O31" s="1959"/>
      <c r="P31" s="1959"/>
      <c r="Q31" s="1959"/>
      <c r="R31" s="1959"/>
      <c r="S31" s="1959"/>
      <c r="T31" s="1959"/>
      <c r="U31" s="1959"/>
      <c r="V31" s="1959"/>
      <c r="W31" s="1959"/>
      <c r="X31" s="1959"/>
      <c r="Y31" s="1959"/>
      <c r="Z31" s="1959"/>
      <c r="AA31" s="1959"/>
    </row>
    <row r="32" spans="1:27" x14ac:dyDescent="0.25">
      <c r="A32" s="2906"/>
      <c r="B32" s="2906"/>
      <c r="C32" s="2906"/>
      <c r="D32" s="2906"/>
      <c r="E32" s="2906"/>
      <c r="F32" s="2906"/>
      <c r="G32" s="2906"/>
      <c r="H32" s="2906"/>
      <c r="I32" s="2906"/>
      <c r="J32" s="1262"/>
      <c r="K32" s="2908"/>
      <c r="L32" s="2911"/>
      <c r="M32" s="1959"/>
      <c r="N32" s="1959"/>
      <c r="O32" s="1959"/>
      <c r="P32" s="1959"/>
      <c r="Q32" s="1959"/>
      <c r="R32" s="1959"/>
      <c r="S32" s="1959"/>
      <c r="T32" s="1959"/>
      <c r="U32" s="1959"/>
      <c r="V32" s="1959"/>
      <c r="W32" s="1959"/>
      <c r="X32" s="1959"/>
      <c r="Y32" s="1959"/>
      <c r="Z32" s="1959"/>
      <c r="AA32" s="1959"/>
    </row>
    <row r="33" spans="1:27" x14ac:dyDescent="0.25">
      <c r="A33" s="2906"/>
      <c r="B33" s="2906"/>
      <c r="C33" s="2906"/>
      <c r="D33" s="2906"/>
      <c r="E33" s="2906"/>
      <c r="F33" s="2906"/>
      <c r="G33" s="2906"/>
      <c r="H33" s="2906"/>
      <c r="I33" s="2906"/>
      <c r="J33" s="1262"/>
      <c r="K33" s="2908"/>
      <c r="L33" s="2911"/>
      <c r="M33" s="1959"/>
      <c r="N33" s="1959"/>
      <c r="O33" s="1959"/>
      <c r="P33" s="1959"/>
      <c r="Q33" s="1959"/>
      <c r="R33" s="1959"/>
      <c r="S33" s="1959"/>
      <c r="T33" s="1959"/>
      <c r="U33" s="1959"/>
      <c r="V33" s="1959"/>
      <c r="W33" s="1959"/>
      <c r="X33" s="1959"/>
      <c r="Y33" s="1959"/>
      <c r="Z33" s="1959"/>
      <c r="AA33" s="1959"/>
    </row>
    <row r="34" spans="1:27" x14ac:dyDescent="0.25">
      <c r="A34" s="2906"/>
      <c r="B34" s="2906"/>
      <c r="C34" s="2906"/>
      <c r="D34" s="2906"/>
      <c r="E34" s="2906"/>
      <c r="F34" s="2906"/>
      <c r="G34" s="2906"/>
      <c r="H34" s="2906"/>
      <c r="I34" s="2906"/>
      <c r="J34" s="1262"/>
      <c r="K34" s="2908"/>
      <c r="L34" s="2911"/>
      <c r="M34" s="1959"/>
      <c r="N34" s="1959"/>
      <c r="O34" s="1959"/>
      <c r="P34" s="1959"/>
      <c r="Q34" s="1959"/>
      <c r="R34" s="1959"/>
      <c r="S34" s="1959"/>
      <c r="T34" s="1959"/>
      <c r="U34" s="1959"/>
      <c r="V34" s="1959"/>
      <c r="W34" s="1959"/>
      <c r="X34" s="1959"/>
      <c r="Y34" s="1959"/>
      <c r="Z34" s="1959"/>
      <c r="AA34" s="1959"/>
    </row>
    <row r="35" spans="1:27" x14ac:dyDescent="0.25">
      <c r="A35" s="2906"/>
      <c r="B35" s="2906"/>
      <c r="C35" s="2906"/>
      <c r="D35" s="2906"/>
      <c r="E35" s="2906"/>
      <c r="F35" s="2906"/>
      <c r="G35" s="2906"/>
      <c r="H35" s="2906"/>
      <c r="I35" s="2906"/>
      <c r="J35" s="1262"/>
      <c r="K35" s="2908"/>
      <c r="L35" s="2911"/>
      <c r="M35" s="1959"/>
      <c r="N35" s="1959"/>
      <c r="O35" s="1959"/>
      <c r="P35" s="1959"/>
      <c r="Q35" s="1959"/>
      <c r="R35" s="1959"/>
      <c r="S35" s="1959"/>
      <c r="T35" s="1959"/>
      <c r="U35" s="1959"/>
      <c r="V35" s="1959"/>
      <c r="W35" s="1959"/>
      <c r="X35" s="1959"/>
      <c r="Y35" s="1959"/>
      <c r="Z35" s="1959"/>
      <c r="AA35" s="1959"/>
    </row>
    <row r="36" spans="1:27" x14ac:dyDescent="0.25">
      <c r="A36" s="2906"/>
      <c r="B36" s="2906"/>
      <c r="C36" s="2906"/>
      <c r="D36" s="2906"/>
      <c r="E36" s="2906"/>
      <c r="F36" s="2906"/>
      <c r="G36" s="2906"/>
      <c r="H36" s="2906"/>
      <c r="I36" s="2906"/>
      <c r="J36" s="1262"/>
      <c r="K36" s="2908"/>
      <c r="L36" s="2911"/>
      <c r="M36" s="1959"/>
      <c r="N36" s="1959"/>
      <c r="O36" s="1959"/>
      <c r="P36" s="1959"/>
      <c r="Q36" s="1959"/>
      <c r="R36" s="1959"/>
      <c r="S36" s="1959"/>
      <c r="T36" s="1959"/>
      <c r="U36" s="1959"/>
      <c r="V36" s="1959"/>
      <c r="W36" s="1959"/>
      <c r="X36" s="1959"/>
      <c r="Y36" s="1959"/>
      <c r="Z36" s="1959"/>
      <c r="AA36" s="1959"/>
    </row>
    <row r="37" spans="1:27" x14ac:dyDescent="0.25">
      <c r="A37" s="2906"/>
      <c r="B37" s="2906"/>
      <c r="C37" s="2906"/>
      <c r="D37" s="2906"/>
      <c r="E37" s="2906"/>
      <c r="F37" s="2906"/>
      <c r="G37" s="2906"/>
      <c r="H37" s="2906"/>
      <c r="I37" s="2906"/>
      <c r="J37" s="1262"/>
      <c r="K37" s="2908"/>
      <c r="L37" s="2911"/>
      <c r="M37" s="1959"/>
      <c r="N37" s="1959"/>
      <c r="O37" s="1959"/>
      <c r="P37" s="1959"/>
      <c r="Q37" s="1959"/>
      <c r="R37" s="1959"/>
      <c r="S37" s="1959"/>
      <c r="T37" s="1959"/>
      <c r="U37" s="1959"/>
      <c r="V37" s="1959"/>
      <c r="W37" s="1959"/>
      <c r="X37" s="1959"/>
      <c r="Y37" s="1959"/>
      <c r="Z37" s="1959"/>
      <c r="AA37" s="1959"/>
    </row>
    <row r="38" spans="1:27" x14ac:dyDescent="0.25">
      <c r="A38" s="2906"/>
      <c r="B38" s="2906"/>
      <c r="C38" s="2906"/>
      <c r="D38" s="2906"/>
      <c r="E38" s="2906"/>
      <c r="F38" s="2906"/>
      <c r="G38" s="2906"/>
      <c r="H38" s="2906"/>
      <c r="I38" s="2906"/>
      <c r="J38" s="1262"/>
      <c r="K38" s="2908"/>
      <c r="L38" s="2911"/>
      <c r="M38" s="1959"/>
      <c r="N38" s="1959"/>
      <c r="O38" s="1959"/>
      <c r="P38" s="1959"/>
      <c r="Q38" s="1959"/>
      <c r="R38" s="1959"/>
      <c r="S38" s="1959"/>
      <c r="T38" s="1959"/>
      <c r="U38" s="1959"/>
      <c r="V38" s="1959"/>
      <c r="W38" s="1959"/>
      <c r="X38" s="1959"/>
      <c r="Y38" s="1959"/>
      <c r="Z38" s="1959"/>
      <c r="AA38" s="1959"/>
    </row>
    <row r="39" spans="1:27" x14ac:dyDescent="0.25">
      <c r="A39" s="2906"/>
      <c r="B39" s="2906"/>
      <c r="C39" s="2906"/>
      <c r="D39" s="2906"/>
      <c r="E39" s="2906"/>
      <c r="F39" s="2906"/>
      <c r="G39" s="2906"/>
      <c r="H39" s="2906"/>
      <c r="I39" s="2906"/>
      <c r="J39" s="1262"/>
      <c r="K39" s="2908"/>
      <c r="L39" s="2911"/>
      <c r="M39" s="1959"/>
      <c r="N39" s="1959"/>
      <c r="O39" s="1959"/>
      <c r="P39" s="1959"/>
      <c r="Q39" s="1959"/>
      <c r="R39" s="1959"/>
      <c r="S39" s="1959"/>
      <c r="T39" s="1959"/>
      <c r="U39" s="1959"/>
      <c r="V39" s="1959"/>
      <c r="W39" s="1959"/>
      <c r="X39" s="1959"/>
      <c r="Y39" s="1959"/>
      <c r="Z39" s="1959"/>
      <c r="AA39" s="1959"/>
    </row>
    <row r="40" spans="1:27" x14ac:dyDescent="0.25">
      <c r="A40" s="2906"/>
      <c r="B40" s="2906"/>
      <c r="C40" s="2906"/>
      <c r="D40" s="2906"/>
      <c r="E40" s="2906"/>
      <c r="F40" s="2906"/>
      <c r="G40" s="2906"/>
      <c r="H40" s="2906"/>
      <c r="I40" s="2906"/>
      <c r="J40" s="1262"/>
      <c r="K40" s="2908"/>
      <c r="L40" s="2911"/>
      <c r="M40" s="1959"/>
      <c r="N40" s="1959"/>
      <c r="O40" s="1959"/>
      <c r="P40" s="1959"/>
      <c r="Q40" s="1959"/>
      <c r="R40" s="1959"/>
      <c r="S40" s="1959"/>
      <c r="T40" s="1959"/>
      <c r="U40" s="1959"/>
      <c r="V40" s="1959"/>
      <c r="W40" s="1959"/>
      <c r="X40" s="1959"/>
      <c r="Y40" s="1959"/>
      <c r="Z40" s="1959"/>
      <c r="AA40" s="1959"/>
    </row>
    <row r="41" spans="1:27" x14ac:dyDescent="0.25">
      <c r="A41" s="2906"/>
      <c r="B41" s="2906"/>
      <c r="C41" s="2906"/>
      <c r="D41" s="2906"/>
      <c r="E41" s="2906"/>
      <c r="F41" s="2906"/>
      <c r="G41" s="2906"/>
      <c r="H41" s="2906"/>
      <c r="I41" s="2906"/>
      <c r="J41" s="1262"/>
      <c r="K41" s="2908"/>
      <c r="L41" s="2911"/>
      <c r="M41" s="1959"/>
      <c r="N41" s="1959"/>
      <c r="O41" s="1959"/>
      <c r="P41" s="1959"/>
      <c r="Q41" s="1959"/>
      <c r="R41" s="1959"/>
      <c r="S41" s="1959"/>
      <c r="T41" s="1959"/>
      <c r="U41" s="1959"/>
      <c r="V41" s="1959"/>
      <c r="W41" s="1959"/>
      <c r="X41" s="1959"/>
      <c r="Y41" s="1959"/>
      <c r="Z41" s="1959"/>
      <c r="AA41" s="1959"/>
    </row>
    <row r="42" spans="1:27" x14ac:dyDescent="0.25">
      <c r="A42" s="2906"/>
      <c r="B42" s="2906"/>
      <c r="C42" s="2906"/>
      <c r="D42" s="2906"/>
      <c r="E42" s="2906"/>
      <c r="F42" s="2906"/>
      <c r="G42" s="2906"/>
      <c r="H42" s="2906"/>
      <c r="I42" s="2906"/>
      <c r="J42" s="1262"/>
      <c r="K42" s="2908"/>
      <c r="L42" s="2911"/>
      <c r="M42" s="1959"/>
      <c r="N42" s="1959"/>
      <c r="O42" s="1959"/>
      <c r="P42" s="1959"/>
      <c r="Q42" s="1959"/>
      <c r="R42" s="1959"/>
      <c r="S42" s="1959"/>
      <c r="T42" s="1959"/>
      <c r="U42" s="1959"/>
      <c r="V42" s="1959"/>
      <c r="W42" s="1959"/>
      <c r="X42" s="1959"/>
      <c r="Y42" s="1959"/>
      <c r="Z42" s="1959"/>
      <c r="AA42" s="1959"/>
    </row>
    <row r="43" spans="1:27" x14ac:dyDescent="0.25">
      <c r="A43" s="2906"/>
      <c r="B43" s="2906"/>
      <c r="C43" s="2906"/>
      <c r="D43" s="2906"/>
      <c r="E43" s="2906"/>
      <c r="F43" s="2906"/>
      <c r="G43" s="2906"/>
      <c r="H43" s="2906"/>
      <c r="I43" s="2906"/>
      <c r="J43" s="1262"/>
      <c r="K43" s="2908"/>
      <c r="L43" s="2911"/>
      <c r="M43" s="1959"/>
      <c r="N43" s="1959"/>
      <c r="O43" s="1959"/>
      <c r="P43" s="1959"/>
      <c r="Q43" s="1959"/>
      <c r="R43" s="1959"/>
      <c r="S43" s="1959"/>
      <c r="T43" s="1959"/>
      <c r="U43" s="1959"/>
      <c r="V43" s="1959"/>
      <c r="W43" s="1959"/>
      <c r="X43" s="1959"/>
      <c r="Y43" s="1959"/>
      <c r="Z43" s="1959"/>
      <c r="AA43" s="1959"/>
    </row>
    <row r="44" spans="1:27" ht="99.75" customHeight="1" x14ac:dyDescent="0.25">
      <c r="A44" s="2906"/>
      <c r="B44" s="2906"/>
      <c r="C44" s="2906"/>
      <c r="D44" s="2906"/>
      <c r="E44" s="2906"/>
      <c r="F44" s="2906"/>
      <c r="G44" s="2906"/>
      <c r="H44" s="2906"/>
      <c r="I44" s="2906"/>
      <c r="J44" s="1262"/>
      <c r="K44" s="2908"/>
      <c r="L44" s="2911"/>
      <c r="M44" s="1959"/>
      <c r="N44" s="1959"/>
      <c r="O44" s="1959"/>
      <c r="P44" s="1959"/>
      <c r="Q44" s="1959"/>
      <c r="R44" s="1959"/>
      <c r="S44" s="1959"/>
      <c r="T44" s="1959"/>
      <c r="U44" s="1959"/>
      <c r="V44" s="1959"/>
      <c r="W44" s="1959"/>
      <c r="X44" s="1959"/>
      <c r="Y44" s="1959"/>
      <c r="Z44" s="1959"/>
      <c r="AA44" s="1959"/>
    </row>
    <row r="45" spans="1:27" x14ac:dyDescent="0.25">
      <c r="A45" s="2906"/>
      <c r="B45" s="2906"/>
      <c r="C45" s="2906"/>
      <c r="D45" s="2906"/>
      <c r="E45" s="2906"/>
      <c r="F45" s="2906"/>
      <c r="G45" s="2906"/>
      <c r="H45" s="2906"/>
      <c r="I45" s="2906"/>
      <c r="J45" s="1262"/>
      <c r="K45" s="2908"/>
      <c r="L45" s="2911"/>
      <c r="M45" s="1959"/>
      <c r="N45" s="1959"/>
      <c r="O45" s="1959"/>
      <c r="P45" s="1959"/>
      <c r="Q45" s="1959"/>
      <c r="R45" s="1959"/>
      <c r="S45" s="1959"/>
      <c r="T45" s="1959"/>
      <c r="U45" s="1959"/>
      <c r="V45" s="1959"/>
      <c r="W45" s="1959"/>
      <c r="X45" s="1959"/>
      <c r="Y45" s="1959"/>
      <c r="Z45" s="1959"/>
      <c r="AA45" s="1959"/>
    </row>
    <row r="46" spans="1:27" x14ac:dyDescent="0.25">
      <c r="A46" s="2906"/>
      <c r="B46" s="2906"/>
      <c r="C46" s="2906"/>
      <c r="D46" s="2906"/>
      <c r="E46" s="2906"/>
      <c r="F46" s="2906"/>
      <c r="G46" s="2906"/>
      <c r="H46" s="2906"/>
      <c r="I46" s="2906"/>
      <c r="J46" s="1262"/>
      <c r="K46" s="2908"/>
      <c r="L46" s="2911"/>
      <c r="M46" s="1959"/>
      <c r="N46" s="1959"/>
      <c r="O46" s="1959"/>
      <c r="P46" s="1959"/>
      <c r="Q46" s="1959"/>
      <c r="R46" s="1959"/>
      <c r="S46" s="1959"/>
      <c r="T46" s="1959"/>
      <c r="U46" s="1959"/>
      <c r="V46" s="1959"/>
      <c r="W46" s="1959"/>
      <c r="X46" s="1959"/>
      <c r="Y46" s="1959"/>
      <c r="Z46" s="1959"/>
      <c r="AA46" s="1959"/>
    </row>
    <row r="47" spans="1:27" x14ac:dyDescent="0.25">
      <c r="A47" s="2906"/>
      <c r="B47" s="2906"/>
      <c r="C47" s="2906"/>
      <c r="D47" s="2906"/>
      <c r="E47" s="2906"/>
      <c r="F47" s="2906"/>
      <c r="G47" s="2906"/>
      <c r="H47" s="2906"/>
      <c r="I47" s="2906"/>
      <c r="J47" s="1262"/>
      <c r="K47" s="2908"/>
      <c r="L47" s="2911"/>
      <c r="M47" s="1959"/>
      <c r="N47" s="1959"/>
      <c r="O47" s="1959"/>
      <c r="P47" s="1959"/>
      <c r="Q47" s="1959"/>
      <c r="R47" s="1959"/>
      <c r="S47" s="1959"/>
      <c r="T47" s="1959"/>
      <c r="U47" s="1959"/>
      <c r="V47" s="1959"/>
      <c r="W47" s="1959"/>
      <c r="X47" s="1959"/>
      <c r="Y47" s="1959"/>
      <c r="Z47" s="1959"/>
      <c r="AA47" s="1959"/>
    </row>
    <row r="48" spans="1:27" x14ac:dyDescent="0.25">
      <c r="A48" s="2906"/>
      <c r="B48" s="2906"/>
      <c r="C48" s="2906"/>
      <c r="D48" s="2906"/>
      <c r="E48" s="2906"/>
      <c r="F48" s="2906"/>
      <c r="G48" s="2906"/>
      <c r="H48" s="2906"/>
      <c r="I48" s="2906"/>
      <c r="J48" s="1262"/>
      <c r="K48" s="2908"/>
      <c r="L48" s="2911"/>
      <c r="M48" s="1959"/>
      <c r="N48" s="1959"/>
      <c r="O48" s="1959"/>
      <c r="P48" s="1959"/>
      <c r="Q48" s="1959"/>
      <c r="R48" s="1959"/>
      <c r="S48" s="1959"/>
      <c r="T48" s="1959"/>
      <c r="U48" s="1959"/>
      <c r="V48" s="1959"/>
      <c r="W48" s="1959"/>
      <c r="X48" s="1959"/>
      <c r="Y48" s="1959"/>
      <c r="Z48" s="1959"/>
      <c r="AA48" s="1959"/>
    </row>
    <row r="49" spans="1:27" x14ac:dyDescent="0.25">
      <c r="A49" s="2906"/>
      <c r="B49" s="2906"/>
      <c r="C49" s="2906"/>
      <c r="D49" s="2906"/>
      <c r="E49" s="2906"/>
      <c r="F49" s="2906"/>
      <c r="G49" s="2906"/>
      <c r="H49" s="2906"/>
      <c r="I49" s="2906"/>
      <c r="J49" s="1262"/>
      <c r="K49" s="2908"/>
      <c r="L49" s="2911"/>
      <c r="M49" s="1959"/>
      <c r="N49" s="1959"/>
      <c r="O49" s="1959"/>
      <c r="P49" s="1959"/>
      <c r="Q49" s="1959"/>
      <c r="R49" s="1959"/>
      <c r="S49" s="1959"/>
      <c r="T49" s="1959"/>
      <c r="U49" s="1959"/>
      <c r="V49" s="1959"/>
      <c r="W49" s="1959"/>
      <c r="X49" s="1959"/>
      <c r="Y49" s="1959"/>
      <c r="Z49" s="1959"/>
      <c r="AA49" s="1959"/>
    </row>
    <row r="50" spans="1:27" x14ac:dyDescent="0.25">
      <c r="A50" s="2906"/>
      <c r="B50" s="2906"/>
      <c r="C50" s="2906"/>
      <c r="D50" s="2906"/>
      <c r="E50" s="2906"/>
      <c r="F50" s="2906"/>
      <c r="G50" s="2906"/>
      <c r="H50" s="2906"/>
      <c r="I50" s="2906"/>
      <c r="J50" s="1262"/>
      <c r="K50" s="2908"/>
      <c r="L50" s="2911"/>
      <c r="M50" s="1959"/>
      <c r="N50" s="1959"/>
      <c r="O50" s="1959"/>
      <c r="P50" s="1959"/>
      <c r="Q50" s="1959"/>
      <c r="R50" s="1959"/>
      <c r="S50" s="1959"/>
      <c r="T50" s="1959"/>
      <c r="U50" s="1959"/>
      <c r="V50" s="1959"/>
      <c r="W50" s="1959"/>
      <c r="X50" s="1959"/>
      <c r="Y50" s="1959"/>
      <c r="Z50" s="1959"/>
      <c r="AA50" s="1959"/>
    </row>
    <row r="51" spans="1:27" x14ac:dyDescent="0.25">
      <c r="A51" s="1262"/>
      <c r="B51" s="1262"/>
      <c r="C51" s="1262"/>
      <c r="D51" s="1262"/>
      <c r="E51" s="1262"/>
      <c r="F51" s="1262"/>
      <c r="G51" s="1262"/>
      <c r="H51" s="1262"/>
      <c r="I51" s="1262"/>
      <c r="J51" s="1262"/>
      <c r="K51" s="2908"/>
      <c r="L51" s="2911"/>
      <c r="M51" s="1959"/>
      <c r="N51" s="1959"/>
      <c r="O51" s="1959"/>
      <c r="P51" s="1959"/>
      <c r="Q51" s="1959"/>
      <c r="R51" s="1959"/>
      <c r="S51" s="1959"/>
      <c r="T51" s="1959"/>
      <c r="U51" s="1959"/>
      <c r="V51" s="1959"/>
      <c r="W51" s="1959"/>
      <c r="X51" s="1959"/>
      <c r="Y51" s="1959"/>
      <c r="Z51" s="1959"/>
      <c r="AA51" s="1959"/>
    </row>
    <row r="52" spans="1:27" x14ac:dyDescent="0.25">
      <c r="A52" s="1262"/>
      <c r="B52" s="1262"/>
      <c r="C52" s="1262"/>
      <c r="D52" s="1262"/>
      <c r="E52" s="1262"/>
      <c r="F52" s="1262"/>
      <c r="G52" s="1262"/>
      <c r="H52" s="1262"/>
      <c r="I52" s="1262"/>
      <c r="J52" s="1262"/>
      <c r="K52" s="2908"/>
      <c r="L52" s="2911"/>
      <c r="M52" s="1959"/>
      <c r="N52" s="1959"/>
      <c r="O52" s="1959"/>
      <c r="P52" s="1959"/>
      <c r="Q52" s="1959"/>
      <c r="R52" s="1959"/>
      <c r="S52" s="1959"/>
      <c r="T52" s="1959"/>
      <c r="U52" s="1959"/>
      <c r="V52" s="1959"/>
      <c r="W52" s="1959"/>
      <c r="X52" s="1959"/>
      <c r="Y52" s="1959"/>
      <c r="Z52" s="1959"/>
      <c r="AA52" s="1959"/>
    </row>
    <row r="53" spans="1:27" x14ac:dyDescent="0.25">
      <c r="A53" s="1262"/>
      <c r="B53" s="1262"/>
      <c r="C53" s="1262"/>
      <c r="D53" s="1262"/>
      <c r="E53" s="1262"/>
      <c r="F53" s="1262"/>
      <c r="G53" s="1262"/>
      <c r="H53" s="1262"/>
      <c r="I53" s="1262"/>
      <c r="J53" s="1262"/>
      <c r="K53" s="2908"/>
      <c r="L53" s="2911"/>
      <c r="M53" s="1959"/>
      <c r="N53" s="1959"/>
      <c r="O53" s="1959"/>
      <c r="P53" s="1959"/>
      <c r="Q53" s="1959"/>
      <c r="R53" s="1959"/>
      <c r="S53" s="1959"/>
      <c r="T53" s="1959"/>
      <c r="U53" s="1959"/>
      <c r="V53" s="1959"/>
      <c r="W53" s="1959"/>
      <c r="X53" s="1959"/>
      <c r="Y53" s="1959"/>
      <c r="Z53" s="1959"/>
      <c r="AA53" s="1959"/>
    </row>
    <row r="54" spans="1:27" x14ac:dyDescent="0.25">
      <c r="A54" s="1262"/>
      <c r="B54" s="1262"/>
      <c r="C54" s="1262"/>
      <c r="D54" s="1262"/>
      <c r="E54" s="1262"/>
      <c r="F54" s="1262"/>
      <c r="G54" s="1262"/>
      <c r="H54" s="1262"/>
      <c r="I54" s="1262"/>
      <c r="J54" s="1262"/>
      <c r="K54" s="2908"/>
      <c r="L54" s="2911"/>
      <c r="M54" s="1959"/>
      <c r="N54" s="1959"/>
      <c r="O54" s="1959"/>
      <c r="P54" s="1959"/>
      <c r="Q54" s="1959"/>
      <c r="R54" s="1959"/>
      <c r="S54" s="1959"/>
      <c r="T54" s="1959"/>
      <c r="U54" s="1959"/>
      <c r="V54" s="1959"/>
      <c r="W54" s="1959"/>
      <c r="X54" s="1959"/>
      <c r="Y54" s="1959"/>
      <c r="Z54" s="1959"/>
      <c r="AA54" s="1959"/>
    </row>
    <row r="55" spans="1:27" x14ac:dyDescent="0.25">
      <c r="A55" s="1262"/>
      <c r="B55" s="1262"/>
      <c r="C55" s="1262"/>
      <c r="D55" s="1262"/>
      <c r="E55" s="1262"/>
      <c r="F55" s="1262"/>
      <c r="G55" s="1262"/>
      <c r="H55" s="1262"/>
      <c r="I55" s="1262"/>
      <c r="J55" s="1262"/>
      <c r="K55" s="2908"/>
      <c r="L55" s="2911"/>
      <c r="M55" s="1959"/>
      <c r="N55" s="1959"/>
      <c r="O55" s="1959"/>
      <c r="P55" s="1959"/>
      <c r="Q55" s="1959"/>
      <c r="R55" s="1959"/>
      <c r="S55" s="1959"/>
      <c r="T55" s="1959"/>
      <c r="U55" s="1959"/>
      <c r="V55" s="1959"/>
      <c r="W55" s="1959"/>
      <c r="X55" s="1959"/>
      <c r="Y55" s="1959"/>
      <c r="Z55" s="1959"/>
      <c r="AA55" s="1959"/>
    </row>
    <row r="56" spans="1:27" x14ac:dyDescent="0.25">
      <c r="A56" s="1262"/>
      <c r="B56" s="1262"/>
      <c r="C56" s="1262"/>
      <c r="D56" s="1262"/>
      <c r="E56" s="1262"/>
      <c r="F56" s="1262"/>
      <c r="G56" s="1262"/>
      <c r="H56" s="1262"/>
      <c r="I56" s="1262"/>
      <c r="J56" s="1262"/>
      <c r="K56" s="2908"/>
      <c r="L56" s="2911"/>
      <c r="M56" s="1959"/>
      <c r="N56" s="1959"/>
      <c r="O56" s="1959"/>
      <c r="P56" s="1959"/>
      <c r="Q56" s="1959"/>
      <c r="R56" s="1959"/>
      <c r="S56" s="1959"/>
      <c r="T56" s="1959"/>
      <c r="U56" s="1959"/>
      <c r="V56" s="1959"/>
      <c r="W56" s="1959"/>
      <c r="X56" s="1959"/>
      <c r="Y56" s="1959"/>
      <c r="Z56" s="1959"/>
      <c r="AA56" s="1959"/>
    </row>
    <row r="57" spans="1:27" x14ac:dyDescent="0.25">
      <c r="A57" s="1262"/>
      <c r="B57" s="1262"/>
      <c r="C57" s="1262"/>
      <c r="D57" s="1262"/>
      <c r="E57" s="1262"/>
      <c r="F57" s="1262"/>
      <c r="G57" s="1262"/>
      <c r="H57" s="1262"/>
      <c r="I57" s="1262"/>
      <c r="J57" s="1262"/>
      <c r="K57" s="2908"/>
      <c r="L57" s="2911"/>
      <c r="M57" s="1959"/>
      <c r="N57" s="1959"/>
      <c r="O57" s="1959"/>
      <c r="P57" s="1959"/>
      <c r="Q57" s="1959"/>
      <c r="R57" s="1959"/>
      <c r="S57" s="1959"/>
      <c r="T57" s="1959"/>
      <c r="U57" s="1959"/>
      <c r="V57" s="1959"/>
      <c r="W57" s="1959"/>
      <c r="X57" s="1959"/>
      <c r="Y57" s="1959"/>
      <c r="Z57" s="1959"/>
      <c r="AA57" s="1959"/>
    </row>
    <row r="58" spans="1:27" x14ac:dyDescent="0.25">
      <c r="A58" s="1262"/>
      <c r="B58" s="1262"/>
      <c r="C58" s="1262"/>
      <c r="D58" s="1262"/>
      <c r="E58" s="1262"/>
      <c r="F58" s="1262"/>
      <c r="G58" s="1262"/>
      <c r="H58" s="1262"/>
      <c r="I58" s="1262"/>
      <c r="J58" s="1262"/>
      <c r="K58" s="2908"/>
      <c r="L58" s="2911"/>
      <c r="M58" s="1959"/>
      <c r="N58" s="1959"/>
      <c r="O58" s="1959"/>
      <c r="P58" s="1959"/>
      <c r="Q58" s="1959"/>
      <c r="R58" s="1959"/>
      <c r="S58" s="1959"/>
      <c r="T58" s="1959"/>
      <c r="U58" s="1959"/>
      <c r="V58" s="1959"/>
      <c r="W58" s="1959"/>
      <c r="X58" s="1959"/>
      <c r="Y58" s="1959"/>
      <c r="Z58" s="1959"/>
      <c r="AA58" s="1959"/>
    </row>
    <row r="59" spans="1:27" x14ac:dyDescent="0.25">
      <c r="A59" s="1262"/>
      <c r="B59" s="1262"/>
      <c r="C59" s="1262"/>
      <c r="D59" s="1262"/>
      <c r="E59" s="1262"/>
      <c r="F59" s="1262"/>
      <c r="G59" s="1262"/>
      <c r="H59" s="1262"/>
      <c r="I59" s="1262"/>
      <c r="J59" s="1262"/>
      <c r="K59" s="2908"/>
      <c r="L59" s="2911"/>
      <c r="M59" s="1959"/>
      <c r="N59" s="1959"/>
      <c r="O59" s="1959"/>
      <c r="P59" s="1959"/>
      <c r="Q59" s="1959"/>
      <c r="R59" s="1959"/>
      <c r="S59" s="1959"/>
      <c r="T59" s="1959"/>
      <c r="U59" s="1959"/>
      <c r="V59" s="1959"/>
      <c r="W59" s="1959"/>
      <c r="X59" s="1959"/>
      <c r="Y59" s="1959"/>
      <c r="Z59" s="1959"/>
      <c r="AA59" s="1959"/>
    </row>
    <row r="60" spans="1:27" x14ac:dyDescent="0.25">
      <c r="A60" s="1262"/>
      <c r="B60" s="1262"/>
      <c r="C60" s="1262"/>
      <c r="D60" s="1262"/>
      <c r="E60" s="1262"/>
      <c r="F60" s="1262"/>
      <c r="G60" s="1262"/>
      <c r="H60" s="1262"/>
      <c r="I60" s="1262"/>
      <c r="J60" s="1262"/>
      <c r="K60" s="2908"/>
      <c r="L60" s="2911"/>
      <c r="M60" s="1959"/>
      <c r="N60" s="1959"/>
      <c r="O60" s="1959"/>
      <c r="P60" s="1959"/>
      <c r="Q60" s="1959"/>
      <c r="R60" s="1959"/>
      <c r="S60" s="1959"/>
      <c r="T60" s="1959"/>
      <c r="U60" s="1959"/>
      <c r="V60" s="1959"/>
      <c r="W60" s="1959"/>
      <c r="X60" s="1959"/>
      <c r="Y60" s="1959"/>
      <c r="Z60" s="1959"/>
      <c r="AA60" s="1959"/>
    </row>
    <row r="61" spans="1:27" x14ac:dyDescent="0.25">
      <c r="A61" s="1262"/>
      <c r="B61" s="1262"/>
      <c r="C61" s="1262"/>
      <c r="D61" s="1262"/>
      <c r="E61" s="1262"/>
      <c r="F61" s="1262"/>
      <c r="G61" s="1262"/>
      <c r="H61" s="1262"/>
      <c r="I61" s="1262"/>
      <c r="J61" s="1262"/>
      <c r="K61" s="2908"/>
      <c r="L61" s="2911"/>
      <c r="M61" s="1959"/>
      <c r="N61" s="1959"/>
      <c r="O61" s="1959"/>
      <c r="P61" s="1959"/>
      <c r="Q61" s="1959"/>
      <c r="R61" s="1959"/>
      <c r="S61" s="1959"/>
      <c r="T61" s="1959"/>
      <c r="U61" s="1959"/>
      <c r="V61" s="1959"/>
      <c r="W61" s="1959"/>
      <c r="X61" s="1959"/>
      <c r="Y61" s="1959"/>
      <c r="Z61" s="1959"/>
      <c r="AA61" s="1959"/>
    </row>
    <row r="62" spans="1:27" ht="48.75" customHeight="1" x14ac:dyDescent="0.25">
      <c r="A62" s="1262"/>
      <c r="B62" s="1262"/>
      <c r="C62" s="1262"/>
      <c r="D62" s="1262"/>
      <c r="E62" s="1262"/>
      <c r="F62" s="1262"/>
      <c r="G62" s="1262"/>
      <c r="H62" s="1262"/>
      <c r="I62" s="1262"/>
      <c r="J62" s="1262"/>
      <c r="K62" s="2908"/>
      <c r="L62" s="2911"/>
      <c r="M62" s="1959"/>
      <c r="N62" s="1959"/>
      <c r="O62" s="1959"/>
      <c r="P62" s="1959"/>
      <c r="Q62" s="1959"/>
      <c r="R62" s="1959"/>
      <c r="S62" s="1959"/>
      <c r="T62" s="1959"/>
      <c r="U62" s="1959"/>
      <c r="V62" s="1959"/>
      <c r="W62" s="1959"/>
      <c r="X62" s="1959"/>
      <c r="Y62" s="1959"/>
      <c r="Z62" s="1959"/>
      <c r="AA62" s="1959"/>
    </row>
    <row r="63" spans="1:27" ht="108.75" customHeight="1" x14ac:dyDescent="0.25">
      <c r="A63" s="1262"/>
      <c r="B63" s="1262"/>
      <c r="C63" s="1262"/>
      <c r="D63" s="1262"/>
      <c r="E63" s="1262"/>
      <c r="F63" s="1262"/>
      <c r="G63" s="1262"/>
      <c r="H63" s="1262"/>
      <c r="I63" s="1262"/>
      <c r="J63" s="1262"/>
      <c r="K63" s="2908"/>
      <c r="L63" s="2911"/>
      <c r="M63" s="1959"/>
      <c r="N63" s="1959"/>
      <c r="O63" s="1959"/>
      <c r="P63" s="1959"/>
      <c r="Q63" s="1959"/>
      <c r="R63" s="1959"/>
      <c r="S63" s="1959"/>
      <c r="T63" s="1959"/>
      <c r="U63" s="1959"/>
      <c r="V63" s="1959"/>
      <c r="W63" s="1959"/>
      <c r="X63" s="1959"/>
      <c r="Y63" s="1959"/>
      <c r="Z63" s="1959"/>
      <c r="AA63" s="1959"/>
    </row>
    <row r="64" spans="1:27" ht="147.75" customHeight="1" x14ac:dyDescent="0.25">
      <c r="A64" s="1262"/>
      <c r="B64" s="1262"/>
      <c r="C64" s="1262"/>
      <c r="D64" s="1262"/>
      <c r="E64" s="1262"/>
      <c r="F64" s="1262"/>
      <c r="G64" s="1262"/>
      <c r="H64" s="1262"/>
      <c r="I64" s="1262"/>
      <c r="J64" s="1262"/>
      <c r="K64" s="2908"/>
      <c r="L64" s="2911"/>
      <c r="M64" s="1959"/>
      <c r="N64" s="1959"/>
      <c r="O64" s="1959"/>
      <c r="P64" s="1959"/>
      <c r="Q64" s="1959"/>
      <c r="R64" s="1959"/>
      <c r="S64" s="1959"/>
      <c r="T64" s="1959"/>
      <c r="U64" s="1959"/>
      <c r="V64" s="1959"/>
      <c r="W64" s="1959"/>
      <c r="X64" s="1959"/>
      <c r="Y64" s="1959"/>
      <c r="Z64" s="1959"/>
      <c r="AA64" s="1959"/>
    </row>
    <row r="65" spans="11:27" ht="144.75" customHeight="1" x14ac:dyDescent="0.25">
      <c r="K65" s="2908"/>
      <c r="L65" s="2911"/>
      <c r="M65" s="1959"/>
      <c r="N65" s="1959"/>
      <c r="O65" s="1959"/>
      <c r="P65" s="1959"/>
      <c r="Q65" s="1959"/>
      <c r="R65" s="1959"/>
      <c r="S65" s="1959"/>
      <c r="T65" s="1959"/>
      <c r="U65" s="1959"/>
      <c r="V65" s="1959"/>
      <c r="W65" s="1959"/>
      <c r="X65" s="1959"/>
      <c r="Y65" s="1959"/>
      <c r="Z65" s="1959"/>
      <c r="AA65" s="1959"/>
    </row>
    <row r="66" spans="11:27" ht="18.75" customHeight="1" thickBot="1" x14ac:dyDescent="0.3">
      <c r="K66" s="2909"/>
      <c r="L66" s="2911"/>
      <c r="M66" s="1959"/>
      <c r="N66" s="1959"/>
      <c r="O66" s="1959"/>
      <c r="P66" s="1959"/>
      <c r="Q66" s="1959"/>
      <c r="R66" s="1959"/>
      <c r="S66" s="1959"/>
      <c r="T66" s="1959"/>
      <c r="U66" s="1959"/>
      <c r="V66" s="1959"/>
      <c r="W66" s="1959"/>
      <c r="X66" s="1959"/>
      <c r="Y66" s="1959"/>
      <c r="Z66" s="1959"/>
      <c r="AA66" s="1959"/>
    </row>
    <row r="67" spans="11:27" x14ac:dyDescent="0.25">
      <c r="K67" s="1959"/>
      <c r="L67" s="2911"/>
      <c r="M67" s="1959"/>
      <c r="N67" s="1959"/>
      <c r="O67" s="1959"/>
      <c r="P67" s="1959"/>
      <c r="Q67" s="1959"/>
      <c r="R67" s="1959"/>
      <c r="S67" s="1959"/>
      <c r="T67" s="1959"/>
      <c r="U67" s="1959"/>
      <c r="V67" s="1959"/>
      <c r="W67" s="1959"/>
      <c r="X67" s="1959"/>
      <c r="Y67" s="1959"/>
      <c r="Z67" s="1959"/>
      <c r="AA67" s="1959"/>
    </row>
    <row r="68" spans="11:27" x14ac:dyDescent="0.25">
      <c r="K68" s="1959"/>
      <c r="L68" s="2911"/>
      <c r="M68" s="1959"/>
      <c r="N68" s="1959"/>
      <c r="O68" s="1959"/>
      <c r="P68" s="1959"/>
      <c r="Q68" s="1959"/>
      <c r="R68" s="1959"/>
      <c r="S68" s="1959"/>
      <c r="T68" s="1959"/>
      <c r="U68" s="1959"/>
      <c r="V68" s="1959"/>
      <c r="W68" s="1959"/>
      <c r="X68" s="1959"/>
      <c r="Y68" s="1959"/>
      <c r="Z68" s="1959"/>
      <c r="AA68" s="1959"/>
    </row>
    <row r="69" spans="11:27" x14ac:dyDescent="0.25">
      <c r="K69" s="1959"/>
      <c r="L69" s="2911"/>
      <c r="M69" s="1959"/>
      <c r="N69" s="1959"/>
      <c r="O69" s="1959"/>
      <c r="P69" s="1959"/>
      <c r="Q69" s="1959"/>
      <c r="R69" s="1959"/>
      <c r="S69" s="1959"/>
      <c r="T69" s="1959"/>
      <c r="U69" s="1959"/>
      <c r="V69" s="1959"/>
      <c r="W69" s="1959"/>
      <c r="X69" s="1959"/>
      <c r="Y69" s="1959"/>
      <c r="Z69" s="1959"/>
      <c r="AA69" s="1959"/>
    </row>
    <row r="70" spans="11:27" x14ac:dyDescent="0.25">
      <c r="K70" s="1959"/>
      <c r="L70" s="2911"/>
      <c r="M70" s="1959"/>
      <c r="N70" s="1959"/>
      <c r="O70" s="1959"/>
      <c r="P70" s="1959"/>
      <c r="Q70" s="1959"/>
      <c r="R70" s="1959"/>
      <c r="S70" s="1959"/>
      <c r="T70" s="1959"/>
      <c r="U70" s="1959"/>
      <c r="V70" s="1959"/>
      <c r="W70" s="1959"/>
      <c r="X70" s="1959"/>
      <c r="Y70" s="1959"/>
      <c r="Z70" s="1959"/>
      <c r="AA70" s="1959"/>
    </row>
    <row r="71" spans="11:27" x14ac:dyDescent="0.25">
      <c r="K71" s="1959"/>
      <c r="L71" s="2911"/>
      <c r="M71" s="1959"/>
      <c r="N71" s="1959"/>
      <c r="O71" s="1959"/>
      <c r="P71" s="1959"/>
      <c r="Q71" s="1959"/>
      <c r="R71" s="1959"/>
      <c r="S71" s="1959"/>
      <c r="T71" s="1959"/>
      <c r="U71" s="1959"/>
      <c r="V71" s="1959"/>
      <c r="W71" s="1959"/>
      <c r="X71" s="1959"/>
      <c r="Y71" s="1959"/>
      <c r="Z71" s="1959"/>
      <c r="AA71" s="1959"/>
    </row>
    <row r="72" spans="11:27" x14ac:dyDescent="0.25">
      <c r="K72" s="1959"/>
      <c r="L72" s="2911"/>
      <c r="M72" s="1959"/>
      <c r="N72" s="1959"/>
      <c r="O72" s="1959"/>
      <c r="P72" s="1959"/>
      <c r="Q72" s="1959"/>
      <c r="R72" s="1959"/>
      <c r="S72" s="1959"/>
      <c r="T72" s="1959"/>
      <c r="U72" s="1959"/>
      <c r="V72" s="1959"/>
      <c r="W72" s="1959"/>
      <c r="X72" s="1959"/>
      <c r="Y72" s="1959"/>
      <c r="Z72" s="1959"/>
      <c r="AA72" s="1959"/>
    </row>
    <row r="73" spans="11:27" x14ac:dyDescent="0.25">
      <c r="K73" s="1959"/>
      <c r="L73" s="2911"/>
      <c r="M73" s="1959"/>
      <c r="N73" s="1959"/>
      <c r="O73" s="1959"/>
      <c r="P73" s="1959"/>
      <c r="Q73" s="1959"/>
      <c r="R73" s="1959"/>
      <c r="S73" s="1959"/>
      <c r="T73" s="1959"/>
      <c r="U73" s="1959"/>
      <c r="V73" s="1959"/>
      <c r="W73" s="1959"/>
      <c r="X73" s="1959"/>
      <c r="Y73" s="1959"/>
      <c r="Z73" s="1959"/>
      <c r="AA73" s="1959"/>
    </row>
    <row r="74" spans="11:27" x14ac:dyDescent="0.25">
      <c r="K74" s="1959"/>
      <c r="L74" s="2911"/>
      <c r="M74" s="1959"/>
      <c r="N74" s="1959"/>
      <c r="O74" s="1959"/>
      <c r="P74" s="1959"/>
      <c r="Q74" s="1959"/>
      <c r="R74" s="1959"/>
      <c r="S74" s="1959"/>
      <c r="T74" s="1959"/>
      <c r="U74" s="1959"/>
      <c r="V74" s="1959"/>
      <c r="W74" s="1959"/>
      <c r="X74" s="1959"/>
      <c r="Y74" s="1959"/>
      <c r="Z74" s="1959"/>
      <c r="AA74" s="1959"/>
    </row>
    <row r="75" spans="11:27" x14ac:dyDescent="0.25">
      <c r="K75" s="1959"/>
      <c r="L75" s="2911"/>
      <c r="M75" s="1959"/>
      <c r="N75" s="1959"/>
      <c r="O75" s="1959"/>
      <c r="P75" s="1959"/>
      <c r="Q75" s="1959"/>
      <c r="R75" s="1959"/>
      <c r="S75" s="1959"/>
      <c r="T75" s="1959"/>
      <c r="U75" s="1959"/>
      <c r="V75" s="1959"/>
      <c r="W75" s="1959"/>
      <c r="X75" s="1959"/>
      <c r="Y75" s="1959"/>
      <c r="Z75" s="1959"/>
      <c r="AA75" s="1959"/>
    </row>
    <row r="76" spans="11:27" x14ac:dyDescent="0.25">
      <c r="K76" s="1959"/>
      <c r="L76" s="2911"/>
      <c r="M76" s="1959"/>
      <c r="N76" s="1959"/>
      <c r="O76" s="1959"/>
      <c r="P76" s="1959"/>
      <c r="Q76" s="1959"/>
      <c r="R76" s="1959"/>
      <c r="S76" s="1959"/>
      <c r="T76" s="1959"/>
      <c r="U76" s="1959"/>
      <c r="V76" s="1959"/>
      <c r="W76" s="1959"/>
      <c r="X76" s="1959"/>
      <c r="Y76" s="1959"/>
      <c r="Z76" s="1959"/>
      <c r="AA76" s="1959"/>
    </row>
    <row r="77" spans="11:27" x14ac:dyDescent="0.25">
      <c r="K77" s="1959"/>
      <c r="L77" s="2911"/>
      <c r="M77" s="1959"/>
      <c r="N77" s="1959"/>
      <c r="O77" s="1959"/>
      <c r="P77" s="1959"/>
      <c r="Q77" s="1959"/>
      <c r="R77" s="1959"/>
      <c r="S77" s="1959"/>
      <c r="T77" s="1959"/>
      <c r="U77" s="1959"/>
      <c r="V77" s="1959"/>
      <c r="W77" s="1959"/>
      <c r="X77" s="1959"/>
      <c r="Y77" s="1959"/>
      <c r="Z77" s="1959"/>
      <c r="AA77" s="1959"/>
    </row>
    <row r="78" spans="11:27" x14ac:dyDescent="0.25">
      <c r="K78" s="1959"/>
      <c r="L78" s="2911"/>
      <c r="M78" s="1959"/>
      <c r="N78" s="1959"/>
      <c r="O78" s="1959"/>
      <c r="P78" s="1959"/>
      <c r="Q78" s="1959"/>
      <c r="R78" s="1959"/>
      <c r="S78" s="1959"/>
      <c r="T78" s="1959"/>
      <c r="U78" s="1959"/>
      <c r="V78" s="1959"/>
      <c r="W78" s="1959"/>
      <c r="X78" s="1959"/>
      <c r="Y78" s="1959"/>
      <c r="Z78" s="1959"/>
      <c r="AA78" s="1959"/>
    </row>
    <row r="79" spans="11:27" x14ac:dyDescent="0.25">
      <c r="K79" s="1959"/>
      <c r="L79" s="2911"/>
      <c r="M79" s="1959"/>
      <c r="N79" s="1959"/>
      <c r="O79" s="1959"/>
      <c r="P79" s="1959"/>
      <c r="Q79" s="1959"/>
      <c r="R79" s="1959"/>
      <c r="S79" s="1959"/>
      <c r="T79" s="1959"/>
      <c r="U79" s="1959"/>
      <c r="V79" s="1959"/>
      <c r="W79" s="1959"/>
      <c r="X79" s="1959"/>
      <c r="Y79" s="1959"/>
      <c r="Z79" s="1959"/>
      <c r="AA79" s="1959"/>
    </row>
    <row r="80" spans="11:27" x14ac:dyDescent="0.25">
      <c r="K80" s="1959"/>
      <c r="L80" s="2911"/>
      <c r="M80" s="1959"/>
      <c r="N80" s="1959"/>
      <c r="O80" s="1959"/>
      <c r="P80" s="1959"/>
      <c r="Q80" s="1959"/>
      <c r="R80" s="1959"/>
      <c r="S80" s="1959"/>
      <c r="T80" s="1959"/>
      <c r="U80" s="1959"/>
      <c r="V80" s="1959"/>
      <c r="W80" s="1959"/>
      <c r="X80" s="1959"/>
      <c r="Y80" s="1959"/>
      <c r="Z80" s="1959"/>
      <c r="AA80" s="1959"/>
    </row>
    <row r="81" spans="11:27" x14ac:dyDescent="0.25">
      <c r="K81" s="1959"/>
      <c r="L81" s="2911"/>
      <c r="M81" s="1959"/>
      <c r="N81" s="1959"/>
      <c r="O81" s="1959"/>
      <c r="P81" s="1959"/>
      <c r="Q81" s="1959"/>
      <c r="R81" s="1959"/>
      <c r="S81" s="1959"/>
      <c r="T81" s="1959"/>
      <c r="U81" s="1959"/>
      <c r="V81" s="1959"/>
      <c r="W81" s="1959"/>
      <c r="X81" s="1959"/>
      <c r="Y81" s="1959"/>
      <c r="Z81" s="1959"/>
      <c r="AA81" s="1959"/>
    </row>
    <row r="82" spans="11:27" x14ac:dyDescent="0.25">
      <c r="K82" s="1959"/>
      <c r="L82" s="2911"/>
      <c r="M82" s="1959"/>
      <c r="N82" s="1959"/>
      <c r="O82" s="1959"/>
      <c r="P82" s="1959"/>
      <c r="Q82" s="1959"/>
      <c r="R82" s="1959"/>
      <c r="S82" s="1959"/>
      <c r="T82" s="1959"/>
      <c r="U82" s="1959"/>
      <c r="V82" s="1959"/>
      <c r="W82" s="1959"/>
      <c r="X82" s="1959"/>
      <c r="Y82" s="1959"/>
      <c r="Z82" s="1959"/>
      <c r="AA82" s="1959"/>
    </row>
    <row r="83" spans="11:27" x14ac:dyDescent="0.25">
      <c r="K83" s="1959"/>
      <c r="L83" s="2911"/>
      <c r="M83" s="1959"/>
      <c r="N83" s="1959"/>
      <c r="O83" s="1959"/>
      <c r="P83" s="1959"/>
      <c r="Q83" s="1959"/>
      <c r="R83" s="1959"/>
      <c r="S83" s="1959"/>
      <c r="T83" s="1959"/>
      <c r="U83" s="1959"/>
      <c r="V83" s="1959"/>
      <c r="W83" s="1959"/>
      <c r="X83" s="1959"/>
      <c r="Y83" s="1959"/>
      <c r="Z83" s="1959"/>
      <c r="AA83" s="1959"/>
    </row>
    <row r="84" spans="11:27" x14ac:dyDescent="0.25">
      <c r="K84" s="1959"/>
      <c r="L84" s="2911"/>
      <c r="M84" s="1959"/>
      <c r="N84" s="1959"/>
      <c r="O84" s="1959"/>
      <c r="P84" s="1959"/>
      <c r="Q84" s="1959"/>
      <c r="R84" s="1959"/>
      <c r="S84" s="1959"/>
      <c r="T84" s="1959"/>
      <c r="U84" s="1959"/>
      <c r="V84" s="1959"/>
      <c r="W84" s="1959"/>
      <c r="X84" s="1959"/>
      <c r="Y84" s="1959"/>
      <c r="Z84" s="1959"/>
      <c r="AA84" s="1959"/>
    </row>
    <row r="85" spans="11:27" x14ac:dyDescent="0.25">
      <c r="K85" s="1959"/>
      <c r="L85" s="2911"/>
      <c r="M85" s="1959"/>
      <c r="N85" s="1959"/>
      <c r="O85" s="1959"/>
      <c r="P85" s="1959"/>
      <c r="Q85" s="1959"/>
      <c r="R85" s="1959"/>
      <c r="S85" s="1959"/>
      <c r="T85" s="1959"/>
      <c r="U85" s="1959"/>
      <c r="V85" s="1959"/>
      <c r="W85" s="1959"/>
      <c r="X85" s="1959"/>
      <c r="Y85" s="1959"/>
      <c r="Z85" s="1959"/>
      <c r="AA85" s="1959"/>
    </row>
    <row r="86" spans="11:27" x14ac:dyDescent="0.25">
      <c r="K86" s="1959"/>
      <c r="L86" s="2911"/>
      <c r="M86" s="1959"/>
      <c r="N86" s="1959"/>
      <c r="O86" s="1959"/>
      <c r="P86" s="1959"/>
      <c r="Q86" s="1959"/>
      <c r="R86" s="1959"/>
      <c r="S86" s="1959"/>
      <c r="T86" s="1959"/>
      <c r="U86" s="1959"/>
      <c r="V86" s="1959"/>
      <c r="W86" s="1959"/>
      <c r="X86" s="1959"/>
      <c r="Y86" s="1959"/>
      <c r="Z86" s="1959"/>
      <c r="AA86" s="1959"/>
    </row>
    <row r="87" spans="11:27" x14ac:dyDescent="0.25">
      <c r="K87" s="1959"/>
      <c r="L87" s="2911"/>
      <c r="M87" s="1959"/>
      <c r="N87" s="1959"/>
      <c r="O87" s="1959"/>
      <c r="P87" s="1959"/>
      <c r="Q87" s="1959"/>
      <c r="R87" s="1959"/>
      <c r="S87" s="1959"/>
      <c r="T87" s="1959"/>
      <c r="U87" s="1959"/>
      <c r="V87" s="1959"/>
      <c r="W87" s="1959"/>
      <c r="X87" s="1959"/>
      <c r="Y87" s="1959"/>
      <c r="Z87" s="1959"/>
      <c r="AA87" s="1959"/>
    </row>
    <row r="88" spans="11:27" x14ac:dyDescent="0.25">
      <c r="K88" s="1959"/>
      <c r="L88" s="2911"/>
      <c r="M88" s="1959"/>
      <c r="N88" s="1959"/>
      <c r="O88" s="1959"/>
      <c r="P88" s="1959"/>
      <c r="Q88" s="1959"/>
      <c r="R88" s="1959"/>
      <c r="S88" s="1959"/>
      <c r="T88" s="1959"/>
      <c r="U88" s="1959"/>
      <c r="V88" s="1959"/>
      <c r="W88" s="1959"/>
      <c r="X88" s="1959"/>
      <c r="Y88" s="1959"/>
      <c r="Z88" s="1959"/>
      <c r="AA88" s="1959"/>
    </row>
    <row r="89" spans="11:27" x14ac:dyDescent="0.25">
      <c r="K89" s="1959"/>
      <c r="L89" s="2911"/>
      <c r="M89" s="1959"/>
      <c r="N89" s="1959"/>
      <c r="O89" s="1959"/>
      <c r="P89" s="1959"/>
      <c r="Q89" s="1959"/>
      <c r="R89" s="1959"/>
      <c r="S89" s="1959"/>
      <c r="T89" s="1959"/>
      <c r="U89" s="1959"/>
      <c r="V89" s="1959"/>
      <c r="W89" s="1959"/>
      <c r="X89" s="1959"/>
      <c r="Y89" s="1959"/>
      <c r="Z89" s="1959"/>
      <c r="AA89" s="1959"/>
    </row>
    <row r="90" spans="11:27" x14ac:dyDescent="0.25">
      <c r="K90" s="1959"/>
      <c r="L90" s="2911"/>
      <c r="M90" s="1959"/>
      <c r="N90" s="1959"/>
      <c r="O90" s="1959"/>
      <c r="P90" s="1959"/>
      <c r="Q90" s="1959"/>
      <c r="R90" s="1959"/>
      <c r="S90" s="1959"/>
      <c r="T90" s="1959"/>
      <c r="U90" s="1959"/>
      <c r="V90" s="1959"/>
      <c r="W90" s="1959"/>
      <c r="X90" s="1959"/>
      <c r="Y90" s="1959"/>
      <c r="Z90" s="1959"/>
      <c r="AA90" s="1959"/>
    </row>
    <row r="91" spans="11:27" x14ac:dyDescent="0.25">
      <c r="K91" s="1959"/>
      <c r="L91" s="2911"/>
      <c r="M91" s="1959"/>
      <c r="N91" s="1959"/>
      <c r="O91" s="1959"/>
      <c r="P91" s="1959"/>
      <c r="Q91" s="1959"/>
      <c r="R91" s="1959"/>
      <c r="S91" s="1959"/>
      <c r="T91" s="1959"/>
      <c r="U91" s="1959"/>
      <c r="V91" s="1959"/>
      <c r="W91" s="1959"/>
      <c r="X91" s="1959"/>
      <c r="Y91" s="1959"/>
      <c r="Z91" s="1959"/>
      <c r="AA91" s="1959"/>
    </row>
    <row r="92" spans="11:27" x14ac:dyDescent="0.25">
      <c r="K92" s="1959"/>
      <c r="L92" s="2911"/>
      <c r="M92" s="1959"/>
      <c r="N92" s="1959"/>
      <c r="O92" s="1959"/>
      <c r="P92" s="1959"/>
      <c r="Q92" s="1959"/>
      <c r="R92" s="1959"/>
      <c r="S92" s="1959"/>
      <c r="T92" s="1959"/>
      <c r="U92" s="1959"/>
      <c r="V92" s="1959"/>
      <c r="W92" s="1959"/>
      <c r="X92" s="1959"/>
      <c r="Y92" s="1959"/>
      <c r="Z92" s="1959"/>
      <c r="AA92" s="1959"/>
    </row>
    <row r="93" spans="11:27" x14ac:dyDescent="0.25">
      <c r="K93" s="1959"/>
      <c r="L93" s="2911"/>
      <c r="M93" s="1959"/>
      <c r="N93" s="1959"/>
      <c r="O93" s="1959"/>
      <c r="P93" s="1959"/>
      <c r="Q93" s="1959"/>
      <c r="R93" s="1959"/>
      <c r="S93" s="1959"/>
      <c r="T93" s="1959"/>
      <c r="U93" s="1959"/>
      <c r="V93" s="1959"/>
      <c r="W93" s="1959"/>
      <c r="X93" s="1959"/>
      <c r="Y93" s="1959"/>
      <c r="Z93" s="1959"/>
      <c r="AA93" s="1959"/>
    </row>
    <row r="94" spans="11:27" x14ac:dyDescent="0.25">
      <c r="K94" s="1959"/>
      <c r="L94" s="2911"/>
      <c r="M94" s="1959"/>
      <c r="N94" s="1959"/>
      <c r="O94" s="1959"/>
      <c r="P94" s="1959"/>
      <c r="Q94" s="1959"/>
      <c r="R94" s="1959"/>
      <c r="S94" s="1959"/>
      <c r="T94" s="1959"/>
      <c r="U94" s="1959"/>
      <c r="V94" s="1959"/>
      <c r="W94" s="1959"/>
      <c r="X94" s="1959"/>
      <c r="Y94" s="1959"/>
      <c r="Z94" s="1959"/>
      <c r="AA94" s="1959"/>
    </row>
    <row r="95" spans="11:27" x14ac:dyDescent="0.25">
      <c r="K95" s="1959"/>
      <c r="L95" s="2911"/>
      <c r="M95" s="1959"/>
      <c r="N95" s="1959"/>
      <c r="O95" s="1959"/>
      <c r="P95" s="1959"/>
      <c r="Q95" s="1959"/>
      <c r="R95" s="1959"/>
      <c r="S95" s="1959"/>
      <c r="T95" s="1959"/>
      <c r="U95" s="1959"/>
      <c r="V95" s="1959"/>
      <c r="W95" s="1959"/>
      <c r="X95" s="1959"/>
      <c r="Y95" s="1959"/>
      <c r="Z95" s="1959"/>
      <c r="AA95" s="1959"/>
    </row>
    <row r="96" spans="11:27" x14ac:dyDescent="0.25">
      <c r="K96" s="1959"/>
      <c r="L96" s="2911"/>
      <c r="M96" s="1959"/>
      <c r="N96" s="1959"/>
      <c r="O96" s="1959"/>
      <c r="P96" s="1959"/>
      <c r="Q96" s="1959"/>
      <c r="R96" s="1959"/>
      <c r="S96" s="1959"/>
      <c r="T96" s="1959"/>
      <c r="U96" s="1959"/>
      <c r="V96" s="1959"/>
      <c r="W96" s="1959"/>
      <c r="X96" s="1959"/>
      <c r="Y96" s="1959"/>
      <c r="Z96" s="1959"/>
      <c r="AA96" s="1959"/>
    </row>
    <row r="97" spans="11:27" x14ac:dyDescent="0.25">
      <c r="K97" s="1959"/>
      <c r="L97" s="2911"/>
      <c r="M97" s="1959"/>
      <c r="N97" s="1959"/>
      <c r="O97" s="1959"/>
      <c r="P97" s="1959"/>
      <c r="Q97" s="1959"/>
      <c r="R97" s="1959"/>
      <c r="S97" s="1959"/>
      <c r="T97" s="1959"/>
      <c r="U97" s="1959"/>
      <c r="V97" s="1959"/>
      <c r="W97" s="1959"/>
      <c r="X97" s="1959"/>
      <c r="Y97" s="1959"/>
      <c r="Z97" s="1959"/>
      <c r="AA97" s="1959"/>
    </row>
    <row r="98" spans="11:27" x14ac:dyDescent="0.25">
      <c r="K98" s="1959"/>
      <c r="L98" s="2911"/>
      <c r="M98" s="1959"/>
      <c r="N98" s="1959"/>
      <c r="O98" s="1959"/>
      <c r="P98" s="1959"/>
      <c r="Q98" s="1959"/>
      <c r="R98" s="1959"/>
      <c r="S98" s="1959"/>
      <c r="T98" s="1959"/>
      <c r="U98" s="1959"/>
      <c r="V98" s="1959"/>
      <c r="W98" s="1959"/>
      <c r="X98" s="1959"/>
      <c r="Y98" s="1959"/>
      <c r="Z98" s="1959"/>
      <c r="AA98" s="1959"/>
    </row>
    <row r="99" spans="11:27" x14ac:dyDescent="0.25">
      <c r="K99" s="1959"/>
      <c r="L99" s="2911"/>
      <c r="M99" s="1959"/>
      <c r="N99" s="1959"/>
      <c r="O99" s="1959"/>
      <c r="P99" s="1959"/>
      <c r="Q99" s="1959"/>
      <c r="R99" s="1959"/>
      <c r="S99" s="1959"/>
      <c r="T99" s="1959"/>
      <c r="U99" s="1959"/>
      <c r="V99" s="1959"/>
      <c r="W99" s="1959"/>
      <c r="X99" s="1959"/>
      <c r="Y99" s="1959"/>
      <c r="Z99" s="1959"/>
      <c r="AA99" s="1959"/>
    </row>
    <row r="100" spans="11:27" x14ac:dyDescent="0.25">
      <c r="K100" s="1959"/>
      <c r="L100" s="2911"/>
      <c r="M100" s="1959"/>
      <c r="N100" s="1959"/>
      <c r="O100" s="1959"/>
      <c r="P100" s="1959"/>
      <c r="Q100" s="1959"/>
      <c r="R100" s="1959"/>
      <c r="S100" s="1959"/>
      <c r="T100" s="1959"/>
      <c r="U100" s="1959"/>
      <c r="V100" s="1959"/>
      <c r="W100" s="1959"/>
      <c r="X100" s="1959"/>
      <c r="Y100" s="1959"/>
      <c r="Z100" s="1959"/>
      <c r="AA100" s="1959"/>
    </row>
    <row r="101" spans="11:27" x14ac:dyDescent="0.25">
      <c r="K101" s="1959"/>
      <c r="L101" s="236"/>
      <c r="M101" s="1959"/>
      <c r="N101" s="1959"/>
      <c r="O101" s="1959"/>
      <c r="P101" s="1959"/>
      <c r="Q101" s="1959"/>
      <c r="R101" s="1959"/>
      <c r="S101" s="1959"/>
      <c r="T101" s="1959"/>
      <c r="U101" s="1959"/>
      <c r="V101" s="1959"/>
      <c r="W101" s="1959"/>
      <c r="X101" s="1959"/>
      <c r="Y101" s="1959"/>
      <c r="Z101" s="1959"/>
      <c r="AA101" s="1959"/>
    </row>
    <row r="102" spans="11:27" x14ac:dyDescent="0.25">
      <c r="K102" s="1959"/>
      <c r="L102" s="236"/>
      <c r="M102" s="1959"/>
      <c r="N102" s="1959"/>
      <c r="O102" s="1959"/>
      <c r="P102" s="1959"/>
      <c r="Q102" s="1959"/>
      <c r="R102" s="1959"/>
      <c r="S102" s="1959"/>
      <c r="T102" s="1959"/>
      <c r="U102" s="1959"/>
      <c r="V102" s="1959"/>
      <c r="W102" s="1959"/>
      <c r="X102" s="1959"/>
      <c r="Y102" s="1959"/>
      <c r="Z102" s="1959"/>
      <c r="AA102" s="1959"/>
    </row>
    <row r="103" spans="11:27" x14ac:dyDescent="0.25">
      <c r="K103" s="1959"/>
      <c r="L103" s="236"/>
      <c r="M103" s="1959"/>
      <c r="N103" s="1959"/>
      <c r="O103" s="1959"/>
      <c r="P103" s="1959"/>
      <c r="Q103" s="1959"/>
      <c r="R103" s="1959"/>
      <c r="S103" s="1959"/>
      <c r="T103" s="1959"/>
      <c r="U103" s="1959"/>
      <c r="V103" s="1959"/>
      <c r="W103" s="1959"/>
      <c r="X103" s="1959"/>
      <c r="Y103" s="1959"/>
      <c r="Z103" s="1959"/>
      <c r="AA103" s="1959"/>
    </row>
    <row r="104" spans="11:27" x14ac:dyDescent="0.25">
      <c r="K104" s="1959"/>
      <c r="L104" s="236"/>
      <c r="M104" s="1959"/>
      <c r="N104" s="1959"/>
      <c r="O104" s="1959"/>
      <c r="P104" s="1959"/>
      <c r="Q104" s="1959"/>
      <c r="R104" s="1959"/>
      <c r="S104" s="1959"/>
      <c r="T104" s="1959"/>
      <c r="U104" s="1959"/>
      <c r="V104" s="1959"/>
      <c r="W104" s="1959"/>
      <c r="X104" s="1959"/>
      <c r="Y104" s="1959"/>
      <c r="Z104" s="1959"/>
      <c r="AA104" s="1959"/>
    </row>
    <row r="105" spans="11:27" x14ac:dyDescent="0.25">
      <c r="K105" s="1959"/>
      <c r="L105" s="236"/>
      <c r="M105" s="1959"/>
      <c r="N105" s="1959"/>
      <c r="O105" s="1959"/>
      <c r="P105" s="1959"/>
      <c r="Q105" s="1959"/>
      <c r="R105" s="1959"/>
      <c r="S105" s="1959"/>
      <c r="T105" s="1959"/>
      <c r="U105" s="1959"/>
      <c r="V105" s="1959"/>
      <c r="W105" s="1959"/>
      <c r="X105" s="1959"/>
      <c r="Y105" s="1959"/>
      <c r="Z105" s="1959"/>
      <c r="AA105" s="1959"/>
    </row>
    <row r="106" spans="11:27" x14ac:dyDescent="0.25">
      <c r="K106" s="1959"/>
      <c r="L106" s="236"/>
      <c r="M106" s="1959"/>
      <c r="N106" s="1959"/>
      <c r="O106" s="1959"/>
      <c r="P106" s="1959"/>
      <c r="Q106" s="1959"/>
      <c r="R106" s="1959"/>
      <c r="S106" s="1959"/>
      <c r="T106" s="1959"/>
      <c r="U106" s="1959"/>
      <c r="V106" s="1959"/>
      <c r="W106" s="1959"/>
      <c r="X106" s="1959"/>
      <c r="Y106" s="1959"/>
      <c r="Z106" s="1959"/>
      <c r="AA106" s="1959"/>
    </row>
    <row r="107" spans="11:27" x14ac:dyDescent="0.25">
      <c r="K107" s="1959"/>
      <c r="L107" s="236"/>
      <c r="M107" s="1959"/>
      <c r="N107" s="1959"/>
      <c r="O107" s="1959"/>
      <c r="P107" s="1959"/>
      <c r="Q107" s="1959"/>
      <c r="R107" s="1959"/>
      <c r="S107" s="1959"/>
      <c r="T107" s="1959"/>
      <c r="U107" s="1959"/>
      <c r="V107" s="1959"/>
      <c r="W107" s="1959"/>
      <c r="X107" s="1959"/>
      <c r="Y107" s="1959"/>
      <c r="Z107" s="1959"/>
      <c r="AA107" s="1959"/>
    </row>
    <row r="108" spans="11:27" x14ac:dyDescent="0.25">
      <c r="K108" s="1959"/>
      <c r="L108" s="236"/>
      <c r="M108" s="1959"/>
      <c r="N108" s="1959"/>
      <c r="O108" s="1959"/>
      <c r="P108" s="1959"/>
      <c r="Q108" s="1959"/>
      <c r="R108" s="1959"/>
      <c r="S108" s="1959"/>
      <c r="T108" s="1959"/>
      <c r="U108" s="1959"/>
      <c r="V108" s="1959"/>
      <c r="W108" s="1959"/>
      <c r="X108" s="1959"/>
      <c r="Y108" s="1959"/>
      <c r="Z108" s="1959"/>
      <c r="AA108" s="1959"/>
    </row>
  </sheetData>
  <sheetProtection algorithmName="SHA-512" hashValue="s3Tdf8KwhRTuZMYN28tdQHdpC1Iotqpvy/a9tkUfCy0L+qd/YqStdwaVPq8p5M9R57+iqiyx8NQtS7EZUeT2jQ==" saltValue="iKOHHp4TyjbzfCHDVxamFA==" spinCount="100000" sheet="1" objects="1" scenarios="1"/>
  <mergeCells count="3">
    <mergeCell ref="A2:I50"/>
    <mergeCell ref="K1:K66"/>
    <mergeCell ref="L1:L100"/>
  </mergeCells>
  <pageMargins left="0.7" right="0.7" top="0.85416666666666696" bottom="0.75" header="0.3" footer="0.3"/>
  <pageSetup firstPageNumber="32" orientation="portrait" useFirstPageNumber="1" r:id="rId1"/>
  <headerFooter>
    <oddHeader>&amp;L&amp;9
Semi-Annual Child Welfare Report&amp;C&amp;"-,Bold"&amp;14ARIZONA DEPARTMENT of  CHILD SAFETY&amp;R&amp;9
July 01, 2020 through December 31, 2020</oddHeader>
    <oddFooter>&amp;CPage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9CA1-AFC8-4196-97FF-9E2B7DF6E06C}">
  <dimension ref="A1:L49"/>
  <sheetViews>
    <sheetView workbookViewId="0">
      <selection activeCell="D40" sqref="D40"/>
    </sheetView>
  </sheetViews>
  <sheetFormatPr defaultRowHeight="15" x14ac:dyDescent="0.25"/>
  <cols>
    <col min="1" max="1" width="35.5703125" style="1262" customWidth="1"/>
    <col min="2" max="2" width="17.140625" style="1262" hidden="1" customWidth="1"/>
    <col min="3" max="4" width="17.140625" style="1262" customWidth="1"/>
    <col min="5" max="9" width="17.140625" style="1262" hidden="1" customWidth="1"/>
  </cols>
  <sheetData>
    <row r="1" spans="1:9" ht="21.75" thickBot="1" x14ac:dyDescent="0.3">
      <c r="A1" s="2443" t="s">
        <v>920</v>
      </c>
      <c r="B1" s="2444"/>
      <c r="C1" s="2444"/>
      <c r="D1" s="2444"/>
      <c r="E1" s="2444"/>
      <c r="F1" s="2444"/>
      <c r="G1" s="2444"/>
      <c r="H1" s="2444"/>
      <c r="I1" s="2444"/>
    </row>
    <row r="2" spans="1:9" ht="15.75" thickBot="1" x14ac:dyDescent="0.3">
      <c r="A2" s="238"/>
      <c r="B2" s="1883" t="s">
        <v>1030</v>
      </c>
      <c r="C2" s="2214" t="s">
        <v>1099</v>
      </c>
      <c r="D2" s="2214" t="s">
        <v>1056</v>
      </c>
      <c r="E2" s="1883" t="s">
        <v>1029</v>
      </c>
      <c r="F2" s="1757" t="s">
        <v>983</v>
      </c>
      <c r="G2" s="1713" t="s">
        <v>261</v>
      </c>
      <c r="H2" s="1713" t="s">
        <v>262</v>
      </c>
      <c r="I2" s="1713" t="s">
        <v>263</v>
      </c>
    </row>
    <row r="3" spans="1:9" ht="15.75" thickBot="1" x14ac:dyDescent="0.3">
      <c r="A3" s="237"/>
      <c r="B3" s="195" t="s">
        <v>269</v>
      </c>
      <c r="C3" s="195" t="s">
        <v>269</v>
      </c>
      <c r="D3" s="195" t="s">
        <v>269</v>
      </c>
      <c r="E3" s="195" t="s">
        <v>269</v>
      </c>
      <c r="F3" s="195" t="s">
        <v>269</v>
      </c>
      <c r="G3" s="195" t="s">
        <v>269</v>
      </c>
      <c r="H3" s="195" t="s">
        <v>269</v>
      </c>
      <c r="I3" s="195" t="s">
        <v>269</v>
      </c>
    </row>
    <row r="4" spans="1:9" ht="15.75" thickBot="1" x14ac:dyDescent="0.3">
      <c r="A4" s="2912" t="s">
        <v>921</v>
      </c>
      <c r="B4" s="2913"/>
      <c r="C4" s="2913"/>
      <c r="D4" s="2913"/>
      <c r="E4" s="2913"/>
      <c r="F4" s="2913"/>
      <c r="G4" s="2913"/>
      <c r="H4" s="2913"/>
      <c r="I4" s="2913"/>
    </row>
    <row r="5" spans="1:9" x14ac:dyDescent="0.25">
      <c r="A5" s="79">
        <v>0</v>
      </c>
      <c r="B5" s="2073"/>
      <c r="C5" s="2202">
        <v>0</v>
      </c>
      <c r="D5" s="1876">
        <v>0</v>
      </c>
      <c r="E5" s="359">
        <v>0</v>
      </c>
      <c r="F5" s="359">
        <v>0</v>
      </c>
      <c r="G5" s="359">
        <v>0</v>
      </c>
      <c r="H5" s="359">
        <v>0</v>
      </c>
      <c r="I5" s="359">
        <v>0</v>
      </c>
    </row>
    <row r="6" spans="1:9" x14ac:dyDescent="0.25">
      <c r="A6" s="74">
        <v>1</v>
      </c>
      <c r="B6" s="2074"/>
      <c r="C6" s="2203">
        <v>0</v>
      </c>
      <c r="D6" s="1877">
        <v>0</v>
      </c>
      <c r="E6" s="1910">
        <v>0</v>
      </c>
      <c r="F6" s="1801">
        <v>0</v>
      </c>
      <c r="G6" s="1746">
        <v>0</v>
      </c>
      <c r="H6" s="1732">
        <v>0</v>
      </c>
      <c r="I6" s="1732">
        <v>0</v>
      </c>
    </row>
    <row r="7" spans="1:9" x14ac:dyDescent="0.25">
      <c r="A7" s="74">
        <v>2</v>
      </c>
      <c r="B7" s="2074"/>
      <c r="C7" s="2203">
        <v>0</v>
      </c>
      <c r="D7" s="1877">
        <v>0</v>
      </c>
      <c r="E7" s="1910">
        <v>0</v>
      </c>
      <c r="F7" s="1801">
        <v>0</v>
      </c>
      <c r="G7" s="1746">
        <v>0</v>
      </c>
      <c r="H7" s="1732">
        <v>0</v>
      </c>
      <c r="I7" s="1732">
        <v>0</v>
      </c>
    </row>
    <row r="8" spans="1:9" x14ac:dyDescent="0.25">
      <c r="A8" s="74">
        <v>3</v>
      </c>
      <c r="B8" s="2074"/>
      <c r="C8" s="2204">
        <v>0</v>
      </c>
      <c r="D8" s="1877">
        <v>0</v>
      </c>
      <c r="E8" s="1910">
        <v>0</v>
      </c>
      <c r="F8" s="1801">
        <v>0</v>
      </c>
      <c r="G8" s="1746">
        <v>0</v>
      </c>
      <c r="H8" s="1732">
        <v>0</v>
      </c>
      <c r="I8" s="1732">
        <v>0</v>
      </c>
    </row>
    <row r="9" spans="1:9" x14ac:dyDescent="0.25">
      <c r="A9" s="74">
        <v>4</v>
      </c>
      <c r="B9" s="2074"/>
      <c r="C9" s="2203">
        <v>0</v>
      </c>
      <c r="D9" s="1877">
        <v>0</v>
      </c>
      <c r="E9" s="1910">
        <v>0</v>
      </c>
      <c r="F9" s="1801">
        <v>0</v>
      </c>
      <c r="G9" s="1746">
        <v>0</v>
      </c>
      <c r="H9" s="1732">
        <v>0</v>
      </c>
      <c r="I9" s="1732">
        <v>0</v>
      </c>
    </row>
    <row r="10" spans="1:9" x14ac:dyDescent="0.25">
      <c r="A10" s="74">
        <v>5</v>
      </c>
      <c r="B10" s="2074"/>
      <c r="C10" s="2204">
        <v>0</v>
      </c>
      <c r="D10" s="1877">
        <v>0</v>
      </c>
      <c r="E10" s="1910">
        <v>0</v>
      </c>
      <c r="F10" s="1801">
        <v>0</v>
      </c>
      <c r="G10" s="1746">
        <v>0</v>
      </c>
      <c r="H10" s="1732">
        <v>0</v>
      </c>
      <c r="I10" s="1732">
        <v>0</v>
      </c>
    </row>
    <row r="11" spans="1:9" x14ac:dyDescent="0.25">
      <c r="A11" s="74">
        <v>6</v>
      </c>
      <c r="B11" s="2074"/>
      <c r="C11" s="2204">
        <v>0</v>
      </c>
      <c r="D11" s="1877">
        <v>0</v>
      </c>
      <c r="E11" s="1910">
        <v>0</v>
      </c>
      <c r="F11" s="1801">
        <v>0</v>
      </c>
      <c r="G11" s="1746">
        <v>0</v>
      </c>
      <c r="H11" s="1732">
        <v>0</v>
      </c>
      <c r="I11" s="1732">
        <v>0</v>
      </c>
    </row>
    <row r="12" spans="1:9" x14ac:dyDescent="0.25">
      <c r="A12" s="74">
        <v>7</v>
      </c>
      <c r="B12" s="2074"/>
      <c r="C12" s="2204">
        <v>0</v>
      </c>
      <c r="D12" s="1877">
        <v>0</v>
      </c>
      <c r="E12" s="1910">
        <v>0</v>
      </c>
      <c r="F12" s="1801">
        <v>0</v>
      </c>
      <c r="G12" s="1746">
        <v>0</v>
      </c>
      <c r="H12" s="1732">
        <v>0</v>
      </c>
      <c r="I12" s="1732">
        <v>0</v>
      </c>
    </row>
    <row r="13" spans="1:9" x14ac:dyDescent="0.25">
      <c r="A13" s="74">
        <v>8</v>
      </c>
      <c r="B13" s="2074"/>
      <c r="C13" s="2204">
        <v>0</v>
      </c>
      <c r="D13" s="1877">
        <v>0</v>
      </c>
      <c r="E13" s="1910">
        <v>0</v>
      </c>
      <c r="F13" s="1801">
        <v>0</v>
      </c>
      <c r="G13" s="1746">
        <v>0</v>
      </c>
      <c r="H13" s="1732">
        <v>0</v>
      </c>
      <c r="I13" s="1732">
        <v>0</v>
      </c>
    </row>
    <row r="14" spans="1:9" x14ac:dyDescent="0.25">
      <c r="A14" s="74">
        <v>9</v>
      </c>
      <c r="B14" s="2074"/>
      <c r="C14" s="2204">
        <v>0</v>
      </c>
      <c r="D14" s="1877">
        <v>0</v>
      </c>
      <c r="E14" s="1910">
        <v>0</v>
      </c>
      <c r="F14" s="1801">
        <v>0</v>
      </c>
      <c r="G14" s="1746">
        <v>0</v>
      </c>
      <c r="H14" s="1732">
        <v>0</v>
      </c>
      <c r="I14" s="1732">
        <v>0</v>
      </c>
    </row>
    <row r="15" spans="1:9" x14ac:dyDescent="0.25">
      <c r="A15" s="74">
        <v>10</v>
      </c>
      <c r="B15" s="2074"/>
      <c r="C15" s="2204">
        <v>1</v>
      </c>
      <c r="D15" s="1877">
        <v>0</v>
      </c>
      <c r="E15" s="1910">
        <v>0</v>
      </c>
      <c r="F15" s="1801">
        <v>0</v>
      </c>
      <c r="G15" s="1746">
        <v>0</v>
      </c>
      <c r="H15" s="1732">
        <v>0</v>
      </c>
      <c r="I15" s="1732">
        <v>0</v>
      </c>
    </row>
    <row r="16" spans="1:9" x14ac:dyDescent="0.25">
      <c r="A16" s="74">
        <v>11</v>
      </c>
      <c r="B16" s="2074"/>
      <c r="C16" s="2204">
        <v>0</v>
      </c>
      <c r="D16" s="1877">
        <v>0</v>
      </c>
      <c r="E16" s="1910">
        <v>0</v>
      </c>
      <c r="F16" s="1801">
        <v>0</v>
      </c>
      <c r="G16" s="1746">
        <v>0</v>
      </c>
      <c r="H16" s="1732">
        <v>0</v>
      </c>
      <c r="I16" s="1732">
        <v>0</v>
      </c>
    </row>
    <row r="17" spans="1:11" x14ac:dyDescent="0.25">
      <c r="A17" s="74">
        <v>12</v>
      </c>
      <c r="B17" s="2074"/>
      <c r="C17" s="2204">
        <v>0</v>
      </c>
      <c r="D17" s="1877">
        <v>0</v>
      </c>
      <c r="E17" s="1910">
        <v>0</v>
      </c>
      <c r="F17" s="1801">
        <v>0</v>
      </c>
      <c r="G17" s="1746">
        <v>0</v>
      </c>
      <c r="H17" s="1732">
        <v>0</v>
      </c>
      <c r="I17" s="1732">
        <v>0</v>
      </c>
    </row>
    <row r="18" spans="1:11" x14ac:dyDescent="0.25">
      <c r="A18" s="74">
        <v>13</v>
      </c>
      <c r="B18" s="2074"/>
      <c r="C18" s="2204">
        <v>2</v>
      </c>
      <c r="D18" s="1877">
        <v>0</v>
      </c>
      <c r="E18" s="1910">
        <v>1</v>
      </c>
      <c r="F18" s="1801">
        <v>3</v>
      </c>
      <c r="G18" s="1746">
        <v>0</v>
      </c>
      <c r="H18" s="1732">
        <v>1</v>
      </c>
      <c r="I18" s="1732">
        <v>1</v>
      </c>
    </row>
    <row r="19" spans="1:11" x14ac:dyDescent="0.25">
      <c r="A19" s="74">
        <v>14</v>
      </c>
      <c r="B19" s="2074"/>
      <c r="C19" s="2204">
        <v>4</v>
      </c>
      <c r="D19" s="1877">
        <v>12</v>
      </c>
      <c r="E19" s="1910">
        <v>10</v>
      </c>
      <c r="F19" s="1801">
        <v>13</v>
      </c>
      <c r="G19" s="1746">
        <v>8</v>
      </c>
      <c r="H19" s="1732">
        <v>6</v>
      </c>
      <c r="I19" s="1732">
        <v>11</v>
      </c>
    </row>
    <row r="20" spans="1:11" x14ac:dyDescent="0.25">
      <c r="A20" s="74">
        <v>15</v>
      </c>
      <c r="B20" s="2074"/>
      <c r="C20" s="2204">
        <v>17</v>
      </c>
      <c r="D20" s="1877">
        <v>12</v>
      </c>
      <c r="E20" s="1910">
        <v>17</v>
      </c>
      <c r="F20" s="1801">
        <v>22</v>
      </c>
      <c r="G20" s="1746">
        <v>22</v>
      </c>
      <c r="H20" s="1732">
        <v>21</v>
      </c>
      <c r="I20" s="1732">
        <v>39</v>
      </c>
    </row>
    <row r="21" spans="1:11" x14ac:dyDescent="0.25">
      <c r="A21" s="74">
        <v>16</v>
      </c>
      <c r="B21" s="2074"/>
      <c r="C21" s="2204">
        <v>24</v>
      </c>
      <c r="D21" s="1877">
        <v>38</v>
      </c>
      <c r="E21" s="1910">
        <v>37</v>
      </c>
      <c r="F21" s="1801">
        <v>39</v>
      </c>
      <c r="G21" s="1746">
        <v>43</v>
      </c>
      <c r="H21" s="1732">
        <v>43</v>
      </c>
      <c r="I21" s="1732">
        <v>41</v>
      </c>
      <c r="K21" s="1262"/>
    </row>
    <row r="22" spans="1:11" ht="15.75" thickBot="1" x14ac:dyDescent="0.3">
      <c r="A22" s="81">
        <v>17</v>
      </c>
      <c r="B22" s="1364"/>
      <c r="C22" s="2205">
        <v>45</v>
      </c>
      <c r="D22" s="1705">
        <v>58</v>
      </c>
      <c r="E22" s="311">
        <v>57</v>
      </c>
      <c r="F22" s="311">
        <v>60</v>
      </c>
      <c r="G22" s="311">
        <v>60</v>
      </c>
      <c r="H22" s="311">
        <v>60</v>
      </c>
      <c r="I22" s="311">
        <v>70</v>
      </c>
      <c r="K22" s="1262"/>
    </row>
    <row r="23" spans="1:11" ht="16.5" thickTop="1" thickBot="1" x14ac:dyDescent="0.3">
      <c r="A23" s="36" t="s">
        <v>922</v>
      </c>
      <c r="B23" s="2082">
        <f t="shared" ref="B23:I23" si="0">SUM(B5:B22)</f>
        <v>0</v>
      </c>
      <c r="C23" s="866">
        <f t="shared" ref="C23" si="1">SUM(C5:C22)</f>
        <v>93</v>
      </c>
      <c r="D23" s="2078">
        <f t="shared" si="0"/>
        <v>120</v>
      </c>
      <c r="E23" s="313">
        <f t="shared" si="0"/>
        <v>122</v>
      </c>
      <c r="F23" s="313">
        <f t="shared" si="0"/>
        <v>137</v>
      </c>
      <c r="G23" s="313">
        <f t="shared" si="0"/>
        <v>133</v>
      </c>
      <c r="H23" s="313">
        <f t="shared" si="0"/>
        <v>131</v>
      </c>
      <c r="I23" s="313">
        <f t="shared" si="0"/>
        <v>162</v>
      </c>
    </row>
    <row r="24" spans="1:11" ht="8.25" customHeight="1" thickBot="1" x14ac:dyDescent="0.3">
      <c r="A24" s="65"/>
      <c r="B24" s="64"/>
      <c r="C24" s="64"/>
      <c r="D24" s="64"/>
      <c r="E24" s="64"/>
      <c r="F24" s="64"/>
      <c r="G24" s="64"/>
      <c r="H24" s="64"/>
      <c r="I24" s="64"/>
    </row>
    <row r="25" spans="1:11" ht="15.75" thickBot="1" x14ac:dyDescent="0.3">
      <c r="A25" s="2311" t="s">
        <v>923</v>
      </c>
      <c r="B25" s="2312"/>
      <c r="C25" s="2312"/>
      <c r="D25" s="2312"/>
      <c r="E25" s="2312"/>
      <c r="F25" s="2312"/>
      <c r="G25" s="2312"/>
      <c r="H25" s="2312"/>
      <c r="I25" s="2312"/>
    </row>
    <row r="26" spans="1:11" x14ac:dyDescent="0.25">
      <c r="A26" s="79" t="s">
        <v>924</v>
      </c>
      <c r="B26" s="2073"/>
      <c r="C26" s="2206">
        <v>26</v>
      </c>
      <c r="D26" s="1876">
        <v>33</v>
      </c>
      <c r="E26" s="359">
        <v>22</v>
      </c>
      <c r="F26" s="359">
        <v>26</v>
      </c>
      <c r="G26" s="359">
        <v>16</v>
      </c>
      <c r="H26" s="359">
        <v>18</v>
      </c>
      <c r="I26" s="1678"/>
      <c r="K26" s="1262"/>
    </row>
    <row r="27" spans="1:11" x14ac:dyDescent="0.25">
      <c r="A27" s="80" t="s">
        <v>925</v>
      </c>
      <c r="B27" s="2074"/>
      <c r="C27" s="2207">
        <v>12</v>
      </c>
      <c r="D27" s="1877">
        <v>20</v>
      </c>
      <c r="E27" s="1910">
        <v>11</v>
      </c>
      <c r="F27" s="1801">
        <v>19</v>
      </c>
      <c r="G27" s="1746">
        <v>23</v>
      </c>
      <c r="H27" s="1732">
        <v>8</v>
      </c>
      <c r="I27" s="1679"/>
      <c r="K27" s="1262"/>
    </row>
    <row r="28" spans="1:11" x14ac:dyDescent="0.25">
      <c r="A28" s="80" t="s">
        <v>926</v>
      </c>
      <c r="B28" s="2074"/>
      <c r="C28" s="2207">
        <v>5</v>
      </c>
      <c r="D28" s="1877">
        <v>14</v>
      </c>
      <c r="E28" s="1910">
        <v>18</v>
      </c>
      <c r="F28" s="1801">
        <v>12</v>
      </c>
      <c r="G28" s="1746">
        <v>10</v>
      </c>
      <c r="H28" s="1732">
        <v>18</v>
      </c>
      <c r="I28" s="1679"/>
    </row>
    <row r="29" spans="1:11" x14ac:dyDescent="0.25">
      <c r="A29" s="80" t="s">
        <v>927</v>
      </c>
      <c r="B29" s="2074"/>
      <c r="C29" s="2207">
        <v>10</v>
      </c>
      <c r="D29" s="1877">
        <v>11</v>
      </c>
      <c r="E29" s="1910">
        <v>8</v>
      </c>
      <c r="F29" s="1801">
        <v>17</v>
      </c>
      <c r="G29" s="1746">
        <v>11</v>
      </c>
      <c r="H29" s="1732">
        <v>15</v>
      </c>
      <c r="I29" s="1679"/>
      <c r="K29" s="1262"/>
    </row>
    <row r="30" spans="1:11" x14ac:dyDescent="0.25">
      <c r="A30" s="80" t="s">
        <v>928</v>
      </c>
      <c r="B30" s="2074"/>
      <c r="C30" s="2207">
        <v>12</v>
      </c>
      <c r="D30" s="1877">
        <v>9</v>
      </c>
      <c r="E30" s="1910">
        <v>12</v>
      </c>
      <c r="F30" s="1801">
        <v>13</v>
      </c>
      <c r="G30" s="1746">
        <v>20</v>
      </c>
      <c r="H30" s="1732">
        <v>14</v>
      </c>
      <c r="I30" s="1679"/>
    </row>
    <row r="31" spans="1:11" ht="15.75" thickBot="1" x14ac:dyDescent="0.3">
      <c r="A31" s="81" t="s">
        <v>929</v>
      </c>
      <c r="B31" s="1364"/>
      <c r="C31" s="2208">
        <v>28</v>
      </c>
      <c r="D31" s="1705">
        <v>33</v>
      </c>
      <c r="E31" s="311">
        <v>51</v>
      </c>
      <c r="F31" s="311">
        <v>50</v>
      </c>
      <c r="G31" s="311">
        <v>53</v>
      </c>
      <c r="H31" s="311">
        <v>58</v>
      </c>
      <c r="I31" s="1680"/>
    </row>
    <row r="32" spans="1:11" ht="16.5" thickTop="1" thickBot="1" x14ac:dyDescent="0.3">
      <c r="A32" s="36" t="s">
        <v>282</v>
      </c>
      <c r="B32" s="2082">
        <f t="shared" ref="B32:H32" si="2">SUM(B26:B31)</f>
        <v>0</v>
      </c>
      <c r="C32" s="866">
        <f t="shared" ref="C32" si="3">SUM(C26:C31)</f>
        <v>93</v>
      </c>
      <c r="D32" s="2078">
        <f t="shared" si="2"/>
        <v>120</v>
      </c>
      <c r="E32" s="313">
        <f t="shared" si="2"/>
        <v>122</v>
      </c>
      <c r="F32" s="313">
        <f t="shared" si="2"/>
        <v>137</v>
      </c>
      <c r="G32" s="313">
        <f t="shared" si="2"/>
        <v>133</v>
      </c>
      <c r="H32" s="313">
        <f t="shared" si="2"/>
        <v>131</v>
      </c>
      <c r="I32" s="1681"/>
    </row>
    <row r="33" spans="1:12" ht="8.25" customHeight="1" thickBot="1" x14ac:dyDescent="0.3">
      <c r="A33" s="65"/>
      <c r="B33" s="64"/>
      <c r="C33" s="64"/>
      <c r="D33" s="64"/>
      <c r="E33" s="64"/>
      <c r="F33" s="64"/>
      <c r="G33" s="64"/>
      <c r="H33" s="64"/>
      <c r="I33" s="64"/>
    </row>
    <row r="34" spans="1:12" ht="15.75" thickBot="1" x14ac:dyDescent="0.3">
      <c r="A34" s="2311" t="s">
        <v>930</v>
      </c>
      <c r="B34" s="2312"/>
      <c r="C34" s="2312"/>
      <c r="D34" s="2312"/>
      <c r="E34" s="2312"/>
      <c r="F34" s="2312"/>
      <c r="G34" s="2312"/>
      <c r="H34" s="2312"/>
      <c r="I34" s="2312"/>
    </row>
    <row r="35" spans="1:12" x14ac:dyDescent="0.25">
      <c r="A35" s="1948" t="s">
        <v>931</v>
      </c>
      <c r="B35" s="2916"/>
      <c r="C35" s="1876">
        <v>315</v>
      </c>
      <c r="D35" s="1876">
        <v>326</v>
      </c>
      <c r="E35" s="2148">
        <v>259</v>
      </c>
      <c r="F35" s="2148">
        <v>237</v>
      </c>
      <c r="G35" s="2148">
        <v>196</v>
      </c>
      <c r="H35" s="2148">
        <v>220</v>
      </c>
      <c r="I35" s="2213"/>
    </row>
    <row r="36" spans="1:12" ht="25.5" x14ac:dyDescent="0.25">
      <c r="A36" s="1948" t="s">
        <v>932</v>
      </c>
      <c r="B36" s="1362"/>
      <c r="C36" s="2210">
        <v>356</v>
      </c>
      <c r="D36" s="1877">
        <v>317</v>
      </c>
      <c r="E36" s="1910">
        <v>268</v>
      </c>
      <c r="F36" s="1801">
        <v>250</v>
      </c>
      <c r="G36" s="1746">
        <v>198</v>
      </c>
      <c r="H36" s="1732">
        <v>258</v>
      </c>
      <c r="I36" s="1679"/>
    </row>
    <row r="37" spans="1:12" ht="26.25" thickBot="1" x14ac:dyDescent="0.3">
      <c r="A37" s="1948" t="s">
        <v>933</v>
      </c>
      <c r="B37" s="1362"/>
      <c r="C37" s="2211">
        <v>267</v>
      </c>
      <c r="D37" s="1878">
        <v>256</v>
      </c>
      <c r="E37" s="1910">
        <v>225</v>
      </c>
      <c r="F37" s="1801">
        <v>211</v>
      </c>
      <c r="G37" s="1746">
        <v>172</v>
      </c>
      <c r="H37" s="1732">
        <v>213</v>
      </c>
      <c r="I37" s="1679"/>
    </row>
    <row r="38" spans="1:12" ht="27.75" customHeight="1" thickBot="1" x14ac:dyDescent="0.3">
      <c r="A38" s="2917" t="s">
        <v>934</v>
      </c>
      <c r="B38" s="2917"/>
      <c r="C38" s="2917"/>
      <c r="D38" s="2917"/>
      <c r="E38" s="2917"/>
      <c r="F38" s="2917"/>
      <c r="G38" s="2917"/>
      <c r="H38" s="2917"/>
      <c r="I38" s="2917"/>
    </row>
    <row r="39" spans="1:12" ht="15.75" thickBot="1" x14ac:dyDescent="0.3">
      <c r="A39" s="2311" t="s">
        <v>935</v>
      </c>
      <c r="B39" s="2312"/>
      <c r="C39" s="2312"/>
      <c r="D39" s="2312"/>
      <c r="E39" s="2312"/>
      <c r="F39" s="2312"/>
      <c r="G39" s="2312"/>
      <c r="H39" s="2312"/>
      <c r="I39" s="2312"/>
    </row>
    <row r="40" spans="1:12" x14ac:dyDescent="0.25">
      <c r="A40" s="79" t="s">
        <v>936</v>
      </c>
      <c r="B40" s="2073"/>
      <c r="C40" s="2206">
        <v>0</v>
      </c>
      <c r="D40" s="1876">
        <v>1</v>
      </c>
      <c r="E40" s="359">
        <v>2</v>
      </c>
      <c r="F40" s="359">
        <v>5</v>
      </c>
      <c r="G40" s="359">
        <v>10</v>
      </c>
      <c r="H40" s="359">
        <v>11</v>
      </c>
      <c r="I40" s="1679"/>
    </row>
    <row r="41" spans="1:12" x14ac:dyDescent="0.25">
      <c r="A41" s="80" t="s">
        <v>937</v>
      </c>
      <c r="B41" s="2074"/>
      <c r="C41" s="2207">
        <v>19</v>
      </c>
      <c r="D41" s="1877">
        <v>22</v>
      </c>
      <c r="E41" s="1910">
        <v>11</v>
      </c>
      <c r="F41" s="1801">
        <v>22</v>
      </c>
      <c r="G41" s="1746">
        <v>30</v>
      </c>
      <c r="H41" s="1732">
        <v>27</v>
      </c>
      <c r="I41" s="1679"/>
    </row>
    <row r="42" spans="1:12" x14ac:dyDescent="0.25">
      <c r="A42" s="80" t="s">
        <v>448</v>
      </c>
      <c r="B42" s="2074"/>
      <c r="C42" s="2207">
        <v>35</v>
      </c>
      <c r="D42" s="1877">
        <v>39</v>
      </c>
      <c r="E42" s="1910">
        <v>83</v>
      </c>
      <c r="F42" s="1801">
        <v>41</v>
      </c>
      <c r="G42" s="1746">
        <v>32</v>
      </c>
      <c r="H42" s="1732">
        <v>87</v>
      </c>
      <c r="I42" s="1679"/>
      <c r="J42" s="1262"/>
    </row>
    <row r="43" spans="1:12" ht="15.75" thickBot="1" x14ac:dyDescent="0.3">
      <c r="A43" s="81" t="s">
        <v>289</v>
      </c>
      <c r="B43" s="1364"/>
      <c r="C43" s="2208">
        <v>83</v>
      </c>
      <c r="D43" s="1705">
        <v>110</v>
      </c>
      <c r="E43" s="311">
        <v>26</v>
      </c>
      <c r="F43" s="311">
        <v>102</v>
      </c>
      <c r="G43" s="311">
        <v>97</v>
      </c>
      <c r="H43" s="311">
        <v>56</v>
      </c>
      <c r="I43" s="1680"/>
    </row>
    <row r="44" spans="1:12" ht="16.5" thickTop="1" thickBot="1" x14ac:dyDescent="0.3">
      <c r="A44" s="36" t="s">
        <v>282</v>
      </c>
      <c r="B44" s="2081">
        <f t="shared" ref="B44:H44" si="4">SUM(B40:B43)</f>
        <v>0</v>
      </c>
      <c r="C44" s="866">
        <f t="shared" ref="C44" si="5">SUM(C40:C43)</f>
        <v>137</v>
      </c>
      <c r="D44" s="2080">
        <f t="shared" si="4"/>
        <v>172</v>
      </c>
      <c r="E44" s="313">
        <f t="shared" si="4"/>
        <v>122</v>
      </c>
      <c r="F44" s="313">
        <f t="shared" si="4"/>
        <v>170</v>
      </c>
      <c r="G44" s="313">
        <f t="shared" si="4"/>
        <v>169</v>
      </c>
      <c r="H44" s="89">
        <f t="shared" si="4"/>
        <v>181</v>
      </c>
      <c r="I44" s="1681"/>
    </row>
    <row r="45" spans="1:12" ht="8.25" customHeight="1" thickBot="1" x14ac:dyDescent="0.3">
      <c r="A45" s="65"/>
      <c r="B45" s="64"/>
      <c r="C45" s="64"/>
      <c r="D45" s="64"/>
      <c r="E45" s="64"/>
      <c r="F45" s="64"/>
      <c r="G45" s="64"/>
      <c r="H45" s="64"/>
      <c r="I45" s="64"/>
    </row>
    <row r="46" spans="1:12" ht="15.75" thickBot="1" x14ac:dyDescent="0.3">
      <c r="A46" s="2311" t="s">
        <v>938</v>
      </c>
      <c r="B46" s="2312"/>
      <c r="C46" s="2335"/>
      <c r="D46" s="2335"/>
      <c r="E46" s="2312"/>
      <c r="F46" s="2312"/>
      <c r="G46" s="2312"/>
      <c r="H46" s="2312"/>
      <c r="I46" s="2312"/>
    </row>
    <row r="47" spans="1:12" x14ac:dyDescent="0.25">
      <c r="A47" s="79" t="s">
        <v>939</v>
      </c>
      <c r="B47" s="2073"/>
      <c r="C47" s="2209">
        <v>1642255</v>
      </c>
      <c r="D47" s="1876">
        <v>1747334</v>
      </c>
      <c r="E47" s="2076">
        <v>1925345</v>
      </c>
      <c r="F47" s="359">
        <v>2039874</v>
      </c>
      <c r="G47" s="359">
        <v>2221359</v>
      </c>
      <c r="H47" s="359">
        <v>2339955</v>
      </c>
      <c r="I47" s="1679"/>
    </row>
    <row r="48" spans="1:12" ht="15.75" thickBot="1" x14ac:dyDescent="0.3">
      <c r="A48" s="80" t="s">
        <v>940</v>
      </c>
      <c r="B48" s="2074"/>
      <c r="C48" s="2210">
        <v>15781</v>
      </c>
      <c r="D48" s="1877">
        <v>17478</v>
      </c>
      <c r="E48" s="1768">
        <v>18908</v>
      </c>
      <c r="F48" s="1801">
        <v>19199</v>
      </c>
      <c r="G48" s="1746">
        <v>20900</v>
      </c>
      <c r="H48" s="1732">
        <v>23182</v>
      </c>
      <c r="I48" s="1680"/>
      <c r="L48" s="1262"/>
    </row>
    <row r="49" spans="1:9" ht="16.5" thickTop="1" thickBot="1" x14ac:dyDescent="0.3">
      <c r="A49" s="36" t="s">
        <v>941</v>
      </c>
      <c r="B49" s="2075" t="e">
        <f t="shared" ref="B49:H49" si="6">SUM(B48/B47)</f>
        <v>#DIV/0!</v>
      </c>
      <c r="C49" s="2212">
        <f t="shared" ref="C49" si="7">SUM(C48/C47)</f>
        <v>9.6093481219420851E-3</v>
      </c>
      <c r="D49" s="2079">
        <f t="shared" si="6"/>
        <v>1.0002666920004991E-2</v>
      </c>
      <c r="E49" s="2077">
        <f t="shared" si="6"/>
        <v>9.820577610765862E-3</v>
      </c>
      <c r="F49" s="1756">
        <f t="shared" si="6"/>
        <v>9.4118558303110875E-3</v>
      </c>
      <c r="G49" s="1756">
        <f t="shared" si="6"/>
        <v>9.4086547919539337E-3</v>
      </c>
      <c r="H49" s="1683">
        <f t="shared" si="6"/>
        <v>9.9070281266092717E-3</v>
      </c>
      <c r="I49" s="1681"/>
    </row>
  </sheetData>
  <sheetProtection algorithmName="SHA-512" hashValue="/FdAnS/ZV9e0mURnGyZNqfxm21wMp5Ov+Yc7dj0ipymo5TEFVf3MPDpHInRkYnBiKPRHnOStIepuTqRgipIzXA==" saltValue="g/5BoDeuwj8IgDpUMgWeNA==" spinCount="100000" sheet="1" objects="1" scenarios="1"/>
  <mergeCells count="7">
    <mergeCell ref="A46:I46"/>
    <mergeCell ref="A1:I1"/>
    <mergeCell ref="A4:I4"/>
    <mergeCell ref="A25:I25"/>
    <mergeCell ref="A34:I34"/>
    <mergeCell ref="A39:I39"/>
    <mergeCell ref="A38:I38"/>
  </mergeCells>
  <pageMargins left="0.7" right="0.7" top="0.75" bottom="0.75" header="0.3" footer="0.3"/>
  <pageSetup orientation="portrait" horizontalDpi="204" verticalDpi="192" r:id="rId1"/>
  <ignoredErrors>
    <ignoredError sqref="F23 C2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750E-9526-4332-9C18-450B941432C1}">
  <dimension ref="A1:J44"/>
  <sheetViews>
    <sheetView workbookViewId="0">
      <selection activeCell="N18" sqref="N18"/>
    </sheetView>
  </sheetViews>
  <sheetFormatPr defaultRowHeight="15" x14ac:dyDescent="0.25"/>
  <cols>
    <col min="1" max="1" width="35.5703125" style="1262" customWidth="1"/>
    <col min="2" max="3" width="17.140625" style="1262" customWidth="1"/>
    <col min="4" max="8" width="17.140625" style="1262" hidden="1" customWidth="1"/>
    <col min="9" max="10" width="8.85546875" customWidth="1"/>
  </cols>
  <sheetData>
    <row r="1" spans="1:8" ht="21.75" thickBot="1" x14ac:dyDescent="0.3">
      <c r="A1" s="2443" t="s">
        <v>942</v>
      </c>
      <c r="B1" s="2444"/>
      <c r="C1" s="2444"/>
      <c r="D1" s="2444"/>
      <c r="E1" s="2444"/>
      <c r="F1" s="2444"/>
      <c r="G1" s="2444"/>
      <c r="H1" s="2444"/>
    </row>
    <row r="2" spans="1:8" ht="15.75" thickBot="1" x14ac:dyDescent="0.3">
      <c r="A2" s="238"/>
      <c r="B2" s="2214" t="s">
        <v>1099</v>
      </c>
      <c r="C2" s="2214" t="s">
        <v>1056</v>
      </c>
      <c r="D2" s="1883" t="s">
        <v>1029</v>
      </c>
      <c r="E2" s="1757" t="s">
        <v>983</v>
      </c>
      <c r="F2" s="1713" t="s">
        <v>261</v>
      </c>
      <c r="G2" s="1713" t="s">
        <v>262</v>
      </c>
      <c r="H2" s="1713" t="s">
        <v>263</v>
      </c>
    </row>
    <row r="3" spans="1:8" ht="15.75" thickBot="1" x14ac:dyDescent="0.3">
      <c r="A3" s="237"/>
      <c r="B3" s="195" t="s">
        <v>269</v>
      </c>
      <c r="C3" s="195" t="s">
        <v>269</v>
      </c>
      <c r="D3" s="195" t="s">
        <v>269</v>
      </c>
      <c r="E3" s="195" t="s">
        <v>269</v>
      </c>
      <c r="F3" s="195" t="s">
        <v>269</v>
      </c>
      <c r="G3" s="195" t="s">
        <v>269</v>
      </c>
      <c r="H3" s="195" t="s">
        <v>269</v>
      </c>
    </row>
    <row r="4" spans="1:8" ht="16.5" thickBot="1" x14ac:dyDescent="0.3">
      <c r="A4" s="2513" t="s">
        <v>943</v>
      </c>
      <c r="B4" s="2514"/>
      <c r="C4" s="2514"/>
      <c r="D4" s="2514"/>
      <c r="E4" s="2514"/>
      <c r="F4" s="2514"/>
      <c r="G4" s="2913"/>
      <c r="H4" s="2913"/>
    </row>
    <row r="5" spans="1:8" x14ac:dyDescent="0.25">
      <c r="A5" s="79">
        <v>0</v>
      </c>
      <c r="B5" s="2215">
        <v>1</v>
      </c>
      <c r="C5" s="1876">
        <v>2</v>
      </c>
      <c r="D5" s="359">
        <v>2</v>
      </c>
      <c r="E5" s="359">
        <v>0</v>
      </c>
      <c r="F5" s="359">
        <v>3</v>
      </c>
      <c r="G5" s="359">
        <v>2</v>
      </c>
      <c r="H5" s="359">
        <v>1</v>
      </c>
    </row>
    <row r="6" spans="1:8" x14ac:dyDescent="0.25">
      <c r="A6" s="80">
        <v>1</v>
      </c>
      <c r="B6" s="2216">
        <v>1</v>
      </c>
      <c r="C6" s="1877">
        <v>2</v>
      </c>
      <c r="D6" s="1910">
        <v>2</v>
      </c>
      <c r="E6" s="1801">
        <v>2</v>
      </c>
      <c r="F6" s="1746">
        <v>1</v>
      </c>
      <c r="G6" s="1732">
        <v>1</v>
      </c>
      <c r="H6" s="1732">
        <v>1</v>
      </c>
    </row>
    <row r="7" spans="1:8" x14ac:dyDescent="0.25">
      <c r="A7" s="80">
        <v>2</v>
      </c>
      <c r="B7" s="2216">
        <v>2</v>
      </c>
      <c r="C7" s="1877">
        <v>2</v>
      </c>
      <c r="D7" s="1910">
        <v>0</v>
      </c>
      <c r="E7" s="1801">
        <v>2</v>
      </c>
      <c r="F7" s="1746">
        <v>1</v>
      </c>
      <c r="G7" s="1732">
        <v>1</v>
      </c>
      <c r="H7" s="1732">
        <v>2</v>
      </c>
    </row>
    <row r="8" spans="1:8" x14ac:dyDescent="0.25">
      <c r="A8" s="80">
        <v>3</v>
      </c>
      <c r="B8" s="2217">
        <v>4</v>
      </c>
      <c r="C8" s="1877">
        <v>2</v>
      </c>
      <c r="D8" s="1910">
        <v>1</v>
      </c>
      <c r="E8" s="1801">
        <v>0</v>
      </c>
      <c r="F8" s="1746">
        <v>1</v>
      </c>
      <c r="G8" s="1732">
        <v>1</v>
      </c>
      <c r="H8" s="1732">
        <v>0</v>
      </c>
    </row>
    <row r="9" spans="1:8" x14ac:dyDescent="0.25">
      <c r="A9" s="80">
        <v>4</v>
      </c>
      <c r="B9" s="2216">
        <v>2</v>
      </c>
      <c r="C9" s="1877">
        <v>0</v>
      </c>
      <c r="D9" s="1910">
        <v>0</v>
      </c>
      <c r="E9" s="1801">
        <v>0</v>
      </c>
      <c r="F9" s="1746">
        <v>1</v>
      </c>
      <c r="G9" s="1732">
        <v>2</v>
      </c>
      <c r="H9" s="1732">
        <v>1</v>
      </c>
    </row>
    <row r="10" spans="1:8" x14ac:dyDescent="0.25">
      <c r="A10" s="80">
        <v>5</v>
      </c>
      <c r="B10" s="2217">
        <v>0</v>
      </c>
      <c r="C10" s="1877">
        <v>0</v>
      </c>
      <c r="D10" s="1910">
        <v>0</v>
      </c>
      <c r="E10" s="1801">
        <v>1</v>
      </c>
      <c r="F10" s="1746">
        <v>1</v>
      </c>
      <c r="G10" s="1732">
        <v>1</v>
      </c>
      <c r="H10" s="1732">
        <v>0</v>
      </c>
    </row>
    <row r="11" spans="1:8" x14ac:dyDescent="0.25">
      <c r="A11" s="80">
        <v>6</v>
      </c>
      <c r="B11" s="2217">
        <v>0</v>
      </c>
      <c r="C11" s="1877">
        <v>0</v>
      </c>
      <c r="D11" s="1910">
        <v>1</v>
      </c>
      <c r="E11" s="1801">
        <v>0</v>
      </c>
      <c r="F11" s="1746">
        <v>0</v>
      </c>
      <c r="G11" s="1732">
        <v>1</v>
      </c>
      <c r="H11" s="1732">
        <v>1</v>
      </c>
    </row>
    <row r="12" spans="1:8" x14ac:dyDescent="0.25">
      <c r="A12" s="80">
        <v>7</v>
      </c>
      <c r="B12" s="2217">
        <v>0</v>
      </c>
      <c r="C12" s="1877">
        <v>0</v>
      </c>
      <c r="D12" s="1910">
        <v>0</v>
      </c>
      <c r="E12" s="1801">
        <v>0</v>
      </c>
      <c r="F12" s="1746">
        <v>2</v>
      </c>
      <c r="G12" s="1732">
        <v>2</v>
      </c>
      <c r="H12" s="1732">
        <v>1</v>
      </c>
    </row>
    <row r="13" spans="1:8" x14ac:dyDescent="0.25">
      <c r="A13" s="80">
        <v>8</v>
      </c>
      <c r="B13" s="2217">
        <v>0</v>
      </c>
      <c r="C13" s="1877">
        <v>1</v>
      </c>
      <c r="D13" s="1910">
        <v>2</v>
      </c>
      <c r="E13" s="1801">
        <v>4</v>
      </c>
      <c r="F13" s="1746">
        <v>1</v>
      </c>
      <c r="G13" s="1732">
        <v>1</v>
      </c>
      <c r="H13" s="1732">
        <v>0</v>
      </c>
    </row>
    <row r="14" spans="1:8" x14ac:dyDescent="0.25">
      <c r="A14" s="80">
        <v>9</v>
      </c>
      <c r="B14" s="2217">
        <v>1</v>
      </c>
      <c r="C14" s="1877">
        <v>0</v>
      </c>
      <c r="D14" s="1910">
        <v>0</v>
      </c>
      <c r="E14" s="1801">
        <v>0</v>
      </c>
      <c r="F14" s="1746">
        <v>0</v>
      </c>
      <c r="G14" s="1732">
        <v>2</v>
      </c>
      <c r="H14" s="1732">
        <v>2</v>
      </c>
    </row>
    <row r="15" spans="1:8" x14ac:dyDescent="0.25">
      <c r="A15" s="80">
        <v>10</v>
      </c>
      <c r="B15" s="2217">
        <v>0</v>
      </c>
      <c r="C15" s="1877">
        <v>3</v>
      </c>
      <c r="D15" s="1910">
        <v>1</v>
      </c>
      <c r="E15" s="1801">
        <v>1</v>
      </c>
      <c r="F15" s="1746">
        <v>2</v>
      </c>
      <c r="G15" s="1732">
        <v>1</v>
      </c>
      <c r="H15" s="1732">
        <v>1</v>
      </c>
    </row>
    <row r="16" spans="1:8" x14ac:dyDescent="0.25">
      <c r="A16" s="80">
        <v>11</v>
      </c>
      <c r="B16" s="2217">
        <v>1</v>
      </c>
      <c r="C16" s="1877">
        <v>1</v>
      </c>
      <c r="D16" s="1910">
        <v>1</v>
      </c>
      <c r="E16" s="1801">
        <v>2</v>
      </c>
      <c r="F16" s="1746">
        <v>1</v>
      </c>
      <c r="G16" s="1732">
        <v>1</v>
      </c>
      <c r="H16" s="1732">
        <v>0</v>
      </c>
    </row>
    <row r="17" spans="1:8" x14ac:dyDescent="0.25">
      <c r="A17" s="80">
        <v>12</v>
      </c>
      <c r="B17" s="2217">
        <v>0</v>
      </c>
      <c r="C17" s="1877">
        <v>1</v>
      </c>
      <c r="D17" s="1910">
        <v>1</v>
      </c>
      <c r="E17" s="1801">
        <v>1</v>
      </c>
      <c r="F17" s="1746">
        <v>1</v>
      </c>
      <c r="G17" s="1732">
        <v>1</v>
      </c>
      <c r="H17" s="1732">
        <v>1</v>
      </c>
    </row>
    <row r="18" spans="1:8" x14ac:dyDescent="0.25">
      <c r="A18" s="80">
        <v>13</v>
      </c>
      <c r="B18" s="2217">
        <v>0</v>
      </c>
      <c r="C18" s="1877">
        <v>0</v>
      </c>
      <c r="D18" s="1910">
        <v>0</v>
      </c>
      <c r="E18" s="1801">
        <v>4</v>
      </c>
      <c r="F18" s="1746">
        <v>3</v>
      </c>
      <c r="G18" s="1732">
        <v>2</v>
      </c>
      <c r="H18" s="1732">
        <v>2</v>
      </c>
    </row>
    <row r="19" spans="1:8" x14ac:dyDescent="0.25">
      <c r="A19" s="80">
        <v>14</v>
      </c>
      <c r="B19" s="2217">
        <v>0</v>
      </c>
      <c r="C19" s="1877">
        <v>0</v>
      </c>
      <c r="D19" s="1910">
        <v>2</v>
      </c>
      <c r="E19" s="1801">
        <v>1</v>
      </c>
      <c r="F19" s="1746">
        <v>3</v>
      </c>
      <c r="G19" s="1732">
        <v>2</v>
      </c>
      <c r="H19" s="1732">
        <v>2</v>
      </c>
    </row>
    <row r="20" spans="1:8" x14ac:dyDescent="0.25">
      <c r="A20" s="80">
        <v>15</v>
      </c>
      <c r="B20" s="2217">
        <v>1</v>
      </c>
      <c r="C20" s="1877">
        <v>2</v>
      </c>
      <c r="D20" s="1910">
        <v>2</v>
      </c>
      <c r="E20" s="1801">
        <v>3</v>
      </c>
      <c r="F20" s="1746">
        <v>2</v>
      </c>
      <c r="G20" s="1732">
        <v>2</v>
      </c>
      <c r="H20" s="1732">
        <v>5</v>
      </c>
    </row>
    <row r="21" spans="1:8" x14ac:dyDescent="0.25">
      <c r="A21" s="80">
        <v>16</v>
      </c>
      <c r="B21" s="2217">
        <v>2</v>
      </c>
      <c r="C21" s="1877">
        <v>2</v>
      </c>
      <c r="D21" s="1910">
        <v>3</v>
      </c>
      <c r="E21" s="1801">
        <v>4</v>
      </c>
      <c r="F21" s="1746">
        <v>4</v>
      </c>
      <c r="G21" s="1732">
        <v>5</v>
      </c>
      <c r="H21" s="1732">
        <v>7</v>
      </c>
    </row>
    <row r="22" spans="1:8" ht="15.75" thickBot="1" x14ac:dyDescent="0.3">
      <c r="A22" s="81">
        <v>17</v>
      </c>
      <c r="B22" s="2218">
        <v>2</v>
      </c>
      <c r="C22" s="1705">
        <v>4</v>
      </c>
      <c r="D22" s="311">
        <v>4</v>
      </c>
      <c r="E22" s="311">
        <v>11</v>
      </c>
      <c r="F22" s="311">
        <v>4</v>
      </c>
      <c r="G22" s="311">
        <v>3</v>
      </c>
      <c r="H22" s="311">
        <v>1</v>
      </c>
    </row>
    <row r="23" spans="1:8" ht="27" thickTop="1" thickBot="1" x14ac:dyDescent="0.3">
      <c r="A23" s="36" t="s">
        <v>944</v>
      </c>
      <c r="B23" s="914">
        <f t="shared" ref="B23" si="0">SUM(B5:B22)</f>
        <v>17</v>
      </c>
      <c r="C23" s="2078">
        <f t="shared" ref="C23:H23" si="1">SUM(C5:C22)</f>
        <v>22</v>
      </c>
      <c r="D23" s="313">
        <f t="shared" si="1"/>
        <v>22</v>
      </c>
      <c r="E23" s="313">
        <f t="shared" si="1"/>
        <v>36</v>
      </c>
      <c r="F23" s="313">
        <f t="shared" si="1"/>
        <v>31</v>
      </c>
      <c r="G23" s="313">
        <f t="shared" si="1"/>
        <v>31</v>
      </c>
      <c r="H23" s="313">
        <f t="shared" si="1"/>
        <v>28</v>
      </c>
    </row>
    <row r="24" spans="1:8" ht="9" customHeight="1" thickBot="1" x14ac:dyDescent="0.3">
      <c r="A24" s="65"/>
      <c r="B24" s="64"/>
      <c r="C24" s="64"/>
      <c r="D24" s="64"/>
      <c r="E24" s="64"/>
      <c r="F24" s="64"/>
      <c r="G24" s="64"/>
      <c r="H24" s="64"/>
    </row>
    <row r="25" spans="1:8" ht="15.75" thickBot="1" x14ac:dyDescent="0.3">
      <c r="A25" s="2311" t="s">
        <v>945</v>
      </c>
      <c r="B25" s="2312"/>
      <c r="C25" s="2312"/>
      <c r="D25" s="2312"/>
      <c r="E25" s="2312"/>
      <c r="F25" s="2312"/>
      <c r="G25" s="2312"/>
      <c r="H25" s="2312"/>
    </row>
    <row r="26" spans="1:8" x14ac:dyDescent="0.25">
      <c r="A26" s="79" t="s">
        <v>924</v>
      </c>
      <c r="B26" s="2206">
        <v>1</v>
      </c>
      <c r="C26" s="1876">
        <v>7</v>
      </c>
      <c r="D26" s="359">
        <v>6</v>
      </c>
      <c r="E26" s="359">
        <v>4</v>
      </c>
      <c r="F26" s="359">
        <v>5</v>
      </c>
      <c r="G26" s="359">
        <v>1</v>
      </c>
      <c r="H26" s="1678"/>
    </row>
    <row r="27" spans="1:8" x14ac:dyDescent="0.25">
      <c r="A27" s="80" t="s">
        <v>925</v>
      </c>
      <c r="B27" s="2207">
        <v>2</v>
      </c>
      <c r="C27" s="1877">
        <v>0</v>
      </c>
      <c r="D27" s="1910">
        <v>2</v>
      </c>
      <c r="E27" s="1801">
        <v>2</v>
      </c>
      <c r="F27" s="1746">
        <v>3</v>
      </c>
      <c r="G27" s="1732">
        <v>5</v>
      </c>
      <c r="H27" s="1679"/>
    </row>
    <row r="28" spans="1:8" x14ac:dyDescent="0.25">
      <c r="A28" s="80" t="s">
        <v>926</v>
      </c>
      <c r="B28" s="2207">
        <v>1</v>
      </c>
      <c r="C28" s="1877">
        <v>3</v>
      </c>
      <c r="D28" s="1910">
        <v>1</v>
      </c>
      <c r="E28" s="1801">
        <v>3</v>
      </c>
      <c r="F28" s="1746">
        <v>1</v>
      </c>
      <c r="G28" s="1732">
        <v>1</v>
      </c>
      <c r="H28" s="1679"/>
    </row>
    <row r="29" spans="1:8" x14ac:dyDescent="0.25">
      <c r="A29" s="80" t="s">
        <v>927</v>
      </c>
      <c r="B29" s="2207">
        <v>0</v>
      </c>
      <c r="C29" s="1877">
        <v>2</v>
      </c>
      <c r="D29" s="1910">
        <v>1</v>
      </c>
      <c r="E29" s="1801">
        <v>3</v>
      </c>
      <c r="F29" s="1746">
        <v>1</v>
      </c>
      <c r="G29" s="1732">
        <v>0</v>
      </c>
      <c r="H29" s="1679"/>
    </row>
    <row r="30" spans="1:8" x14ac:dyDescent="0.25">
      <c r="A30" s="80" t="s">
        <v>928</v>
      </c>
      <c r="B30" s="2207">
        <v>2</v>
      </c>
      <c r="C30" s="1877">
        <v>1</v>
      </c>
      <c r="D30" s="1910">
        <v>5</v>
      </c>
      <c r="E30" s="1801">
        <v>4</v>
      </c>
      <c r="F30" s="1746">
        <v>5</v>
      </c>
      <c r="G30" s="1732">
        <v>6</v>
      </c>
      <c r="H30" s="1679"/>
    </row>
    <row r="31" spans="1:8" ht="15.75" thickBot="1" x14ac:dyDescent="0.3">
      <c r="A31" s="81" t="s">
        <v>929</v>
      </c>
      <c r="B31" s="2208">
        <v>11</v>
      </c>
      <c r="C31" s="1705">
        <v>9</v>
      </c>
      <c r="D31" s="311">
        <v>7</v>
      </c>
      <c r="E31" s="311">
        <v>20</v>
      </c>
      <c r="F31" s="311">
        <v>16</v>
      </c>
      <c r="G31" s="311">
        <v>18</v>
      </c>
      <c r="H31" s="1680"/>
    </row>
    <row r="32" spans="1:8" ht="16.5" thickTop="1" thickBot="1" x14ac:dyDescent="0.3">
      <c r="A32" s="36" t="s">
        <v>282</v>
      </c>
      <c r="B32" s="866">
        <f t="shared" ref="B32:G32" si="2">SUM(B24:B31)</f>
        <v>17</v>
      </c>
      <c r="C32" s="2078">
        <f t="shared" si="2"/>
        <v>22</v>
      </c>
      <c r="D32" s="313">
        <f t="shared" si="2"/>
        <v>22</v>
      </c>
      <c r="E32" s="313">
        <f t="shared" si="2"/>
        <v>36</v>
      </c>
      <c r="F32" s="313">
        <f t="shared" si="2"/>
        <v>31</v>
      </c>
      <c r="G32" s="313">
        <f t="shared" si="2"/>
        <v>31</v>
      </c>
      <c r="H32" s="1681"/>
    </row>
    <row r="33" spans="1:10" ht="7.5" customHeight="1" thickBot="1" x14ac:dyDescent="0.3">
      <c r="A33" s="65"/>
      <c r="B33" s="64"/>
      <c r="C33" s="64"/>
      <c r="D33" s="64"/>
      <c r="E33" s="64"/>
      <c r="F33" s="64"/>
      <c r="G33" s="64"/>
      <c r="H33" s="64"/>
      <c r="I33" s="1262"/>
      <c r="J33" s="1262"/>
    </row>
    <row r="34" spans="1:10" ht="15.75" thickBot="1" x14ac:dyDescent="0.3">
      <c r="A34" s="2311" t="s">
        <v>946</v>
      </c>
      <c r="B34" s="2335"/>
      <c r="C34" s="2335"/>
      <c r="D34" s="2312"/>
      <c r="E34" s="2312"/>
      <c r="F34" s="2312"/>
      <c r="G34" s="2312"/>
      <c r="H34" s="2312"/>
      <c r="I34" s="1262"/>
      <c r="J34" s="1262"/>
    </row>
    <row r="35" spans="1:10" ht="25.5" x14ac:dyDescent="0.25">
      <c r="A35" s="1682" t="s">
        <v>947</v>
      </c>
      <c r="B35" s="2209">
        <v>43</v>
      </c>
      <c r="C35" s="1876">
        <v>50</v>
      </c>
      <c r="D35" s="2076">
        <v>60</v>
      </c>
      <c r="E35" s="359">
        <v>42</v>
      </c>
      <c r="F35" s="359">
        <v>44</v>
      </c>
      <c r="G35" s="359">
        <v>39</v>
      </c>
      <c r="H35" s="1679"/>
      <c r="I35" s="1262"/>
      <c r="J35" s="1262"/>
    </row>
    <row r="36" spans="1:10" ht="26.25" thickBot="1" x14ac:dyDescent="0.3">
      <c r="A36" s="1684" t="s">
        <v>948</v>
      </c>
      <c r="B36" s="2211">
        <v>48</v>
      </c>
      <c r="C36" s="1878">
        <v>43</v>
      </c>
      <c r="D36" s="1768">
        <v>67</v>
      </c>
      <c r="E36" s="1801">
        <v>42</v>
      </c>
      <c r="F36" s="1746">
        <v>34</v>
      </c>
      <c r="G36" s="1732">
        <v>28</v>
      </c>
      <c r="H36" s="1679"/>
      <c r="I36" s="1262"/>
      <c r="J36" s="1262"/>
    </row>
    <row r="37" spans="1:10" ht="9" customHeight="1" thickBot="1" x14ac:dyDescent="0.3">
      <c r="I37" s="1262"/>
      <c r="J37" s="1262"/>
    </row>
    <row r="38" spans="1:10" ht="15.75" thickBot="1" x14ac:dyDescent="0.3">
      <c r="A38" s="2311" t="s">
        <v>949</v>
      </c>
      <c r="B38" s="2312"/>
      <c r="C38" s="2312"/>
      <c r="D38" s="2312"/>
      <c r="E38" s="2312"/>
      <c r="F38" s="2312"/>
      <c r="G38" s="2312"/>
      <c r="H38" s="2313"/>
      <c r="I38" s="1262"/>
      <c r="J38" s="1262"/>
    </row>
    <row r="39" spans="1:10" x14ac:dyDescent="0.25">
      <c r="A39" s="82" t="s">
        <v>939</v>
      </c>
      <c r="B39" s="1048">
        <v>1642255</v>
      </c>
      <c r="C39" s="2219">
        <v>1747334</v>
      </c>
      <c r="D39" s="839">
        <v>1925345</v>
      </c>
      <c r="E39" s="2088">
        <v>2039874</v>
      </c>
      <c r="F39" s="2088">
        <v>2221359</v>
      </c>
      <c r="G39" s="2088">
        <v>2339955</v>
      </c>
      <c r="H39" s="2103"/>
      <c r="I39" s="1262"/>
      <c r="J39" s="1262"/>
    </row>
    <row r="40" spans="1:10" ht="15.75" thickBot="1" x14ac:dyDescent="0.3">
      <c r="A40" s="80" t="s">
        <v>940</v>
      </c>
      <c r="B40" s="910">
        <v>3386</v>
      </c>
      <c r="C40" s="2220">
        <v>3196</v>
      </c>
      <c r="D40" s="1768">
        <v>2803</v>
      </c>
      <c r="E40" s="2092">
        <v>5238</v>
      </c>
      <c r="F40" s="2092">
        <v>5109</v>
      </c>
      <c r="G40" s="2092">
        <v>5875</v>
      </c>
      <c r="H40" s="2101"/>
      <c r="I40" s="1262"/>
      <c r="J40" s="1262"/>
    </row>
    <row r="41" spans="1:10" ht="16.5" thickTop="1" thickBot="1" x14ac:dyDescent="0.3">
      <c r="A41" s="36" t="s">
        <v>941</v>
      </c>
      <c r="B41" s="2221">
        <f t="shared" ref="B41:G41" si="3">SUM(B40/B39)</f>
        <v>2.0617991724793043E-3</v>
      </c>
      <c r="C41" s="2222">
        <f t="shared" si="3"/>
        <v>1.8290721750964611E-3</v>
      </c>
      <c r="D41" s="2077">
        <f t="shared" si="3"/>
        <v>1.4558429787908142E-3</v>
      </c>
      <c r="E41" s="1756">
        <f t="shared" si="3"/>
        <v>2.567805658584795E-3</v>
      </c>
      <c r="F41" s="1756">
        <f t="shared" si="3"/>
        <v>2.2999434130187872E-3</v>
      </c>
      <c r="G41" s="1683">
        <f t="shared" si="3"/>
        <v>2.5107320439922988E-3</v>
      </c>
      <c r="H41" s="2102"/>
      <c r="I41" s="1262"/>
      <c r="J41" s="1262"/>
    </row>
    <row r="43" spans="1:10" x14ac:dyDescent="0.25">
      <c r="I43" s="1262"/>
      <c r="J43" s="1262"/>
    </row>
    <row r="44" spans="1:10" x14ac:dyDescent="0.25">
      <c r="I44" s="1262"/>
      <c r="J44" s="1262"/>
    </row>
  </sheetData>
  <sheetProtection algorithmName="SHA-512" hashValue="7WbqPZKfXDFDz1OiSGR9L02mjX4gUx9z14Ov+dQRDJt8ZmDx7tXR21Qo9Kf9qW5c17GgBIb/IPTei0vDOu4J2Q==" saltValue="M5zqoFi8IQ5F/C4pznSctg==" spinCount="100000" sheet="1" objects="1" scenarios="1"/>
  <mergeCells count="5">
    <mergeCell ref="A1:H1"/>
    <mergeCell ref="A4:H4"/>
    <mergeCell ref="A25:H25"/>
    <mergeCell ref="A34:H34"/>
    <mergeCell ref="A38:H38"/>
  </mergeCells>
  <pageMargins left="0.7" right="0.7" top="0.75" bottom="0.75" header="0.3" footer="0.3"/>
  <pageSetup orientation="portrait" horizontalDpi="300" verticalDpi="300" r:id="rId1"/>
  <ignoredErrors>
    <ignoredError sqref="E23"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903A-B353-4AE2-909C-920E7D1BB006}">
  <dimension ref="A1:F14"/>
  <sheetViews>
    <sheetView workbookViewId="0">
      <selection activeCell="C10" sqref="C10"/>
    </sheetView>
  </sheetViews>
  <sheetFormatPr defaultRowHeight="15" x14ac:dyDescent="0.25"/>
  <cols>
    <col min="1" max="1" width="37" customWidth="1"/>
    <col min="2" max="2" width="26.5703125" style="1262" hidden="1" customWidth="1"/>
    <col min="3" max="4" width="27.5703125" style="1262" customWidth="1"/>
    <col min="5" max="5" width="27.5703125" hidden="1" customWidth="1"/>
    <col min="6" max="6" width="26.140625" hidden="1" customWidth="1"/>
  </cols>
  <sheetData>
    <row r="1" spans="1:6" ht="21.75" thickBot="1" x14ac:dyDescent="0.3">
      <c r="A1" s="2443" t="s">
        <v>950</v>
      </c>
      <c r="B1" s="2444"/>
      <c r="C1" s="2444"/>
      <c r="D1" s="2444"/>
      <c r="E1" s="2444"/>
      <c r="F1" s="2444"/>
    </row>
    <row r="2" spans="1:6" ht="15.75" thickBot="1" x14ac:dyDescent="0.3">
      <c r="A2" s="238"/>
      <c r="B2" s="1713" t="s">
        <v>982</v>
      </c>
      <c r="C2" s="2214" t="s">
        <v>1100</v>
      </c>
      <c r="D2" s="2214" t="s">
        <v>1055</v>
      </c>
      <c r="E2" s="1713" t="s">
        <v>1035</v>
      </c>
      <c r="F2" s="1757" t="s">
        <v>951</v>
      </c>
    </row>
    <row r="3" spans="1:6" ht="15.75" thickBot="1" x14ac:dyDescent="0.3">
      <c r="A3" s="237"/>
      <c r="B3" s="195" t="s">
        <v>269</v>
      </c>
      <c r="C3" s="195" t="s">
        <v>269</v>
      </c>
      <c r="D3" s="195" t="s">
        <v>269</v>
      </c>
      <c r="E3" s="195" t="s">
        <v>269</v>
      </c>
      <c r="F3" s="195" t="s">
        <v>269</v>
      </c>
    </row>
    <row r="4" spans="1:6" s="1262" customFormat="1" ht="30" customHeight="1" thickBot="1" x14ac:dyDescent="0.3">
      <c r="A4" s="1947" t="s">
        <v>952</v>
      </c>
      <c r="B4" s="1361"/>
      <c r="C4" s="2209">
        <v>296</v>
      </c>
      <c r="D4" s="2209">
        <v>1166</v>
      </c>
      <c r="E4" s="1876">
        <v>1578</v>
      </c>
      <c r="F4" s="1876">
        <v>1934</v>
      </c>
    </row>
    <row r="5" spans="1:6" ht="26.25" thickBot="1" x14ac:dyDescent="0.3">
      <c r="A5" s="1949" t="s">
        <v>953</v>
      </c>
      <c r="B5" s="1361"/>
      <c r="C5" s="2210">
        <v>262</v>
      </c>
      <c r="D5" s="2210">
        <v>1002</v>
      </c>
      <c r="E5" s="1877">
        <v>1407</v>
      </c>
      <c r="F5" s="1877">
        <v>1756</v>
      </c>
    </row>
    <row r="6" spans="1:6" ht="25.5" x14ac:dyDescent="0.25">
      <c r="A6" s="1949" t="s">
        <v>954</v>
      </c>
      <c r="B6" s="1361"/>
      <c r="C6" s="2210">
        <v>209</v>
      </c>
      <c r="D6" s="2210">
        <v>558</v>
      </c>
      <c r="E6" s="1877">
        <v>541</v>
      </c>
      <c r="F6" s="1877">
        <v>599</v>
      </c>
    </row>
    <row r="7" spans="1:6" ht="26.25" thickBot="1" x14ac:dyDescent="0.3">
      <c r="A7" s="1950" t="s">
        <v>955</v>
      </c>
      <c r="B7" s="1951"/>
      <c r="C7" s="2211">
        <v>31</v>
      </c>
      <c r="D7" s="2211">
        <v>113</v>
      </c>
      <c r="E7" s="1878">
        <v>124</v>
      </c>
      <c r="F7" s="1878">
        <v>125</v>
      </c>
    </row>
    <row r="8" spans="1:6" ht="15.6" hidden="1" customHeight="1" x14ac:dyDescent="0.25">
      <c r="A8" s="64"/>
      <c r="B8" s="64"/>
      <c r="C8" s="64"/>
      <c r="D8" s="64"/>
      <c r="E8" s="64"/>
      <c r="F8" s="64"/>
    </row>
    <row r="9" spans="1:6" ht="29.25" customHeight="1" x14ac:dyDescent="0.25">
      <c r="A9" s="2914" t="s">
        <v>1127</v>
      </c>
      <c r="B9" s="2914"/>
      <c r="C9" s="2914"/>
      <c r="D9" s="2914"/>
      <c r="E9" s="2914"/>
      <c r="F9" s="2914"/>
    </row>
    <row r="10" spans="1:6" x14ac:dyDescent="0.25">
      <c r="A10" s="1262"/>
      <c r="E10" s="1262"/>
      <c r="F10" s="1262"/>
    </row>
    <row r="11" spans="1:6" x14ac:dyDescent="0.25">
      <c r="A11" s="1262"/>
      <c r="E11" s="1262"/>
      <c r="F11" s="1262"/>
    </row>
    <row r="12" spans="1:6" x14ac:dyDescent="0.25">
      <c r="A12" s="1262"/>
      <c r="E12" s="1262"/>
      <c r="F12" s="1262"/>
    </row>
    <row r="13" spans="1:6" x14ac:dyDescent="0.25">
      <c r="E13" s="1262"/>
    </row>
    <row r="14" spans="1:6" x14ac:dyDescent="0.25">
      <c r="E14" s="1262"/>
    </row>
  </sheetData>
  <sheetProtection algorithmName="SHA-512" hashValue="Oa0OYFqLeUOMT6CrV8eiU2TEjKGFHrQoBIB5MIuBHs1kcVlKmNX8NocospiDxW1tRNRSqUxgzKa8YWaNIPNiyQ==" saltValue="Odc+Xs224DT8We+ibj8X9g==" spinCount="100000" sheet="1" objects="1" scenarios="1"/>
  <mergeCells count="2">
    <mergeCell ref="A1:F1"/>
    <mergeCell ref="A9:F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46128-9C01-4725-81A4-E2AEDBEF87C9}">
  <sheetPr>
    <pageSetUpPr fitToPage="1"/>
  </sheetPr>
  <dimension ref="A1:K10"/>
  <sheetViews>
    <sheetView zoomScaleNormal="100" workbookViewId="0">
      <selection activeCell="A26" sqref="A26:XFD26"/>
    </sheetView>
  </sheetViews>
  <sheetFormatPr defaultRowHeight="15" x14ac:dyDescent="0.25"/>
  <cols>
    <col min="1" max="1" width="53.5703125" customWidth="1"/>
    <col min="2" max="3" width="20" style="1262" customWidth="1"/>
    <col min="4" max="5" width="20" hidden="1" customWidth="1"/>
    <col min="11" max="11" width="38.140625" customWidth="1"/>
  </cols>
  <sheetData>
    <row r="1" spans="1:11" ht="21.75" thickBot="1" x14ac:dyDescent="0.3">
      <c r="A1" s="2443" t="s">
        <v>1064</v>
      </c>
      <c r="B1" s="2444"/>
      <c r="C1" s="2444"/>
      <c r="D1" s="2444"/>
      <c r="E1" s="2444"/>
    </row>
    <row r="2" spans="1:11" ht="30.75" thickBot="1" x14ac:dyDescent="0.3">
      <c r="A2" s="238"/>
      <c r="B2" s="2214" t="s">
        <v>1101</v>
      </c>
      <c r="C2" s="2214" t="s">
        <v>1086</v>
      </c>
      <c r="D2" s="1832" t="s">
        <v>1042</v>
      </c>
      <c r="E2" s="1832" t="s">
        <v>1041</v>
      </c>
    </row>
    <row r="3" spans="1:11" ht="15.75" thickBot="1" x14ac:dyDescent="0.3">
      <c r="A3" s="237"/>
      <c r="B3" s="195" t="s">
        <v>269</v>
      </c>
      <c r="C3" s="195" t="s">
        <v>269</v>
      </c>
      <c r="D3" s="195" t="s">
        <v>269</v>
      </c>
      <c r="E3" s="195" t="s">
        <v>269</v>
      </c>
    </row>
    <row r="4" spans="1:11" ht="26.25" thickBot="1" x14ac:dyDescent="0.3">
      <c r="A4" s="1889" t="s">
        <v>1022</v>
      </c>
      <c r="B4" s="2209">
        <v>1617</v>
      </c>
      <c r="C4" s="1876">
        <v>605</v>
      </c>
      <c r="D4" s="1876">
        <v>492</v>
      </c>
      <c r="E4" s="1916"/>
      <c r="K4" s="1262"/>
    </row>
    <row r="5" spans="1:11" ht="39" thickBot="1" x14ac:dyDescent="0.3">
      <c r="A5" s="1889" t="s">
        <v>1023</v>
      </c>
      <c r="B5" s="2210">
        <v>883</v>
      </c>
      <c r="C5" s="1877">
        <v>1465</v>
      </c>
      <c r="D5" s="1877">
        <v>262</v>
      </c>
      <c r="E5" s="1917"/>
      <c r="G5" s="1879"/>
      <c r="K5" s="1262"/>
    </row>
    <row r="6" spans="1:11" ht="26.25" thickBot="1" x14ac:dyDescent="0.3">
      <c r="A6" s="1889" t="s">
        <v>1025</v>
      </c>
      <c r="B6" s="2210">
        <v>473</v>
      </c>
      <c r="C6" s="1877">
        <v>178</v>
      </c>
      <c r="D6" s="1877">
        <v>319</v>
      </c>
      <c r="E6" s="1917"/>
      <c r="G6" s="1879"/>
    </row>
    <row r="7" spans="1:11" ht="26.25" thickBot="1" x14ac:dyDescent="0.3">
      <c r="A7" s="1889" t="s">
        <v>1024</v>
      </c>
      <c r="B7" s="2211">
        <v>1144</v>
      </c>
      <c r="C7" s="1878">
        <v>427</v>
      </c>
      <c r="D7" s="1878">
        <v>173</v>
      </c>
      <c r="E7" s="1918"/>
      <c r="G7" s="1879"/>
    </row>
    <row r="8" spans="1:11" ht="6.75" customHeight="1" x14ac:dyDescent="0.25"/>
    <row r="9" spans="1:11" ht="28.5" customHeight="1" x14ac:dyDescent="0.25">
      <c r="A9" s="2915" t="s">
        <v>1043</v>
      </c>
      <c r="B9" s="2915"/>
      <c r="C9" s="2915"/>
      <c r="D9" s="2915"/>
      <c r="E9" s="2915"/>
    </row>
    <row r="10" spans="1:11" ht="25.5" customHeight="1" x14ac:dyDescent="0.25">
      <c r="A10" s="2685" t="s">
        <v>1044</v>
      </c>
      <c r="B10" s="2685"/>
      <c r="C10" s="2685"/>
      <c r="D10" s="2685"/>
      <c r="E10" s="2685"/>
    </row>
  </sheetData>
  <sheetProtection algorithmName="SHA-512" hashValue="UU6Y6qMO4P6aLTYrIH8qmroiXf1XNUlK0qL4d2rZvAahzRrDfgNxwGNQwIJjl3EggQ1gPHWR1oKExXB2yJ/Tqg==" saltValue="X1sg85tEYhrg9rX/rinTvw==" spinCount="100000" sheet="1" objects="1" scenarios="1"/>
  <mergeCells count="3">
    <mergeCell ref="A1:E1"/>
    <mergeCell ref="A9:E9"/>
    <mergeCell ref="A10:E10"/>
  </mergeCells>
  <printOptions horizontalCentered="1"/>
  <pageMargins left="0.7" right="0.7" top="0.75" bottom="0.75" header="0.3" footer="0.3"/>
  <pageSetup scale="96" fitToHeight="0" orientation="portrait" horizontalDpi="300" verticalDpi="300" r:id="rId1"/>
  <headerFooter>
    <oddFooter>&amp;C37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E1000"/>
  <sheetViews>
    <sheetView view="pageLayout" zoomScaleNormal="100" workbookViewId="0">
      <selection activeCell="A2" sqref="A2:F22"/>
    </sheetView>
  </sheetViews>
  <sheetFormatPr defaultColWidth="9.140625" defaultRowHeight="15" x14ac:dyDescent="0.25"/>
  <cols>
    <col min="1" max="1" width="18.42578125" style="32" bestFit="1" customWidth="1"/>
    <col min="2" max="2" width="57.140625" style="32" customWidth="1"/>
    <col min="3" max="3" width="9.140625" style="507"/>
    <col min="4" max="16384" width="9.140625" style="172"/>
  </cols>
  <sheetData>
    <row r="1" spans="1:5" ht="15.75" thickBot="1" x14ac:dyDescent="0.3">
      <c r="D1" s="1262"/>
      <c r="E1" s="1262"/>
    </row>
    <row r="2" spans="1:5" x14ac:dyDescent="0.25">
      <c r="A2" s="508" t="s">
        <v>956</v>
      </c>
      <c r="B2" s="509" t="s">
        <v>957</v>
      </c>
      <c r="C2" s="510" t="s">
        <v>958</v>
      </c>
      <c r="D2" s="511"/>
      <c r="E2" s="512"/>
    </row>
    <row r="3" spans="1:5" x14ac:dyDescent="0.25">
      <c r="A3" s="513" t="s">
        <v>959</v>
      </c>
      <c r="B3" s="514"/>
      <c r="C3" s="515"/>
      <c r="D3" s="516"/>
      <c r="E3" s="517"/>
    </row>
    <row r="4" spans="1:5" x14ac:dyDescent="0.25">
      <c r="A4" s="513" t="s">
        <v>960</v>
      </c>
      <c r="B4" s="514"/>
      <c r="C4" s="515"/>
      <c r="D4" s="516"/>
      <c r="E4" s="517"/>
    </row>
    <row r="5" spans="1:5" ht="197.25" customHeight="1" x14ac:dyDescent="0.25">
      <c r="A5" s="513" t="s">
        <v>961</v>
      </c>
      <c r="B5" s="518" t="s">
        <v>962</v>
      </c>
      <c r="C5" s="515" t="s">
        <v>298</v>
      </c>
      <c r="D5" s="516"/>
      <c r="E5" s="517"/>
    </row>
    <row r="6" spans="1:5" ht="78" customHeight="1" x14ac:dyDescent="0.25">
      <c r="A6" s="513" t="s">
        <v>963</v>
      </c>
      <c r="B6" s="518" t="s">
        <v>964</v>
      </c>
      <c r="C6" s="515" t="s">
        <v>298</v>
      </c>
      <c r="D6" s="516"/>
      <c r="E6" s="517"/>
    </row>
    <row r="7" spans="1:5" ht="30" x14ac:dyDescent="0.25">
      <c r="A7" s="513" t="s">
        <v>965</v>
      </c>
      <c r="B7" s="518" t="s">
        <v>966</v>
      </c>
      <c r="C7" s="515" t="s">
        <v>298</v>
      </c>
      <c r="D7" s="516"/>
      <c r="E7" s="517"/>
    </row>
    <row r="8" spans="1:5" ht="45" x14ac:dyDescent="0.25">
      <c r="A8" s="513" t="s">
        <v>967</v>
      </c>
      <c r="B8" s="518" t="s">
        <v>968</v>
      </c>
      <c r="C8" s="515" t="s">
        <v>298</v>
      </c>
      <c r="D8" s="516"/>
      <c r="E8" s="517"/>
    </row>
    <row r="9" spans="1:5" x14ac:dyDescent="0.25">
      <c r="A9" s="513" t="s">
        <v>161</v>
      </c>
      <c r="B9" s="514"/>
      <c r="C9" s="515"/>
      <c r="D9" s="516"/>
      <c r="E9" s="517"/>
    </row>
    <row r="10" spans="1:5" x14ac:dyDescent="0.25">
      <c r="A10" s="513" t="s">
        <v>104</v>
      </c>
      <c r="B10" s="514"/>
      <c r="C10" s="515"/>
      <c r="D10" s="516"/>
      <c r="E10" s="517"/>
    </row>
    <row r="11" spans="1:5" x14ac:dyDescent="0.25">
      <c r="A11" s="513" t="s">
        <v>102</v>
      </c>
      <c r="B11" s="514"/>
      <c r="C11" s="515"/>
      <c r="D11" s="516"/>
      <c r="E11" s="517"/>
    </row>
    <row r="12" spans="1:5" x14ac:dyDescent="0.25">
      <c r="A12" s="513" t="s">
        <v>103</v>
      </c>
      <c r="B12" s="514"/>
      <c r="C12" s="515"/>
      <c r="D12" s="516"/>
      <c r="E12" s="517"/>
    </row>
    <row r="13" spans="1:5" x14ac:dyDescent="0.25">
      <c r="A13" s="513" t="s">
        <v>101</v>
      </c>
      <c r="B13" s="514"/>
      <c r="C13" s="515"/>
      <c r="D13" s="516"/>
      <c r="E13" s="517"/>
    </row>
    <row r="14" spans="1:5" x14ac:dyDescent="0.25">
      <c r="A14" s="513"/>
      <c r="B14" s="514"/>
      <c r="C14" s="515"/>
      <c r="D14" s="516"/>
      <c r="E14" s="517"/>
    </row>
    <row r="15" spans="1:5" x14ac:dyDescent="0.25">
      <c r="A15" s="513"/>
      <c r="B15" s="514"/>
      <c r="C15" s="515"/>
      <c r="D15" s="516"/>
      <c r="E15" s="517"/>
    </row>
    <row r="16" spans="1:5" x14ac:dyDescent="0.25">
      <c r="A16" s="513"/>
      <c r="B16" s="514"/>
      <c r="C16" s="515"/>
      <c r="D16" s="516"/>
      <c r="E16" s="517"/>
    </row>
    <row r="17" spans="1:5" x14ac:dyDescent="0.25">
      <c r="A17" s="513"/>
      <c r="B17" s="514"/>
      <c r="C17" s="515"/>
      <c r="D17" s="516"/>
      <c r="E17" s="517"/>
    </row>
    <row r="18" spans="1:5" x14ac:dyDescent="0.25">
      <c r="A18" s="513"/>
      <c r="B18" s="514"/>
      <c r="C18" s="515"/>
      <c r="D18" s="516"/>
      <c r="E18" s="517"/>
    </row>
    <row r="19" spans="1:5" x14ac:dyDescent="0.25">
      <c r="A19" s="513"/>
      <c r="B19" s="514"/>
      <c r="C19" s="515"/>
      <c r="D19" s="516"/>
      <c r="E19" s="517"/>
    </row>
    <row r="20" spans="1:5" x14ac:dyDescent="0.25">
      <c r="A20" s="513"/>
      <c r="B20" s="514"/>
      <c r="C20" s="515"/>
      <c r="D20" s="516"/>
      <c r="E20" s="517"/>
    </row>
    <row r="21" spans="1:5" x14ac:dyDescent="0.25">
      <c r="A21" s="513"/>
      <c r="B21" s="514"/>
      <c r="C21" s="515"/>
      <c r="D21" s="516"/>
      <c r="E21" s="517"/>
    </row>
    <row r="22" spans="1:5" x14ac:dyDescent="0.25">
      <c r="A22" s="513"/>
      <c r="B22" s="514"/>
      <c r="C22" s="515"/>
      <c r="D22" s="516"/>
      <c r="E22" s="517"/>
    </row>
    <row r="23" spans="1:5" x14ac:dyDescent="0.25">
      <c r="A23" s="513"/>
      <c r="B23" s="514"/>
      <c r="C23" s="515"/>
      <c r="D23" s="516"/>
      <c r="E23" s="517"/>
    </row>
    <row r="24" spans="1:5" x14ac:dyDescent="0.25">
      <c r="A24" s="513"/>
      <c r="B24" s="514"/>
      <c r="C24" s="515"/>
      <c r="D24" s="516"/>
      <c r="E24" s="517"/>
    </row>
    <row r="25" spans="1:5" x14ac:dyDescent="0.25">
      <c r="A25" s="513"/>
      <c r="B25" s="514"/>
      <c r="C25" s="515"/>
      <c r="D25" s="516"/>
      <c r="E25" s="517"/>
    </row>
    <row r="26" spans="1:5" x14ac:dyDescent="0.25">
      <c r="A26" s="513"/>
      <c r="B26" s="514"/>
      <c r="C26" s="515"/>
      <c r="D26" s="516"/>
      <c r="E26" s="517"/>
    </row>
    <row r="27" spans="1:5" x14ac:dyDescent="0.25">
      <c r="A27" s="513"/>
      <c r="B27" s="514"/>
      <c r="C27" s="515"/>
      <c r="D27" s="516"/>
      <c r="E27" s="517"/>
    </row>
    <row r="28" spans="1:5" x14ac:dyDescent="0.25">
      <c r="A28" s="513"/>
      <c r="B28" s="514"/>
      <c r="C28" s="515"/>
      <c r="D28" s="516"/>
      <c r="E28" s="517"/>
    </row>
    <row r="29" spans="1:5" x14ac:dyDescent="0.25">
      <c r="A29" s="513"/>
      <c r="B29" s="514"/>
      <c r="C29" s="515"/>
      <c r="D29" s="516"/>
      <c r="E29" s="517"/>
    </row>
    <row r="30" spans="1:5" x14ac:dyDescent="0.25">
      <c r="A30" s="513"/>
      <c r="B30" s="514"/>
      <c r="C30" s="515"/>
      <c r="D30" s="516"/>
      <c r="E30" s="517"/>
    </row>
    <row r="31" spans="1:5" x14ac:dyDescent="0.25">
      <c r="A31" s="513"/>
      <c r="B31" s="514"/>
      <c r="C31" s="515"/>
      <c r="D31" s="516"/>
      <c r="E31" s="517"/>
    </row>
    <row r="32" spans="1:5" x14ac:dyDescent="0.25">
      <c r="A32" s="513"/>
      <c r="B32" s="514"/>
      <c r="C32" s="515"/>
      <c r="D32" s="516"/>
      <c r="E32" s="517"/>
    </row>
    <row r="33" spans="1:5" x14ac:dyDescent="0.25">
      <c r="A33" s="513"/>
      <c r="B33" s="514"/>
      <c r="C33" s="515"/>
      <c r="D33" s="516"/>
      <c r="E33" s="517"/>
    </row>
    <row r="34" spans="1:5" x14ac:dyDescent="0.25">
      <c r="A34" s="513"/>
      <c r="B34" s="514"/>
      <c r="C34" s="515"/>
      <c r="D34" s="516"/>
      <c r="E34" s="517"/>
    </row>
    <row r="35" spans="1:5" x14ac:dyDescent="0.25">
      <c r="A35" s="513"/>
      <c r="B35" s="514"/>
      <c r="C35" s="515"/>
      <c r="D35" s="516"/>
      <c r="E35" s="517"/>
    </row>
    <row r="36" spans="1:5" x14ac:dyDescent="0.25">
      <c r="A36" s="513"/>
      <c r="B36" s="514"/>
      <c r="C36" s="515"/>
      <c r="D36" s="516"/>
      <c r="E36" s="517"/>
    </row>
    <row r="37" spans="1:5" x14ac:dyDescent="0.25">
      <c r="A37" s="513"/>
      <c r="B37" s="514"/>
      <c r="C37" s="515"/>
      <c r="D37" s="516"/>
      <c r="E37" s="517"/>
    </row>
    <row r="38" spans="1:5" x14ac:dyDescent="0.25">
      <c r="A38" s="513"/>
      <c r="B38" s="514"/>
      <c r="C38" s="515"/>
      <c r="D38" s="516"/>
      <c r="E38" s="517"/>
    </row>
    <row r="39" spans="1:5" x14ac:dyDescent="0.25">
      <c r="A39" s="513"/>
      <c r="B39" s="514"/>
      <c r="C39" s="515"/>
      <c r="D39" s="516"/>
      <c r="E39" s="517"/>
    </row>
    <row r="40" spans="1:5" x14ac:dyDescent="0.25">
      <c r="A40" s="513"/>
      <c r="B40" s="514"/>
      <c r="C40" s="515"/>
      <c r="D40" s="516"/>
      <c r="E40" s="517"/>
    </row>
    <row r="41" spans="1:5" x14ac:dyDescent="0.25">
      <c r="A41" s="513"/>
      <c r="B41" s="514"/>
      <c r="C41" s="515"/>
      <c r="D41" s="516"/>
      <c r="E41" s="517"/>
    </row>
    <row r="42" spans="1:5" x14ac:dyDescent="0.25">
      <c r="A42" s="513"/>
      <c r="B42" s="514"/>
      <c r="C42" s="515"/>
      <c r="D42" s="516"/>
      <c r="E42" s="517"/>
    </row>
    <row r="43" spans="1:5" x14ac:dyDescent="0.25">
      <c r="A43" s="513"/>
      <c r="B43" s="514"/>
      <c r="C43" s="515"/>
      <c r="D43" s="516"/>
      <c r="E43" s="517"/>
    </row>
    <row r="44" spans="1:5" x14ac:dyDescent="0.25">
      <c r="A44" s="513"/>
      <c r="B44" s="514"/>
      <c r="C44" s="515"/>
      <c r="D44" s="516"/>
      <c r="E44" s="517"/>
    </row>
    <row r="45" spans="1:5" x14ac:dyDescent="0.25">
      <c r="A45" s="513"/>
      <c r="B45" s="514"/>
      <c r="C45" s="515"/>
      <c r="D45" s="516"/>
      <c r="E45" s="517"/>
    </row>
    <row r="46" spans="1:5" x14ac:dyDescent="0.25">
      <c r="A46" s="513"/>
      <c r="B46" s="514"/>
      <c r="C46" s="515"/>
      <c r="D46" s="516"/>
      <c r="E46" s="517"/>
    </row>
    <row r="47" spans="1:5" x14ac:dyDescent="0.25">
      <c r="A47" s="513"/>
      <c r="B47" s="514"/>
      <c r="C47" s="515"/>
      <c r="D47" s="516"/>
      <c r="E47" s="517"/>
    </row>
    <row r="48" spans="1:5" x14ac:dyDescent="0.25">
      <c r="A48" s="513"/>
      <c r="B48" s="514"/>
      <c r="C48" s="515"/>
      <c r="D48" s="516"/>
      <c r="E48" s="517"/>
    </row>
    <row r="49" spans="1:5" x14ac:dyDescent="0.25">
      <c r="A49" s="513"/>
      <c r="B49" s="514"/>
      <c r="C49" s="515"/>
      <c r="D49" s="516"/>
      <c r="E49" s="517"/>
    </row>
    <row r="50" spans="1:5" x14ac:dyDescent="0.25">
      <c r="A50" s="513"/>
      <c r="B50" s="514"/>
      <c r="C50" s="515"/>
      <c r="D50" s="516"/>
      <c r="E50" s="517"/>
    </row>
    <row r="51" spans="1:5" x14ac:dyDescent="0.25">
      <c r="A51" s="513"/>
      <c r="B51" s="514"/>
      <c r="C51" s="515"/>
      <c r="D51" s="516"/>
      <c r="E51" s="517"/>
    </row>
    <row r="52" spans="1:5" x14ac:dyDescent="0.25">
      <c r="A52" s="513"/>
      <c r="B52" s="514"/>
      <c r="C52" s="515"/>
      <c r="D52" s="516"/>
      <c r="E52" s="517"/>
    </row>
    <row r="53" spans="1:5" x14ac:dyDescent="0.25">
      <c r="A53" s="513"/>
      <c r="B53" s="514"/>
      <c r="C53" s="515"/>
      <c r="D53" s="516"/>
      <c r="E53" s="517"/>
    </row>
    <row r="54" spans="1:5" x14ac:dyDescent="0.25">
      <c r="A54" s="513"/>
      <c r="B54" s="514"/>
      <c r="C54" s="515"/>
      <c r="D54" s="516"/>
      <c r="E54" s="517"/>
    </row>
    <row r="55" spans="1:5" x14ac:dyDescent="0.25">
      <c r="A55" s="513"/>
      <c r="B55" s="514"/>
      <c r="C55" s="515"/>
      <c r="D55" s="516"/>
      <c r="E55" s="517"/>
    </row>
    <row r="56" spans="1:5" x14ac:dyDescent="0.25">
      <c r="A56" s="513"/>
      <c r="B56" s="514"/>
      <c r="C56" s="515"/>
      <c r="D56" s="516"/>
      <c r="E56" s="517"/>
    </row>
    <row r="57" spans="1:5" x14ac:dyDescent="0.25">
      <c r="A57" s="513"/>
      <c r="B57" s="514"/>
      <c r="C57" s="515"/>
      <c r="D57" s="516"/>
      <c r="E57" s="517"/>
    </row>
    <row r="58" spans="1:5" x14ac:dyDescent="0.25">
      <c r="A58" s="513"/>
      <c r="B58" s="514"/>
      <c r="C58" s="515"/>
      <c r="D58" s="516"/>
      <c r="E58" s="517"/>
    </row>
    <row r="59" spans="1:5" x14ac:dyDescent="0.25">
      <c r="A59" s="513"/>
      <c r="B59" s="514"/>
      <c r="C59" s="515"/>
      <c r="D59" s="516"/>
      <c r="E59" s="517"/>
    </row>
    <row r="60" spans="1:5" x14ac:dyDescent="0.25">
      <c r="A60" s="513"/>
      <c r="B60" s="514"/>
      <c r="C60" s="515"/>
      <c r="D60" s="516"/>
      <c r="E60" s="517"/>
    </row>
    <row r="61" spans="1:5" x14ac:dyDescent="0.25">
      <c r="A61" s="513"/>
      <c r="B61" s="514"/>
      <c r="C61" s="515"/>
      <c r="D61" s="516"/>
      <c r="E61" s="517"/>
    </row>
    <row r="62" spans="1:5" x14ac:dyDescent="0.25">
      <c r="A62" s="513"/>
      <c r="B62" s="514"/>
      <c r="C62" s="515"/>
      <c r="D62" s="516"/>
      <c r="E62" s="517"/>
    </row>
    <row r="63" spans="1:5" x14ac:dyDescent="0.25">
      <c r="A63" s="513"/>
      <c r="B63" s="514"/>
      <c r="C63" s="515"/>
      <c r="D63" s="516"/>
      <c r="E63" s="517"/>
    </row>
    <row r="64" spans="1:5" x14ac:dyDescent="0.25">
      <c r="A64" s="513"/>
      <c r="B64" s="514"/>
      <c r="C64" s="515"/>
      <c r="D64" s="516"/>
      <c r="E64" s="517"/>
    </row>
    <row r="65" spans="1:5" x14ac:dyDescent="0.25">
      <c r="A65" s="513"/>
      <c r="B65" s="514"/>
      <c r="C65" s="515"/>
      <c r="D65" s="516"/>
      <c r="E65" s="517"/>
    </row>
    <row r="66" spans="1:5" x14ac:dyDescent="0.25">
      <c r="A66" s="513"/>
      <c r="B66" s="514"/>
      <c r="C66" s="515"/>
      <c r="D66" s="516"/>
      <c r="E66" s="517"/>
    </row>
    <row r="67" spans="1:5" x14ac:dyDescent="0.25">
      <c r="A67" s="513"/>
      <c r="B67" s="514"/>
      <c r="C67" s="515"/>
      <c r="D67" s="516"/>
      <c r="E67" s="517"/>
    </row>
    <row r="68" spans="1:5" x14ac:dyDescent="0.25">
      <c r="A68" s="513"/>
      <c r="B68" s="514"/>
      <c r="C68" s="515"/>
      <c r="D68" s="516"/>
      <c r="E68" s="517"/>
    </row>
    <row r="69" spans="1:5" x14ac:dyDescent="0.25">
      <c r="A69" s="513"/>
      <c r="B69" s="514"/>
      <c r="C69" s="515"/>
      <c r="D69" s="516"/>
      <c r="E69" s="517"/>
    </row>
    <row r="70" spans="1:5" x14ac:dyDescent="0.25">
      <c r="A70" s="513"/>
      <c r="B70" s="514"/>
      <c r="C70" s="515"/>
      <c r="D70" s="516"/>
      <c r="E70" s="517"/>
    </row>
    <row r="71" spans="1:5" x14ac:dyDescent="0.25">
      <c r="A71" s="513"/>
      <c r="B71" s="514"/>
      <c r="C71" s="515"/>
      <c r="D71" s="516"/>
      <c r="E71" s="517"/>
    </row>
    <row r="72" spans="1:5" x14ac:dyDescent="0.25">
      <c r="A72" s="513"/>
      <c r="B72" s="514"/>
      <c r="C72" s="515"/>
      <c r="D72" s="516"/>
      <c r="E72" s="517"/>
    </row>
    <row r="73" spans="1:5" x14ac:dyDescent="0.25">
      <c r="A73" s="513"/>
      <c r="B73" s="514"/>
      <c r="C73" s="515"/>
      <c r="D73" s="516"/>
      <c r="E73" s="517"/>
    </row>
    <row r="74" spans="1:5" x14ac:dyDescent="0.25">
      <c r="A74" s="513"/>
      <c r="B74" s="514"/>
      <c r="C74" s="515"/>
      <c r="D74" s="516"/>
      <c r="E74" s="517"/>
    </row>
    <row r="75" spans="1:5" x14ac:dyDescent="0.25">
      <c r="A75" s="513"/>
      <c r="B75" s="514"/>
      <c r="C75" s="515"/>
      <c r="D75" s="516"/>
      <c r="E75" s="517"/>
    </row>
    <row r="76" spans="1:5" x14ac:dyDescent="0.25">
      <c r="A76" s="513"/>
      <c r="B76" s="514"/>
      <c r="C76" s="515"/>
      <c r="D76" s="516"/>
      <c r="E76" s="517"/>
    </row>
    <row r="77" spans="1:5" x14ac:dyDescent="0.25">
      <c r="A77" s="513"/>
      <c r="B77" s="514"/>
      <c r="C77" s="515"/>
      <c r="D77" s="516"/>
      <c r="E77" s="517"/>
    </row>
    <row r="78" spans="1:5" x14ac:dyDescent="0.25">
      <c r="A78" s="513"/>
      <c r="B78" s="514"/>
      <c r="C78" s="515"/>
      <c r="D78" s="516"/>
      <c r="E78" s="517"/>
    </row>
    <row r="79" spans="1:5" x14ac:dyDescent="0.25">
      <c r="A79" s="513"/>
      <c r="B79" s="514"/>
      <c r="C79" s="515"/>
      <c r="D79" s="516"/>
      <c r="E79" s="517"/>
    </row>
    <row r="80" spans="1:5" x14ac:dyDescent="0.25">
      <c r="A80" s="513"/>
      <c r="B80" s="514"/>
      <c r="C80" s="515"/>
      <c r="D80" s="516"/>
      <c r="E80" s="517"/>
    </row>
    <row r="81" spans="1:5" x14ac:dyDescent="0.25">
      <c r="A81" s="513"/>
      <c r="B81" s="514"/>
      <c r="C81" s="515"/>
      <c r="D81" s="516"/>
      <c r="E81" s="517"/>
    </row>
    <row r="82" spans="1:5" x14ac:dyDescent="0.25">
      <c r="A82" s="513"/>
      <c r="B82" s="514"/>
      <c r="C82" s="515"/>
      <c r="D82" s="516"/>
      <c r="E82" s="517"/>
    </row>
    <row r="83" spans="1:5" x14ac:dyDescent="0.25">
      <c r="A83" s="513"/>
      <c r="B83" s="514"/>
      <c r="C83" s="515"/>
      <c r="D83" s="516"/>
      <c r="E83" s="517"/>
    </row>
    <row r="84" spans="1:5" x14ac:dyDescent="0.25">
      <c r="A84" s="513"/>
      <c r="B84" s="514"/>
      <c r="C84" s="515"/>
      <c r="D84" s="516"/>
      <c r="E84" s="517"/>
    </row>
    <row r="85" spans="1:5" x14ac:dyDescent="0.25">
      <c r="A85" s="513"/>
      <c r="B85" s="514"/>
      <c r="C85" s="515"/>
      <c r="D85" s="516"/>
      <c r="E85" s="517"/>
    </row>
    <row r="86" spans="1:5" x14ac:dyDescent="0.25">
      <c r="A86" s="513"/>
      <c r="B86" s="514"/>
      <c r="C86" s="515"/>
      <c r="D86" s="516"/>
      <c r="E86" s="517"/>
    </row>
    <row r="87" spans="1:5" x14ac:dyDescent="0.25">
      <c r="A87" s="513"/>
      <c r="B87" s="514"/>
      <c r="C87" s="515"/>
      <c r="D87" s="516"/>
      <c r="E87" s="517"/>
    </row>
    <row r="88" spans="1:5" x14ac:dyDescent="0.25">
      <c r="A88" s="513"/>
      <c r="B88" s="514"/>
      <c r="C88" s="515"/>
      <c r="D88" s="516"/>
      <c r="E88" s="517"/>
    </row>
    <row r="89" spans="1:5" x14ac:dyDescent="0.25">
      <c r="A89" s="513"/>
      <c r="B89" s="514"/>
      <c r="C89" s="515"/>
      <c r="D89" s="516"/>
      <c r="E89" s="517"/>
    </row>
    <row r="90" spans="1:5" x14ac:dyDescent="0.25">
      <c r="A90" s="513"/>
      <c r="B90" s="514"/>
      <c r="C90" s="515"/>
      <c r="D90" s="516"/>
      <c r="E90" s="517"/>
    </row>
    <row r="91" spans="1:5" x14ac:dyDescent="0.25">
      <c r="A91" s="513"/>
      <c r="B91" s="514"/>
      <c r="C91" s="515"/>
      <c r="D91" s="516"/>
      <c r="E91" s="517"/>
    </row>
    <row r="92" spans="1:5" x14ac:dyDescent="0.25">
      <c r="A92" s="513"/>
      <c r="B92" s="514"/>
      <c r="C92" s="515"/>
      <c r="D92" s="516"/>
      <c r="E92" s="517"/>
    </row>
    <row r="93" spans="1:5" x14ac:dyDescent="0.25">
      <c r="A93" s="513"/>
      <c r="B93" s="514"/>
      <c r="C93" s="515"/>
      <c r="D93" s="516"/>
      <c r="E93" s="517"/>
    </row>
    <row r="94" spans="1:5" x14ac:dyDescent="0.25">
      <c r="A94" s="513"/>
      <c r="B94" s="514"/>
      <c r="C94" s="515"/>
      <c r="D94" s="516"/>
      <c r="E94" s="517"/>
    </row>
    <row r="95" spans="1:5" x14ac:dyDescent="0.25">
      <c r="A95" s="513"/>
      <c r="B95" s="514"/>
      <c r="C95" s="515"/>
      <c r="D95" s="516"/>
      <c r="E95" s="517"/>
    </row>
    <row r="96" spans="1:5" x14ac:dyDescent="0.25">
      <c r="A96" s="513"/>
      <c r="B96" s="514"/>
      <c r="C96" s="515"/>
      <c r="D96" s="516"/>
      <c r="E96" s="517"/>
    </row>
    <row r="97" spans="1:5" x14ac:dyDescent="0.25">
      <c r="A97" s="513"/>
      <c r="B97" s="514"/>
      <c r="C97" s="515"/>
      <c r="D97" s="516"/>
      <c r="E97" s="517"/>
    </row>
    <row r="98" spans="1:5" x14ac:dyDescent="0.25">
      <c r="A98" s="513"/>
      <c r="B98" s="514"/>
      <c r="C98" s="515"/>
      <c r="D98" s="516"/>
      <c r="E98" s="517"/>
    </row>
    <row r="99" spans="1:5" x14ac:dyDescent="0.25">
      <c r="A99" s="513"/>
      <c r="B99" s="514"/>
      <c r="C99" s="515"/>
      <c r="D99" s="516"/>
      <c r="E99" s="517"/>
    </row>
    <row r="100" spans="1:5" x14ac:dyDescent="0.25">
      <c r="A100" s="513"/>
      <c r="B100" s="514"/>
      <c r="C100" s="515"/>
      <c r="D100" s="516"/>
      <c r="E100" s="517"/>
    </row>
    <row r="101" spans="1:5" x14ac:dyDescent="0.25">
      <c r="A101" s="513"/>
      <c r="B101" s="514"/>
      <c r="C101" s="515"/>
      <c r="D101" s="516"/>
      <c r="E101" s="517"/>
    </row>
    <row r="102" spans="1:5" x14ac:dyDescent="0.25">
      <c r="A102" s="513"/>
      <c r="B102" s="514"/>
      <c r="C102" s="515"/>
      <c r="D102" s="516"/>
      <c r="E102" s="517"/>
    </row>
    <row r="103" spans="1:5" x14ac:dyDescent="0.25">
      <c r="A103" s="513"/>
      <c r="B103" s="514"/>
      <c r="C103" s="515"/>
      <c r="D103" s="516"/>
      <c r="E103" s="517"/>
    </row>
    <row r="104" spans="1:5" x14ac:dyDescent="0.25">
      <c r="A104" s="513"/>
      <c r="B104" s="514"/>
      <c r="C104" s="515"/>
      <c r="D104" s="516"/>
      <c r="E104" s="517"/>
    </row>
    <row r="105" spans="1:5" x14ac:dyDescent="0.25">
      <c r="A105" s="513"/>
      <c r="B105" s="514"/>
      <c r="C105" s="515"/>
      <c r="D105" s="516"/>
      <c r="E105" s="517"/>
    </row>
    <row r="106" spans="1:5" x14ac:dyDescent="0.25">
      <c r="A106" s="513"/>
      <c r="B106" s="514"/>
      <c r="C106" s="515"/>
      <c r="D106" s="516"/>
      <c r="E106" s="517"/>
    </row>
    <row r="107" spans="1:5" x14ac:dyDescent="0.25">
      <c r="A107" s="513"/>
      <c r="B107" s="514"/>
      <c r="C107" s="515"/>
      <c r="D107" s="516"/>
      <c r="E107" s="517"/>
    </row>
    <row r="108" spans="1:5" x14ac:dyDescent="0.25">
      <c r="A108" s="513"/>
      <c r="B108" s="514"/>
      <c r="C108" s="515"/>
      <c r="D108" s="516"/>
      <c r="E108" s="517"/>
    </row>
    <row r="109" spans="1:5" x14ac:dyDescent="0.25">
      <c r="A109" s="513"/>
      <c r="B109" s="514"/>
      <c r="C109" s="515"/>
      <c r="D109" s="516"/>
      <c r="E109" s="517"/>
    </row>
    <row r="110" spans="1:5" x14ac:dyDescent="0.25">
      <c r="A110" s="513"/>
      <c r="B110" s="514"/>
      <c r="C110" s="515"/>
      <c r="D110" s="516"/>
      <c r="E110" s="517"/>
    </row>
    <row r="111" spans="1:5" x14ac:dyDescent="0.25">
      <c r="A111" s="513"/>
      <c r="B111" s="514"/>
      <c r="C111" s="515"/>
      <c r="D111" s="516"/>
      <c r="E111" s="517"/>
    </row>
    <row r="112" spans="1:5" x14ac:dyDescent="0.25">
      <c r="A112" s="513"/>
      <c r="B112" s="514"/>
      <c r="C112" s="515"/>
      <c r="D112" s="516"/>
      <c r="E112" s="517"/>
    </row>
    <row r="113" spans="1:5" x14ac:dyDescent="0.25">
      <c r="A113" s="513"/>
      <c r="B113" s="514"/>
      <c r="C113" s="515"/>
      <c r="D113" s="516"/>
      <c r="E113" s="517"/>
    </row>
    <row r="114" spans="1:5" x14ac:dyDescent="0.25">
      <c r="A114" s="513"/>
      <c r="B114" s="514"/>
      <c r="C114" s="515"/>
      <c r="D114" s="516"/>
      <c r="E114" s="517"/>
    </row>
    <row r="115" spans="1:5" x14ac:dyDescent="0.25">
      <c r="A115" s="513"/>
      <c r="B115" s="514"/>
      <c r="C115" s="515"/>
      <c r="D115" s="516"/>
      <c r="E115" s="517"/>
    </row>
    <row r="116" spans="1:5" x14ac:dyDescent="0.25">
      <c r="A116" s="513"/>
      <c r="B116" s="514"/>
      <c r="C116" s="515"/>
      <c r="D116" s="516"/>
      <c r="E116" s="517"/>
    </row>
    <row r="117" spans="1:5" x14ac:dyDescent="0.25">
      <c r="A117" s="513"/>
      <c r="B117" s="514"/>
      <c r="C117" s="515"/>
      <c r="D117" s="516"/>
      <c r="E117" s="517"/>
    </row>
    <row r="118" spans="1:5" x14ac:dyDescent="0.25">
      <c r="A118" s="513"/>
      <c r="B118" s="514"/>
      <c r="C118" s="515"/>
      <c r="D118" s="516"/>
      <c r="E118" s="517"/>
    </row>
    <row r="119" spans="1:5" x14ac:dyDescent="0.25">
      <c r="A119" s="513"/>
      <c r="B119" s="514"/>
      <c r="C119" s="515"/>
      <c r="D119" s="516"/>
      <c r="E119" s="517"/>
    </row>
    <row r="120" spans="1:5" x14ac:dyDescent="0.25">
      <c r="A120" s="513"/>
      <c r="B120" s="514"/>
      <c r="C120" s="515"/>
      <c r="D120" s="516"/>
      <c r="E120" s="517"/>
    </row>
    <row r="121" spans="1:5" x14ac:dyDescent="0.25">
      <c r="A121" s="513"/>
      <c r="B121" s="514"/>
      <c r="C121" s="515"/>
      <c r="D121" s="516"/>
      <c r="E121" s="517"/>
    </row>
    <row r="122" spans="1:5" x14ac:dyDescent="0.25">
      <c r="A122" s="513"/>
      <c r="B122" s="514"/>
      <c r="C122" s="515"/>
      <c r="D122" s="516"/>
      <c r="E122" s="517"/>
    </row>
    <row r="123" spans="1:5" x14ac:dyDescent="0.25">
      <c r="A123" s="513"/>
      <c r="B123" s="514"/>
      <c r="C123" s="515"/>
      <c r="D123" s="516"/>
      <c r="E123" s="517"/>
    </row>
    <row r="124" spans="1:5" x14ac:dyDescent="0.25">
      <c r="A124" s="513"/>
      <c r="B124" s="514"/>
      <c r="C124" s="515"/>
      <c r="D124" s="516"/>
      <c r="E124" s="517"/>
    </row>
    <row r="125" spans="1:5" x14ac:dyDescent="0.25">
      <c r="A125" s="513"/>
      <c r="B125" s="514"/>
      <c r="C125" s="515"/>
      <c r="D125" s="516"/>
      <c r="E125" s="517"/>
    </row>
    <row r="126" spans="1:5" x14ac:dyDescent="0.25">
      <c r="A126" s="513"/>
      <c r="B126" s="514"/>
      <c r="C126" s="515"/>
      <c r="D126" s="516"/>
      <c r="E126" s="517"/>
    </row>
    <row r="127" spans="1:5" x14ac:dyDescent="0.25">
      <c r="A127" s="513"/>
      <c r="B127" s="514"/>
      <c r="C127" s="515"/>
      <c r="D127" s="516"/>
      <c r="E127" s="517"/>
    </row>
    <row r="128" spans="1:5" x14ac:dyDescent="0.25">
      <c r="A128" s="513"/>
      <c r="B128" s="514"/>
      <c r="C128" s="515"/>
      <c r="D128" s="516"/>
      <c r="E128" s="517"/>
    </row>
    <row r="129" spans="1:5" x14ac:dyDescent="0.25">
      <c r="A129" s="513"/>
      <c r="B129" s="514"/>
      <c r="C129" s="515"/>
      <c r="D129" s="516"/>
      <c r="E129" s="517"/>
    </row>
    <row r="130" spans="1:5" x14ac:dyDescent="0.25">
      <c r="A130" s="513"/>
      <c r="B130" s="514"/>
      <c r="C130" s="515"/>
      <c r="D130" s="516"/>
      <c r="E130" s="517"/>
    </row>
    <row r="131" spans="1:5" x14ac:dyDescent="0.25">
      <c r="A131" s="513"/>
      <c r="B131" s="514"/>
      <c r="C131" s="515"/>
      <c r="D131" s="516"/>
      <c r="E131" s="517"/>
    </row>
    <row r="132" spans="1:5" x14ac:dyDescent="0.25">
      <c r="A132" s="513"/>
      <c r="B132" s="514"/>
      <c r="C132" s="515"/>
      <c r="D132" s="516"/>
      <c r="E132" s="517"/>
    </row>
    <row r="133" spans="1:5" x14ac:dyDescent="0.25">
      <c r="A133" s="513"/>
      <c r="B133" s="514"/>
      <c r="C133" s="515"/>
      <c r="D133" s="516"/>
      <c r="E133" s="517"/>
    </row>
    <row r="134" spans="1:5" x14ac:dyDescent="0.25">
      <c r="A134" s="513"/>
      <c r="B134" s="514"/>
      <c r="C134" s="515"/>
      <c r="D134" s="516"/>
      <c r="E134" s="517"/>
    </row>
    <row r="135" spans="1:5" x14ac:dyDescent="0.25">
      <c r="A135" s="513"/>
      <c r="B135" s="514"/>
      <c r="C135" s="515"/>
      <c r="D135" s="516"/>
      <c r="E135" s="517"/>
    </row>
    <row r="136" spans="1:5" x14ac:dyDescent="0.25">
      <c r="A136" s="513"/>
      <c r="B136" s="514"/>
      <c r="C136" s="515"/>
      <c r="D136" s="516"/>
      <c r="E136" s="517"/>
    </row>
    <row r="137" spans="1:5" x14ac:dyDescent="0.25">
      <c r="A137" s="513"/>
      <c r="B137" s="514"/>
      <c r="C137" s="515"/>
      <c r="D137" s="516"/>
      <c r="E137" s="517"/>
    </row>
    <row r="138" spans="1:5" x14ac:dyDescent="0.25">
      <c r="A138" s="513"/>
      <c r="B138" s="514"/>
      <c r="C138" s="515"/>
      <c r="D138" s="516"/>
      <c r="E138" s="517"/>
    </row>
    <row r="139" spans="1:5" x14ac:dyDescent="0.25">
      <c r="A139" s="513"/>
      <c r="B139" s="514"/>
      <c r="C139" s="515"/>
      <c r="D139" s="516"/>
      <c r="E139" s="517"/>
    </row>
    <row r="140" spans="1:5" x14ac:dyDescent="0.25">
      <c r="A140" s="513"/>
      <c r="B140" s="514"/>
      <c r="C140" s="515"/>
      <c r="D140" s="516"/>
      <c r="E140" s="517"/>
    </row>
    <row r="141" spans="1:5" x14ac:dyDescent="0.25">
      <c r="A141" s="513"/>
      <c r="B141" s="514"/>
      <c r="C141" s="515"/>
      <c r="D141" s="516"/>
      <c r="E141" s="517"/>
    </row>
    <row r="142" spans="1:5" x14ac:dyDescent="0.25">
      <c r="A142" s="513"/>
      <c r="B142" s="514"/>
      <c r="C142" s="515"/>
      <c r="D142" s="516"/>
      <c r="E142" s="517"/>
    </row>
    <row r="143" spans="1:5" x14ac:dyDescent="0.25">
      <c r="A143" s="513"/>
      <c r="B143" s="514"/>
      <c r="C143" s="515"/>
      <c r="D143" s="516"/>
      <c r="E143" s="517"/>
    </row>
    <row r="144" spans="1:5" x14ac:dyDescent="0.25">
      <c r="A144" s="513"/>
      <c r="B144" s="514"/>
      <c r="C144" s="515"/>
      <c r="D144" s="516"/>
      <c r="E144" s="517"/>
    </row>
    <row r="145" spans="1:5" x14ac:dyDescent="0.25">
      <c r="A145" s="513"/>
      <c r="B145" s="514"/>
      <c r="C145" s="515"/>
      <c r="D145" s="516"/>
      <c r="E145" s="517"/>
    </row>
    <row r="146" spans="1:5" x14ac:dyDescent="0.25">
      <c r="A146" s="513"/>
      <c r="B146" s="514"/>
      <c r="C146" s="515"/>
      <c r="D146" s="516"/>
      <c r="E146" s="517"/>
    </row>
    <row r="147" spans="1:5" x14ac:dyDescent="0.25">
      <c r="A147" s="513"/>
      <c r="B147" s="514"/>
      <c r="C147" s="515"/>
      <c r="D147" s="516"/>
      <c r="E147" s="517"/>
    </row>
    <row r="148" spans="1:5" x14ac:dyDescent="0.25">
      <c r="A148" s="513"/>
      <c r="B148" s="514"/>
      <c r="C148" s="515"/>
      <c r="D148" s="516"/>
      <c r="E148" s="517"/>
    </row>
    <row r="149" spans="1:5" x14ac:dyDescent="0.25">
      <c r="A149" s="513"/>
      <c r="B149" s="514"/>
      <c r="C149" s="515"/>
      <c r="D149" s="516"/>
      <c r="E149" s="517"/>
    </row>
    <row r="150" spans="1:5" x14ac:dyDescent="0.25">
      <c r="A150" s="513"/>
      <c r="B150" s="514"/>
      <c r="C150" s="515"/>
      <c r="D150" s="516"/>
      <c r="E150" s="517"/>
    </row>
    <row r="151" spans="1:5" x14ac:dyDescent="0.25">
      <c r="A151" s="513"/>
      <c r="B151" s="514"/>
      <c r="C151" s="515"/>
      <c r="D151" s="516"/>
      <c r="E151" s="517"/>
    </row>
    <row r="152" spans="1:5" x14ac:dyDescent="0.25">
      <c r="A152" s="513"/>
      <c r="B152" s="514"/>
      <c r="C152" s="515"/>
      <c r="D152" s="516"/>
      <c r="E152" s="517"/>
    </row>
    <row r="153" spans="1:5" x14ac:dyDescent="0.25">
      <c r="A153" s="513"/>
      <c r="B153" s="514"/>
      <c r="C153" s="515"/>
      <c r="D153" s="516"/>
      <c r="E153" s="517"/>
    </row>
    <row r="154" spans="1:5" x14ac:dyDescent="0.25">
      <c r="A154" s="513"/>
      <c r="B154" s="514"/>
      <c r="C154" s="515"/>
      <c r="D154" s="516"/>
      <c r="E154" s="517"/>
    </row>
    <row r="155" spans="1:5" x14ac:dyDescent="0.25">
      <c r="A155" s="513"/>
      <c r="B155" s="514"/>
      <c r="C155" s="515"/>
      <c r="D155" s="516"/>
      <c r="E155" s="517"/>
    </row>
    <row r="156" spans="1:5" x14ac:dyDescent="0.25">
      <c r="A156" s="513"/>
      <c r="B156" s="514"/>
      <c r="C156" s="515"/>
      <c r="D156" s="516"/>
      <c r="E156" s="517"/>
    </row>
    <row r="157" spans="1:5" x14ac:dyDescent="0.25">
      <c r="A157" s="513"/>
      <c r="B157" s="514"/>
      <c r="C157" s="515"/>
      <c r="D157" s="516"/>
      <c r="E157" s="517"/>
    </row>
    <row r="158" spans="1:5" x14ac:dyDescent="0.25">
      <c r="A158" s="513"/>
      <c r="B158" s="514"/>
      <c r="C158" s="515"/>
      <c r="D158" s="516"/>
      <c r="E158" s="517"/>
    </row>
    <row r="159" spans="1:5" x14ac:dyDescent="0.25">
      <c r="A159" s="513"/>
      <c r="B159" s="514"/>
      <c r="C159" s="515"/>
      <c r="D159" s="516"/>
      <c r="E159" s="517"/>
    </row>
    <row r="160" spans="1:5" x14ac:dyDescent="0.25">
      <c r="A160" s="513"/>
      <c r="B160" s="514"/>
      <c r="C160" s="515"/>
      <c r="D160" s="516"/>
      <c r="E160" s="517"/>
    </row>
    <row r="161" spans="1:5" x14ac:dyDescent="0.25">
      <c r="A161" s="513"/>
      <c r="B161" s="514"/>
      <c r="C161" s="515"/>
      <c r="D161" s="516"/>
      <c r="E161" s="517"/>
    </row>
    <row r="162" spans="1:5" x14ac:dyDescent="0.25">
      <c r="A162" s="513"/>
      <c r="B162" s="514"/>
      <c r="C162" s="515"/>
      <c r="D162" s="516"/>
      <c r="E162" s="517"/>
    </row>
    <row r="163" spans="1:5" x14ac:dyDescent="0.25">
      <c r="A163" s="513"/>
      <c r="B163" s="514"/>
      <c r="C163" s="515"/>
      <c r="D163" s="516"/>
      <c r="E163" s="517"/>
    </row>
    <row r="164" spans="1:5" x14ac:dyDescent="0.25">
      <c r="A164" s="513"/>
      <c r="B164" s="514"/>
      <c r="C164" s="515"/>
      <c r="D164" s="516"/>
      <c r="E164" s="517"/>
    </row>
    <row r="165" spans="1:5" x14ac:dyDescent="0.25">
      <c r="A165" s="513"/>
      <c r="B165" s="514"/>
      <c r="C165" s="515"/>
      <c r="D165" s="516"/>
      <c r="E165" s="517"/>
    </row>
    <row r="166" spans="1:5" x14ac:dyDescent="0.25">
      <c r="A166" s="513"/>
      <c r="B166" s="514"/>
      <c r="C166" s="515"/>
      <c r="D166" s="516"/>
      <c r="E166" s="517"/>
    </row>
    <row r="167" spans="1:5" x14ac:dyDescent="0.25">
      <c r="A167" s="513"/>
      <c r="B167" s="514"/>
      <c r="C167" s="515"/>
      <c r="D167" s="516"/>
      <c r="E167" s="517"/>
    </row>
    <row r="168" spans="1:5" x14ac:dyDescent="0.25">
      <c r="A168" s="513"/>
      <c r="B168" s="514"/>
      <c r="C168" s="515"/>
      <c r="D168" s="516"/>
      <c r="E168" s="517"/>
    </row>
    <row r="169" spans="1:5" x14ac:dyDescent="0.25">
      <c r="A169" s="513"/>
      <c r="B169" s="514"/>
      <c r="C169" s="515"/>
      <c r="D169" s="516"/>
      <c r="E169" s="517"/>
    </row>
    <row r="170" spans="1:5" x14ac:dyDescent="0.25">
      <c r="A170" s="513"/>
      <c r="B170" s="514"/>
      <c r="C170" s="515"/>
      <c r="D170" s="516"/>
      <c r="E170" s="517"/>
    </row>
    <row r="171" spans="1:5" x14ac:dyDescent="0.25">
      <c r="A171" s="513"/>
      <c r="B171" s="514"/>
      <c r="C171" s="515"/>
      <c r="D171" s="516"/>
      <c r="E171" s="517"/>
    </row>
    <row r="172" spans="1:5" x14ac:dyDescent="0.25">
      <c r="A172" s="513"/>
      <c r="B172" s="514"/>
      <c r="C172" s="515"/>
      <c r="D172" s="516"/>
      <c r="E172" s="517"/>
    </row>
    <row r="173" spans="1:5" x14ac:dyDescent="0.25">
      <c r="A173" s="513"/>
      <c r="B173" s="514"/>
      <c r="C173" s="515"/>
      <c r="D173" s="516"/>
      <c r="E173" s="517"/>
    </row>
    <row r="174" spans="1:5" x14ac:dyDescent="0.25">
      <c r="A174" s="513"/>
      <c r="B174" s="514"/>
      <c r="C174" s="515"/>
      <c r="D174" s="516"/>
      <c r="E174" s="517"/>
    </row>
    <row r="175" spans="1:5" x14ac:dyDescent="0.25">
      <c r="A175" s="513"/>
      <c r="B175" s="514"/>
      <c r="C175" s="515"/>
      <c r="D175" s="516"/>
      <c r="E175" s="517"/>
    </row>
    <row r="176" spans="1:5" x14ac:dyDescent="0.25">
      <c r="A176" s="513"/>
      <c r="B176" s="514"/>
      <c r="C176" s="515"/>
      <c r="D176" s="516"/>
      <c r="E176" s="517"/>
    </row>
    <row r="177" spans="1:5" x14ac:dyDescent="0.25">
      <c r="A177" s="513"/>
      <c r="B177" s="514"/>
      <c r="C177" s="515"/>
      <c r="D177" s="516"/>
      <c r="E177" s="517"/>
    </row>
    <row r="178" spans="1:5" x14ac:dyDescent="0.25">
      <c r="A178" s="513"/>
      <c r="B178" s="514"/>
      <c r="C178" s="515"/>
      <c r="D178" s="516"/>
      <c r="E178" s="517"/>
    </row>
    <row r="179" spans="1:5" x14ac:dyDescent="0.25">
      <c r="A179" s="513"/>
      <c r="B179" s="514"/>
      <c r="C179" s="515"/>
      <c r="D179" s="516"/>
      <c r="E179" s="517"/>
    </row>
    <row r="180" spans="1:5" x14ac:dyDescent="0.25">
      <c r="A180" s="513"/>
      <c r="B180" s="514"/>
      <c r="C180" s="515"/>
      <c r="D180" s="516"/>
      <c r="E180" s="517"/>
    </row>
    <row r="181" spans="1:5" x14ac:dyDescent="0.25">
      <c r="A181" s="513"/>
      <c r="B181" s="514"/>
      <c r="C181" s="515"/>
      <c r="D181" s="516"/>
      <c r="E181" s="517"/>
    </row>
    <row r="182" spans="1:5" x14ac:dyDescent="0.25">
      <c r="A182" s="513"/>
      <c r="B182" s="514"/>
      <c r="C182" s="515"/>
      <c r="D182" s="516"/>
      <c r="E182" s="517"/>
    </row>
    <row r="183" spans="1:5" x14ac:dyDescent="0.25">
      <c r="A183" s="513"/>
      <c r="B183" s="514"/>
      <c r="C183" s="515"/>
      <c r="D183" s="516"/>
      <c r="E183" s="517"/>
    </row>
    <row r="184" spans="1:5" x14ac:dyDescent="0.25">
      <c r="A184" s="513"/>
      <c r="B184" s="514"/>
      <c r="C184" s="515"/>
      <c r="D184" s="516"/>
      <c r="E184" s="517"/>
    </row>
    <row r="185" spans="1:5" x14ac:dyDescent="0.25">
      <c r="A185" s="513"/>
      <c r="B185" s="514"/>
      <c r="C185" s="515"/>
      <c r="D185" s="516"/>
      <c r="E185" s="517"/>
    </row>
    <row r="186" spans="1:5" x14ac:dyDescent="0.25">
      <c r="A186" s="513"/>
      <c r="B186" s="514"/>
      <c r="C186" s="515"/>
      <c r="D186" s="516"/>
      <c r="E186" s="517"/>
    </row>
    <row r="187" spans="1:5" x14ac:dyDescent="0.25">
      <c r="A187" s="513"/>
      <c r="B187" s="514"/>
      <c r="C187" s="515"/>
      <c r="D187" s="516"/>
      <c r="E187" s="517"/>
    </row>
    <row r="188" spans="1:5" x14ac:dyDescent="0.25">
      <c r="A188" s="513"/>
      <c r="B188" s="514"/>
      <c r="C188" s="515"/>
      <c r="D188" s="516"/>
      <c r="E188" s="517"/>
    </row>
    <row r="189" spans="1:5" x14ac:dyDescent="0.25">
      <c r="A189" s="513"/>
      <c r="B189" s="514"/>
      <c r="C189" s="515"/>
      <c r="D189" s="516"/>
      <c r="E189" s="517"/>
    </row>
    <row r="190" spans="1:5" x14ac:dyDescent="0.25">
      <c r="A190" s="513"/>
      <c r="B190" s="514"/>
      <c r="C190" s="515"/>
      <c r="D190" s="516"/>
      <c r="E190" s="517"/>
    </row>
    <row r="191" spans="1:5" x14ac:dyDescent="0.25">
      <c r="A191" s="513"/>
      <c r="B191" s="514"/>
      <c r="C191" s="515"/>
      <c r="D191" s="516"/>
      <c r="E191" s="517"/>
    </row>
    <row r="192" spans="1:5" x14ac:dyDescent="0.25">
      <c r="A192" s="513"/>
      <c r="B192" s="514"/>
      <c r="C192" s="515"/>
      <c r="D192" s="516"/>
      <c r="E192" s="517"/>
    </row>
    <row r="193" spans="1:5" x14ac:dyDescent="0.25">
      <c r="A193" s="513"/>
      <c r="B193" s="514"/>
      <c r="C193" s="515"/>
      <c r="D193" s="516"/>
      <c r="E193" s="517"/>
    </row>
    <row r="194" spans="1:5" x14ac:dyDescent="0.25">
      <c r="A194" s="513"/>
      <c r="B194" s="514"/>
      <c r="C194" s="515"/>
      <c r="D194" s="516"/>
      <c r="E194" s="517"/>
    </row>
    <row r="195" spans="1:5" x14ac:dyDescent="0.25">
      <c r="A195" s="513"/>
      <c r="B195" s="514"/>
      <c r="C195" s="515"/>
      <c r="D195" s="516"/>
      <c r="E195" s="517"/>
    </row>
    <row r="196" spans="1:5" x14ac:dyDescent="0.25">
      <c r="A196" s="513"/>
      <c r="B196" s="514"/>
      <c r="C196" s="515"/>
      <c r="D196" s="516"/>
      <c r="E196" s="517"/>
    </row>
    <row r="197" spans="1:5" x14ac:dyDescent="0.25">
      <c r="A197" s="513"/>
      <c r="B197" s="514"/>
      <c r="C197" s="515"/>
      <c r="D197" s="516"/>
      <c r="E197" s="517"/>
    </row>
    <row r="198" spans="1:5" x14ac:dyDescent="0.25">
      <c r="A198" s="513"/>
      <c r="B198" s="514"/>
      <c r="C198" s="515"/>
      <c r="D198" s="516"/>
      <c r="E198" s="517"/>
    </row>
    <row r="199" spans="1:5" x14ac:dyDescent="0.25">
      <c r="A199" s="513"/>
      <c r="B199" s="514"/>
      <c r="C199" s="515"/>
      <c r="D199" s="516"/>
      <c r="E199" s="517"/>
    </row>
    <row r="200" spans="1:5" x14ac:dyDescent="0.25">
      <c r="A200" s="513"/>
      <c r="B200" s="514"/>
      <c r="C200" s="515"/>
      <c r="D200" s="516"/>
      <c r="E200" s="517"/>
    </row>
    <row r="201" spans="1:5" x14ac:dyDescent="0.25">
      <c r="A201" s="513"/>
      <c r="B201" s="514"/>
      <c r="C201" s="515"/>
      <c r="D201" s="516"/>
      <c r="E201" s="517"/>
    </row>
    <row r="202" spans="1:5" x14ac:dyDescent="0.25">
      <c r="A202" s="513"/>
      <c r="B202" s="514"/>
      <c r="C202" s="515"/>
      <c r="D202" s="516"/>
      <c r="E202" s="517"/>
    </row>
    <row r="203" spans="1:5" x14ac:dyDescent="0.25">
      <c r="A203" s="513"/>
      <c r="B203" s="514"/>
      <c r="C203" s="515"/>
      <c r="D203" s="516"/>
      <c r="E203" s="517"/>
    </row>
    <row r="204" spans="1:5" x14ac:dyDescent="0.25">
      <c r="A204" s="513"/>
      <c r="B204" s="514"/>
      <c r="C204" s="515"/>
      <c r="D204" s="516"/>
      <c r="E204" s="517"/>
    </row>
    <row r="205" spans="1:5" x14ac:dyDescent="0.25">
      <c r="A205" s="513"/>
      <c r="B205" s="514"/>
      <c r="C205" s="515"/>
      <c r="D205" s="516"/>
      <c r="E205" s="517"/>
    </row>
    <row r="206" spans="1:5" x14ac:dyDescent="0.25">
      <c r="A206" s="513"/>
      <c r="B206" s="514"/>
      <c r="C206" s="515"/>
      <c r="D206" s="516"/>
      <c r="E206" s="517"/>
    </row>
    <row r="207" spans="1:5" x14ac:dyDescent="0.25">
      <c r="A207" s="513"/>
      <c r="B207" s="514"/>
      <c r="C207" s="515"/>
      <c r="D207" s="516"/>
      <c r="E207" s="517"/>
    </row>
    <row r="208" spans="1:5" x14ac:dyDescent="0.25">
      <c r="A208" s="513"/>
      <c r="B208" s="514"/>
      <c r="C208" s="515"/>
      <c r="D208" s="516"/>
      <c r="E208" s="517"/>
    </row>
    <row r="209" spans="1:5" x14ac:dyDescent="0.25">
      <c r="A209" s="513"/>
      <c r="B209" s="514"/>
      <c r="C209" s="515"/>
      <c r="D209" s="516"/>
      <c r="E209" s="517"/>
    </row>
    <row r="210" spans="1:5" x14ac:dyDescent="0.25">
      <c r="A210" s="513"/>
      <c r="B210" s="514"/>
      <c r="C210" s="515"/>
      <c r="D210" s="516"/>
      <c r="E210" s="517"/>
    </row>
    <row r="211" spans="1:5" x14ac:dyDescent="0.25">
      <c r="A211" s="513"/>
      <c r="B211" s="514"/>
      <c r="C211" s="515"/>
      <c r="D211" s="516"/>
      <c r="E211" s="517"/>
    </row>
    <row r="212" spans="1:5" x14ac:dyDescent="0.25">
      <c r="A212" s="513"/>
      <c r="B212" s="514"/>
      <c r="C212" s="515"/>
      <c r="D212" s="516"/>
      <c r="E212" s="517"/>
    </row>
    <row r="213" spans="1:5" x14ac:dyDescent="0.25">
      <c r="A213" s="513"/>
      <c r="B213" s="514"/>
      <c r="C213" s="515"/>
      <c r="D213" s="516"/>
      <c r="E213" s="517"/>
    </row>
    <row r="214" spans="1:5" x14ac:dyDescent="0.25">
      <c r="A214" s="513"/>
      <c r="B214" s="514"/>
      <c r="C214" s="515"/>
      <c r="D214" s="516"/>
      <c r="E214" s="517"/>
    </row>
    <row r="215" spans="1:5" x14ac:dyDescent="0.25">
      <c r="A215" s="513"/>
      <c r="B215" s="514"/>
      <c r="C215" s="515"/>
      <c r="D215" s="516"/>
      <c r="E215" s="517"/>
    </row>
    <row r="216" spans="1:5" x14ac:dyDescent="0.25">
      <c r="A216" s="513"/>
      <c r="B216" s="514"/>
      <c r="C216" s="515"/>
      <c r="D216" s="516"/>
      <c r="E216" s="517"/>
    </row>
    <row r="217" spans="1:5" x14ac:dyDescent="0.25">
      <c r="A217" s="513"/>
      <c r="B217" s="514"/>
      <c r="C217" s="515"/>
      <c r="D217" s="516"/>
      <c r="E217" s="517"/>
    </row>
    <row r="218" spans="1:5" x14ac:dyDescent="0.25">
      <c r="A218" s="513"/>
      <c r="B218" s="514"/>
      <c r="C218" s="515"/>
      <c r="D218" s="516"/>
      <c r="E218" s="517"/>
    </row>
    <row r="219" spans="1:5" x14ac:dyDescent="0.25">
      <c r="A219" s="513"/>
      <c r="B219" s="514"/>
      <c r="C219" s="515"/>
      <c r="D219" s="516"/>
      <c r="E219" s="517"/>
    </row>
    <row r="220" spans="1:5" x14ac:dyDescent="0.25">
      <c r="A220" s="513"/>
      <c r="B220" s="514"/>
      <c r="C220" s="515"/>
      <c r="D220" s="516"/>
      <c r="E220" s="517"/>
    </row>
    <row r="221" spans="1:5" x14ac:dyDescent="0.25">
      <c r="A221" s="513"/>
      <c r="B221" s="514"/>
      <c r="C221" s="515"/>
      <c r="D221" s="516"/>
      <c r="E221" s="517"/>
    </row>
    <row r="222" spans="1:5" x14ac:dyDescent="0.25">
      <c r="A222" s="513"/>
      <c r="B222" s="514"/>
      <c r="C222" s="515"/>
      <c r="D222" s="516"/>
      <c r="E222" s="517"/>
    </row>
    <row r="223" spans="1:5" x14ac:dyDescent="0.25">
      <c r="A223" s="513"/>
      <c r="B223" s="514"/>
      <c r="C223" s="515"/>
      <c r="D223" s="516"/>
      <c r="E223" s="517"/>
    </row>
    <row r="224" spans="1:5" x14ac:dyDescent="0.25">
      <c r="A224" s="513"/>
      <c r="B224" s="514"/>
      <c r="C224" s="515"/>
      <c r="D224" s="516"/>
      <c r="E224" s="517"/>
    </row>
    <row r="225" spans="1:5" x14ac:dyDescent="0.25">
      <c r="A225" s="513"/>
      <c r="B225" s="514"/>
      <c r="C225" s="515"/>
      <c r="D225" s="516"/>
      <c r="E225" s="517"/>
    </row>
    <row r="226" spans="1:5" x14ac:dyDescent="0.25">
      <c r="A226" s="513"/>
      <c r="B226" s="514"/>
      <c r="C226" s="515"/>
      <c r="D226" s="516"/>
      <c r="E226" s="517"/>
    </row>
    <row r="227" spans="1:5" x14ac:dyDescent="0.25">
      <c r="A227" s="513"/>
      <c r="B227" s="514"/>
      <c r="C227" s="515"/>
      <c r="D227" s="516"/>
      <c r="E227" s="517"/>
    </row>
    <row r="228" spans="1:5" x14ac:dyDescent="0.25">
      <c r="A228" s="513"/>
      <c r="B228" s="514"/>
      <c r="C228" s="515"/>
      <c r="D228" s="516"/>
      <c r="E228" s="517"/>
    </row>
    <row r="229" spans="1:5" x14ac:dyDescent="0.25">
      <c r="A229" s="513"/>
      <c r="B229" s="514"/>
      <c r="C229" s="515"/>
      <c r="D229" s="516"/>
      <c r="E229" s="517"/>
    </row>
    <row r="230" spans="1:5" x14ac:dyDescent="0.25">
      <c r="A230" s="513"/>
      <c r="B230" s="514"/>
      <c r="C230" s="515"/>
      <c r="D230" s="516"/>
      <c r="E230" s="517"/>
    </row>
    <row r="231" spans="1:5" x14ac:dyDescent="0.25">
      <c r="A231" s="513"/>
      <c r="B231" s="514"/>
      <c r="C231" s="515"/>
      <c r="D231" s="516"/>
      <c r="E231" s="517"/>
    </row>
    <row r="232" spans="1:5" x14ac:dyDescent="0.25">
      <c r="A232" s="513"/>
      <c r="B232" s="514"/>
      <c r="C232" s="515"/>
      <c r="D232" s="516"/>
      <c r="E232" s="517"/>
    </row>
    <row r="233" spans="1:5" x14ac:dyDescent="0.25">
      <c r="A233" s="513"/>
      <c r="B233" s="514"/>
      <c r="C233" s="515"/>
      <c r="D233" s="516"/>
      <c r="E233" s="517"/>
    </row>
    <row r="234" spans="1:5" x14ac:dyDescent="0.25">
      <c r="A234" s="513"/>
      <c r="B234" s="514"/>
      <c r="C234" s="515"/>
      <c r="D234" s="516"/>
      <c r="E234" s="517"/>
    </row>
    <row r="235" spans="1:5" x14ac:dyDescent="0.25">
      <c r="A235" s="513"/>
      <c r="B235" s="514"/>
      <c r="C235" s="515"/>
      <c r="D235" s="516"/>
      <c r="E235" s="517"/>
    </row>
    <row r="236" spans="1:5" x14ac:dyDescent="0.25">
      <c r="A236" s="513"/>
      <c r="B236" s="514"/>
      <c r="C236" s="515"/>
      <c r="D236" s="516"/>
      <c r="E236" s="517"/>
    </row>
    <row r="237" spans="1:5" x14ac:dyDescent="0.25">
      <c r="A237" s="513"/>
      <c r="B237" s="514"/>
      <c r="C237" s="515"/>
      <c r="D237" s="516"/>
      <c r="E237" s="517"/>
    </row>
    <row r="238" spans="1:5" x14ac:dyDescent="0.25">
      <c r="A238" s="513"/>
      <c r="B238" s="514"/>
      <c r="C238" s="515"/>
      <c r="D238" s="516"/>
      <c r="E238" s="517"/>
    </row>
    <row r="239" spans="1:5" x14ac:dyDescent="0.25">
      <c r="A239" s="513"/>
      <c r="B239" s="514"/>
      <c r="C239" s="515"/>
      <c r="D239" s="516"/>
      <c r="E239" s="517"/>
    </row>
    <row r="240" spans="1:5" x14ac:dyDescent="0.25">
      <c r="A240" s="513"/>
      <c r="B240" s="514"/>
      <c r="C240" s="515"/>
      <c r="D240" s="516"/>
      <c r="E240" s="517"/>
    </row>
    <row r="241" spans="1:5" x14ac:dyDescent="0.25">
      <c r="A241" s="513"/>
      <c r="B241" s="514"/>
      <c r="C241" s="515"/>
      <c r="D241" s="516"/>
      <c r="E241" s="517"/>
    </row>
    <row r="242" spans="1:5" x14ac:dyDescent="0.25">
      <c r="A242" s="513"/>
      <c r="B242" s="514"/>
      <c r="C242" s="515"/>
      <c r="D242" s="516"/>
      <c r="E242" s="517"/>
    </row>
    <row r="243" spans="1:5" x14ac:dyDescent="0.25">
      <c r="A243" s="513"/>
      <c r="B243" s="514"/>
      <c r="C243" s="515"/>
      <c r="D243" s="516"/>
      <c r="E243" s="517"/>
    </row>
    <row r="244" spans="1:5" x14ac:dyDescent="0.25">
      <c r="A244" s="513"/>
      <c r="B244" s="514"/>
      <c r="C244" s="515"/>
      <c r="D244" s="516"/>
      <c r="E244" s="517"/>
    </row>
    <row r="245" spans="1:5" x14ac:dyDescent="0.25">
      <c r="A245" s="513"/>
      <c r="B245" s="514"/>
      <c r="C245" s="515"/>
      <c r="D245" s="516"/>
      <c r="E245" s="517"/>
    </row>
    <row r="246" spans="1:5" x14ac:dyDescent="0.25">
      <c r="A246" s="513"/>
      <c r="B246" s="514"/>
      <c r="C246" s="515"/>
      <c r="D246" s="516"/>
      <c r="E246" s="517"/>
    </row>
    <row r="247" spans="1:5" x14ac:dyDescent="0.25">
      <c r="A247" s="513"/>
      <c r="B247" s="514"/>
      <c r="C247" s="515"/>
      <c r="D247" s="516"/>
      <c r="E247" s="517"/>
    </row>
    <row r="248" spans="1:5" x14ac:dyDescent="0.25">
      <c r="A248" s="513"/>
      <c r="B248" s="514"/>
      <c r="C248" s="515"/>
      <c r="D248" s="516"/>
      <c r="E248" s="517"/>
    </row>
    <row r="249" spans="1:5" x14ac:dyDescent="0.25">
      <c r="A249" s="513"/>
      <c r="B249" s="514"/>
      <c r="C249" s="515"/>
      <c r="D249" s="516"/>
      <c r="E249" s="517"/>
    </row>
    <row r="250" spans="1:5" x14ac:dyDescent="0.25">
      <c r="A250" s="513"/>
      <c r="B250" s="514"/>
      <c r="C250" s="515"/>
      <c r="D250" s="516"/>
      <c r="E250" s="517"/>
    </row>
    <row r="251" spans="1:5" x14ac:dyDescent="0.25">
      <c r="A251" s="513"/>
      <c r="B251" s="514"/>
      <c r="C251" s="515"/>
      <c r="D251" s="516"/>
      <c r="E251" s="517"/>
    </row>
    <row r="252" spans="1:5" x14ac:dyDescent="0.25">
      <c r="A252" s="513"/>
      <c r="B252" s="514"/>
      <c r="C252" s="515"/>
      <c r="D252" s="516"/>
      <c r="E252" s="517"/>
    </row>
    <row r="253" spans="1:5" x14ac:dyDescent="0.25">
      <c r="A253" s="513"/>
      <c r="B253" s="514"/>
      <c r="C253" s="515"/>
      <c r="D253" s="516"/>
      <c r="E253" s="517"/>
    </row>
    <row r="254" spans="1:5" x14ac:dyDescent="0.25">
      <c r="A254" s="513"/>
      <c r="B254" s="514"/>
      <c r="C254" s="515"/>
      <c r="D254" s="516"/>
      <c r="E254" s="517"/>
    </row>
    <row r="255" spans="1:5" x14ac:dyDescent="0.25">
      <c r="A255" s="513"/>
      <c r="B255" s="514"/>
      <c r="C255" s="515"/>
      <c r="D255" s="516"/>
      <c r="E255" s="517"/>
    </row>
    <row r="256" spans="1:5" x14ac:dyDescent="0.25">
      <c r="A256" s="513"/>
      <c r="B256" s="514"/>
      <c r="C256" s="515"/>
      <c r="D256" s="516"/>
      <c r="E256" s="517"/>
    </row>
    <row r="257" spans="1:5" x14ac:dyDescent="0.25">
      <c r="A257" s="513"/>
      <c r="B257" s="514"/>
      <c r="C257" s="515"/>
      <c r="D257" s="516"/>
      <c r="E257" s="517"/>
    </row>
    <row r="258" spans="1:5" x14ac:dyDescent="0.25">
      <c r="A258" s="513"/>
      <c r="B258" s="514"/>
      <c r="C258" s="515"/>
      <c r="D258" s="516"/>
      <c r="E258" s="517"/>
    </row>
    <row r="259" spans="1:5" x14ac:dyDescent="0.25">
      <c r="A259" s="513"/>
      <c r="B259" s="514"/>
      <c r="C259" s="515"/>
      <c r="D259" s="516"/>
      <c r="E259" s="517"/>
    </row>
    <row r="260" spans="1:5" x14ac:dyDescent="0.25">
      <c r="A260" s="513"/>
      <c r="B260" s="514"/>
      <c r="C260" s="515"/>
      <c r="D260" s="516"/>
      <c r="E260" s="517"/>
    </row>
    <row r="261" spans="1:5" x14ac:dyDescent="0.25">
      <c r="A261" s="513"/>
      <c r="B261" s="514"/>
      <c r="C261" s="515"/>
      <c r="D261" s="516"/>
      <c r="E261" s="517"/>
    </row>
    <row r="262" spans="1:5" x14ac:dyDescent="0.25">
      <c r="A262" s="513"/>
      <c r="B262" s="514"/>
      <c r="C262" s="515"/>
      <c r="D262" s="516"/>
      <c r="E262" s="517"/>
    </row>
    <row r="263" spans="1:5" x14ac:dyDescent="0.25">
      <c r="A263" s="513"/>
      <c r="B263" s="514"/>
      <c r="C263" s="515"/>
      <c r="D263" s="516"/>
      <c r="E263" s="517"/>
    </row>
    <row r="264" spans="1:5" x14ac:dyDescent="0.25">
      <c r="A264" s="513"/>
      <c r="B264" s="514"/>
      <c r="C264" s="515"/>
      <c r="D264" s="516"/>
      <c r="E264" s="517"/>
    </row>
    <row r="265" spans="1:5" x14ac:dyDescent="0.25">
      <c r="A265" s="513"/>
      <c r="B265" s="514"/>
      <c r="C265" s="515"/>
      <c r="D265" s="516"/>
      <c r="E265" s="517"/>
    </row>
    <row r="266" spans="1:5" x14ac:dyDescent="0.25">
      <c r="A266" s="513"/>
      <c r="B266" s="514"/>
      <c r="C266" s="515"/>
      <c r="D266" s="516"/>
      <c r="E266" s="517"/>
    </row>
    <row r="267" spans="1:5" x14ac:dyDescent="0.25">
      <c r="A267" s="513"/>
      <c r="B267" s="514"/>
      <c r="C267" s="515"/>
      <c r="D267" s="516"/>
      <c r="E267" s="517"/>
    </row>
    <row r="268" spans="1:5" x14ac:dyDescent="0.25">
      <c r="A268" s="513"/>
      <c r="B268" s="514"/>
      <c r="C268" s="515"/>
      <c r="D268" s="516"/>
      <c r="E268" s="517"/>
    </row>
    <row r="269" spans="1:5" x14ac:dyDescent="0.25">
      <c r="A269" s="513"/>
      <c r="B269" s="514"/>
      <c r="C269" s="515"/>
      <c r="D269" s="516"/>
      <c r="E269" s="517"/>
    </row>
    <row r="270" spans="1:5" x14ac:dyDescent="0.25">
      <c r="A270" s="513"/>
      <c r="B270" s="514"/>
      <c r="C270" s="515"/>
      <c r="D270" s="516"/>
      <c r="E270" s="517"/>
    </row>
    <row r="271" spans="1:5" x14ac:dyDescent="0.25">
      <c r="A271" s="513"/>
      <c r="B271" s="514"/>
      <c r="C271" s="515"/>
      <c r="D271" s="516"/>
      <c r="E271" s="517"/>
    </row>
    <row r="272" spans="1:5" x14ac:dyDescent="0.25">
      <c r="A272" s="513"/>
      <c r="B272" s="514"/>
      <c r="C272" s="515"/>
      <c r="D272" s="516"/>
      <c r="E272" s="517"/>
    </row>
    <row r="273" spans="1:5" x14ac:dyDescent="0.25">
      <c r="A273" s="513"/>
      <c r="B273" s="514"/>
      <c r="C273" s="515"/>
      <c r="D273" s="516"/>
      <c r="E273" s="517"/>
    </row>
    <row r="274" spans="1:5" x14ac:dyDescent="0.25">
      <c r="A274" s="513"/>
      <c r="B274" s="514"/>
      <c r="C274" s="515"/>
      <c r="D274" s="516"/>
      <c r="E274" s="517"/>
    </row>
    <row r="275" spans="1:5" x14ac:dyDescent="0.25">
      <c r="A275" s="513"/>
      <c r="B275" s="514"/>
      <c r="C275" s="515"/>
      <c r="D275" s="516"/>
      <c r="E275" s="517"/>
    </row>
    <row r="276" spans="1:5" x14ac:dyDescent="0.25">
      <c r="A276" s="513"/>
      <c r="B276" s="514"/>
      <c r="C276" s="515"/>
      <c r="D276" s="516"/>
      <c r="E276" s="517"/>
    </row>
    <row r="277" spans="1:5" x14ac:dyDescent="0.25">
      <c r="A277" s="513"/>
      <c r="B277" s="514"/>
      <c r="C277" s="515"/>
      <c r="D277" s="516"/>
      <c r="E277" s="517"/>
    </row>
    <row r="278" spans="1:5" x14ac:dyDescent="0.25">
      <c r="A278" s="513"/>
      <c r="B278" s="514"/>
      <c r="C278" s="515"/>
      <c r="D278" s="516"/>
      <c r="E278" s="517"/>
    </row>
    <row r="279" spans="1:5" x14ac:dyDescent="0.25">
      <c r="A279" s="513"/>
      <c r="B279" s="514"/>
      <c r="C279" s="515"/>
      <c r="D279" s="516"/>
      <c r="E279" s="517"/>
    </row>
    <row r="280" spans="1:5" x14ac:dyDescent="0.25">
      <c r="A280" s="513"/>
      <c r="B280" s="514"/>
      <c r="C280" s="515"/>
      <c r="D280" s="516"/>
      <c r="E280" s="517"/>
    </row>
    <row r="281" spans="1:5" x14ac:dyDescent="0.25">
      <c r="A281" s="513"/>
      <c r="B281" s="514"/>
      <c r="C281" s="515"/>
      <c r="D281" s="516"/>
      <c r="E281" s="517"/>
    </row>
    <row r="282" spans="1:5" x14ac:dyDescent="0.25">
      <c r="A282" s="513"/>
      <c r="B282" s="514"/>
      <c r="C282" s="515"/>
      <c r="D282" s="516"/>
      <c r="E282" s="517"/>
    </row>
    <row r="283" spans="1:5" x14ac:dyDescent="0.25">
      <c r="A283" s="513"/>
      <c r="B283" s="514"/>
      <c r="C283" s="515"/>
      <c r="D283" s="516"/>
      <c r="E283" s="517"/>
    </row>
    <row r="284" spans="1:5" x14ac:dyDescent="0.25">
      <c r="A284" s="513"/>
      <c r="B284" s="514"/>
      <c r="C284" s="515"/>
      <c r="D284" s="516"/>
      <c r="E284" s="517"/>
    </row>
    <row r="285" spans="1:5" x14ac:dyDescent="0.25">
      <c r="A285" s="513"/>
      <c r="B285" s="514"/>
      <c r="C285" s="515"/>
      <c r="D285" s="516"/>
      <c r="E285" s="517"/>
    </row>
    <row r="286" spans="1:5" x14ac:dyDescent="0.25">
      <c r="A286" s="513"/>
      <c r="B286" s="514"/>
      <c r="C286" s="515"/>
      <c r="D286" s="516"/>
      <c r="E286" s="517"/>
    </row>
    <row r="287" spans="1:5" x14ac:dyDescent="0.25">
      <c r="A287" s="513"/>
      <c r="B287" s="514"/>
      <c r="C287" s="515"/>
      <c r="D287" s="516"/>
      <c r="E287" s="517"/>
    </row>
    <row r="288" spans="1:5" x14ac:dyDescent="0.25">
      <c r="A288" s="513"/>
      <c r="B288" s="514"/>
      <c r="C288" s="515"/>
      <c r="D288" s="516"/>
      <c r="E288" s="517"/>
    </row>
    <row r="289" spans="1:5" x14ac:dyDescent="0.25">
      <c r="A289" s="513"/>
      <c r="B289" s="514"/>
      <c r="C289" s="515"/>
      <c r="D289" s="516"/>
      <c r="E289" s="517"/>
    </row>
    <row r="290" spans="1:5" x14ac:dyDescent="0.25">
      <c r="A290" s="513"/>
      <c r="B290" s="514"/>
      <c r="C290" s="515"/>
      <c r="D290" s="516"/>
      <c r="E290" s="517"/>
    </row>
    <row r="291" spans="1:5" x14ac:dyDescent="0.25">
      <c r="A291" s="513"/>
      <c r="B291" s="514"/>
      <c r="C291" s="515"/>
      <c r="D291" s="516"/>
      <c r="E291" s="517"/>
    </row>
    <row r="292" spans="1:5" x14ac:dyDescent="0.25">
      <c r="A292" s="513"/>
      <c r="B292" s="514"/>
      <c r="C292" s="515"/>
      <c r="D292" s="516"/>
      <c r="E292" s="517"/>
    </row>
    <row r="293" spans="1:5" x14ac:dyDescent="0.25">
      <c r="A293" s="513"/>
      <c r="B293" s="514"/>
      <c r="C293" s="515"/>
      <c r="D293" s="516"/>
      <c r="E293" s="517"/>
    </row>
    <row r="294" spans="1:5" x14ac:dyDescent="0.25">
      <c r="A294" s="513"/>
      <c r="B294" s="514"/>
      <c r="C294" s="515"/>
      <c r="D294" s="516"/>
      <c r="E294" s="517"/>
    </row>
    <row r="295" spans="1:5" x14ac:dyDescent="0.25">
      <c r="A295" s="513"/>
      <c r="B295" s="514"/>
      <c r="C295" s="515"/>
      <c r="D295" s="516"/>
      <c r="E295" s="517"/>
    </row>
    <row r="296" spans="1:5" x14ac:dyDescent="0.25">
      <c r="A296" s="513"/>
      <c r="B296" s="514"/>
      <c r="C296" s="515"/>
      <c r="D296" s="516"/>
      <c r="E296" s="517"/>
    </row>
    <row r="297" spans="1:5" x14ac:dyDescent="0.25">
      <c r="A297" s="513"/>
      <c r="B297" s="514"/>
      <c r="C297" s="515"/>
      <c r="D297" s="516"/>
      <c r="E297" s="517"/>
    </row>
    <row r="298" spans="1:5" x14ac:dyDescent="0.25">
      <c r="A298" s="513"/>
      <c r="B298" s="514"/>
      <c r="C298" s="515"/>
      <c r="D298" s="516"/>
      <c r="E298" s="517"/>
    </row>
    <row r="299" spans="1:5" x14ac:dyDescent="0.25">
      <c r="A299" s="513"/>
      <c r="B299" s="514"/>
      <c r="C299" s="515"/>
      <c r="D299" s="516"/>
      <c r="E299" s="517"/>
    </row>
    <row r="300" spans="1:5" x14ac:dyDescent="0.25">
      <c r="A300" s="513"/>
      <c r="B300" s="514"/>
      <c r="C300" s="515"/>
      <c r="D300" s="516"/>
      <c r="E300" s="517"/>
    </row>
    <row r="301" spans="1:5" x14ac:dyDescent="0.25">
      <c r="A301" s="513"/>
      <c r="B301" s="514"/>
      <c r="C301" s="515"/>
      <c r="D301" s="516"/>
      <c r="E301" s="517"/>
    </row>
    <row r="302" spans="1:5" x14ac:dyDescent="0.25">
      <c r="A302" s="513"/>
      <c r="B302" s="514"/>
      <c r="C302" s="515"/>
      <c r="D302" s="516"/>
      <c r="E302" s="517"/>
    </row>
    <row r="303" spans="1:5" x14ac:dyDescent="0.25">
      <c r="A303" s="513"/>
      <c r="B303" s="514"/>
      <c r="C303" s="515"/>
      <c r="D303" s="516"/>
      <c r="E303" s="517"/>
    </row>
    <row r="304" spans="1:5" x14ac:dyDescent="0.25">
      <c r="A304" s="513"/>
      <c r="B304" s="514"/>
      <c r="C304" s="515"/>
      <c r="D304" s="516"/>
      <c r="E304" s="517"/>
    </row>
    <row r="305" spans="1:5" x14ac:dyDescent="0.25">
      <c r="A305" s="513"/>
      <c r="B305" s="514"/>
      <c r="C305" s="515"/>
      <c r="D305" s="516"/>
      <c r="E305" s="517"/>
    </row>
    <row r="306" spans="1:5" x14ac:dyDescent="0.25">
      <c r="A306" s="513"/>
      <c r="B306" s="514"/>
      <c r="C306" s="515"/>
      <c r="D306" s="516"/>
      <c r="E306" s="517"/>
    </row>
    <row r="307" spans="1:5" x14ac:dyDescent="0.25">
      <c r="A307" s="513"/>
      <c r="B307" s="514"/>
      <c r="C307" s="515"/>
      <c r="D307" s="516"/>
      <c r="E307" s="517"/>
    </row>
    <row r="308" spans="1:5" x14ac:dyDescent="0.25">
      <c r="A308" s="513"/>
      <c r="B308" s="514"/>
      <c r="C308" s="515"/>
      <c r="D308" s="516"/>
      <c r="E308" s="517"/>
    </row>
    <row r="309" spans="1:5" x14ac:dyDescent="0.25">
      <c r="A309" s="513"/>
      <c r="B309" s="514"/>
      <c r="C309" s="515"/>
      <c r="D309" s="516"/>
      <c r="E309" s="517"/>
    </row>
    <row r="310" spans="1:5" x14ac:dyDescent="0.25">
      <c r="A310" s="513"/>
      <c r="B310" s="514"/>
      <c r="C310" s="515"/>
      <c r="D310" s="516"/>
      <c r="E310" s="517"/>
    </row>
    <row r="311" spans="1:5" x14ac:dyDescent="0.25">
      <c r="A311" s="513"/>
      <c r="B311" s="514"/>
      <c r="C311" s="515"/>
      <c r="D311" s="516"/>
      <c r="E311" s="517"/>
    </row>
    <row r="312" spans="1:5" x14ac:dyDescent="0.25">
      <c r="A312" s="513"/>
      <c r="B312" s="514"/>
      <c r="C312" s="515"/>
      <c r="D312" s="516"/>
      <c r="E312" s="517"/>
    </row>
    <row r="313" spans="1:5" x14ac:dyDescent="0.25">
      <c r="A313" s="513"/>
      <c r="B313" s="514"/>
      <c r="C313" s="515"/>
      <c r="D313" s="516"/>
      <c r="E313" s="517"/>
    </row>
    <row r="314" spans="1:5" x14ac:dyDescent="0.25">
      <c r="A314" s="513"/>
      <c r="B314" s="514"/>
      <c r="C314" s="515"/>
      <c r="D314" s="516"/>
      <c r="E314" s="517"/>
    </row>
    <row r="315" spans="1:5" x14ac:dyDescent="0.25">
      <c r="A315" s="513"/>
      <c r="B315" s="514"/>
      <c r="C315" s="515"/>
      <c r="D315" s="516"/>
      <c r="E315" s="517"/>
    </row>
    <row r="316" spans="1:5" x14ac:dyDescent="0.25">
      <c r="A316" s="513"/>
      <c r="B316" s="514"/>
      <c r="C316" s="515"/>
      <c r="D316" s="516"/>
      <c r="E316" s="517"/>
    </row>
    <row r="317" spans="1:5" x14ac:dyDescent="0.25">
      <c r="A317" s="513"/>
      <c r="B317" s="514"/>
      <c r="C317" s="515"/>
      <c r="D317" s="516"/>
      <c r="E317" s="517"/>
    </row>
    <row r="318" spans="1:5" x14ac:dyDescent="0.25">
      <c r="A318" s="513"/>
      <c r="B318" s="514"/>
      <c r="C318" s="515"/>
      <c r="D318" s="516"/>
      <c r="E318" s="517"/>
    </row>
    <row r="319" spans="1:5" x14ac:dyDescent="0.25">
      <c r="A319" s="513"/>
      <c r="B319" s="514"/>
      <c r="C319" s="515"/>
      <c r="D319" s="516"/>
      <c r="E319" s="517"/>
    </row>
    <row r="320" spans="1:5" x14ac:dyDescent="0.25">
      <c r="A320" s="513"/>
      <c r="B320" s="514"/>
      <c r="C320" s="515"/>
      <c r="D320" s="516"/>
      <c r="E320" s="517"/>
    </row>
    <row r="321" spans="1:5" x14ac:dyDescent="0.25">
      <c r="A321" s="513"/>
      <c r="B321" s="514"/>
      <c r="C321" s="515"/>
      <c r="D321" s="516"/>
      <c r="E321" s="517"/>
    </row>
    <row r="322" spans="1:5" x14ac:dyDescent="0.25">
      <c r="A322" s="513"/>
      <c r="B322" s="514"/>
      <c r="C322" s="515"/>
      <c r="D322" s="516"/>
      <c r="E322" s="517"/>
    </row>
    <row r="323" spans="1:5" x14ac:dyDescent="0.25">
      <c r="A323" s="513"/>
      <c r="B323" s="514"/>
      <c r="C323" s="515"/>
      <c r="D323" s="516"/>
      <c r="E323" s="517"/>
    </row>
    <row r="324" spans="1:5" x14ac:dyDescent="0.25">
      <c r="A324" s="513"/>
      <c r="B324" s="514"/>
      <c r="C324" s="515"/>
      <c r="D324" s="516"/>
      <c r="E324" s="517"/>
    </row>
    <row r="325" spans="1:5" x14ac:dyDescent="0.25">
      <c r="A325" s="513"/>
      <c r="B325" s="514"/>
      <c r="C325" s="515"/>
      <c r="D325" s="516"/>
      <c r="E325" s="517"/>
    </row>
    <row r="326" spans="1:5" x14ac:dyDescent="0.25">
      <c r="A326" s="513"/>
      <c r="B326" s="514"/>
      <c r="C326" s="515"/>
      <c r="D326" s="516"/>
      <c r="E326" s="517"/>
    </row>
    <row r="327" spans="1:5" x14ac:dyDescent="0.25">
      <c r="A327" s="513"/>
      <c r="B327" s="514"/>
      <c r="C327" s="515"/>
      <c r="D327" s="516"/>
      <c r="E327" s="517"/>
    </row>
    <row r="328" spans="1:5" x14ac:dyDescent="0.25">
      <c r="A328" s="513"/>
      <c r="B328" s="514"/>
      <c r="C328" s="515"/>
      <c r="D328" s="516"/>
      <c r="E328" s="517"/>
    </row>
    <row r="329" spans="1:5" x14ac:dyDescent="0.25">
      <c r="A329" s="513"/>
      <c r="B329" s="514"/>
      <c r="C329" s="515"/>
      <c r="D329" s="516"/>
      <c r="E329" s="517"/>
    </row>
    <row r="330" spans="1:5" x14ac:dyDescent="0.25">
      <c r="A330" s="513"/>
      <c r="B330" s="514"/>
      <c r="C330" s="515"/>
      <c r="D330" s="516"/>
      <c r="E330" s="517"/>
    </row>
    <row r="331" spans="1:5" x14ac:dyDescent="0.25">
      <c r="A331" s="513"/>
      <c r="B331" s="514"/>
      <c r="C331" s="515"/>
      <c r="D331" s="516"/>
      <c r="E331" s="517"/>
    </row>
    <row r="332" spans="1:5" x14ac:dyDescent="0.25">
      <c r="A332" s="513"/>
      <c r="B332" s="514"/>
      <c r="C332" s="515"/>
      <c r="D332" s="516"/>
      <c r="E332" s="517"/>
    </row>
    <row r="333" spans="1:5" x14ac:dyDescent="0.25">
      <c r="A333" s="513"/>
      <c r="B333" s="514"/>
      <c r="C333" s="515"/>
      <c r="D333" s="516"/>
      <c r="E333" s="517"/>
    </row>
    <row r="334" spans="1:5" x14ac:dyDescent="0.25">
      <c r="A334" s="513"/>
      <c r="B334" s="514"/>
      <c r="C334" s="515"/>
      <c r="D334" s="516"/>
      <c r="E334" s="517"/>
    </row>
    <row r="335" spans="1:5" x14ac:dyDescent="0.25">
      <c r="A335" s="513"/>
      <c r="B335" s="514"/>
      <c r="C335" s="515"/>
      <c r="D335" s="516"/>
      <c r="E335" s="517"/>
    </row>
    <row r="336" spans="1:5" x14ac:dyDescent="0.25">
      <c r="A336" s="513"/>
      <c r="B336" s="514"/>
      <c r="C336" s="515"/>
      <c r="D336" s="516"/>
      <c r="E336" s="517"/>
    </row>
    <row r="337" spans="1:5" x14ac:dyDescent="0.25">
      <c r="A337" s="513"/>
      <c r="B337" s="514"/>
      <c r="C337" s="515"/>
      <c r="D337" s="516"/>
      <c r="E337" s="517"/>
    </row>
    <row r="338" spans="1:5" x14ac:dyDescent="0.25">
      <c r="A338" s="513"/>
      <c r="B338" s="514"/>
      <c r="C338" s="515"/>
      <c r="D338" s="516"/>
      <c r="E338" s="517"/>
    </row>
    <row r="339" spans="1:5" x14ac:dyDescent="0.25">
      <c r="A339" s="513"/>
      <c r="B339" s="514"/>
      <c r="C339" s="515"/>
      <c r="D339" s="516"/>
      <c r="E339" s="517"/>
    </row>
    <row r="340" spans="1:5" x14ac:dyDescent="0.25">
      <c r="A340" s="513"/>
      <c r="B340" s="514"/>
      <c r="C340" s="515"/>
      <c r="D340" s="516"/>
      <c r="E340" s="517"/>
    </row>
    <row r="341" spans="1:5" x14ac:dyDescent="0.25">
      <c r="A341" s="513"/>
      <c r="B341" s="514"/>
      <c r="C341" s="515"/>
      <c r="D341" s="516"/>
      <c r="E341" s="517"/>
    </row>
    <row r="342" spans="1:5" x14ac:dyDescent="0.25">
      <c r="A342" s="513"/>
      <c r="B342" s="514"/>
      <c r="C342" s="515"/>
      <c r="D342" s="516"/>
      <c r="E342" s="517"/>
    </row>
    <row r="343" spans="1:5" x14ac:dyDescent="0.25">
      <c r="A343" s="513"/>
      <c r="B343" s="514"/>
      <c r="C343" s="515"/>
      <c r="D343" s="516"/>
      <c r="E343" s="517"/>
    </row>
    <row r="344" spans="1:5" x14ac:dyDescent="0.25">
      <c r="A344" s="513"/>
      <c r="B344" s="514"/>
      <c r="C344" s="515"/>
      <c r="D344" s="516"/>
      <c r="E344" s="517"/>
    </row>
    <row r="345" spans="1:5" x14ac:dyDescent="0.25">
      <c r="A345" s="513"/>
      <c r="B345" s="514"/>
      <c r="C345" s="515"/>
      <c r="D345" s="516"/>
      <c r="E345" s="517"/>
    </row>
    <row r="346" spans="1:5" x14ac:dyDescent="0.25">
      <c r="A346" s="513"/>
      <c r="B346" s="514"/>
      <c r="C346" s="515"/>
      <c r="D346" s="516"/>
      <c r="E346" s="517"/>
    </row>
    <row r="347" spans="1:5" x14ac:dyDescent="0.25">
      <c r="A347" s="513"/>
      <c r="B347" s="514"/>
      <c r="C347" s="515"/>
      <c r="D347" s="516"/>
      <c r="E347" s="517"/>
    </row>
    <row r="348" spans="1:5" x14ac:dyDescent="0.25">
      <c r="A348" s="513"/>
      <c r="B348" s="514"/>
      <c r="C348" s="515"/>
      <c r="D348" s="516"/>
      <c r="E348" s="517"/>
    </row>
    <row r="349" spans="1:5" x14ac:dyDescent="0.25">
      <c r="A349" s="513"/>
      <c r="B349" s="514"/>
      <c r="C349" s="515"/>
      <c r="D349" s="516"/>
      <c r="E349" s="517"/>
    </row>
    <row r="350" spans="1:5" x14ac:dyDescent="0.25">
      <c r="A350" s="513"/>
      <c r="B350" s="514"/>
      <c r="C350" s="515"/>
      <c r="D350" s="516"/>
      <c r="E350" s="517"/>
    </row>
    <row r="351" spans="1:5" x14ac:dyDescent="0.25">
      <c r="A351" s="513"/>
      <c r="B351" s="514"/>
      <c r="C351" s="515"/>
      <c r="D351" s="516"/>
      <c r="E351" s="517"/>
    </row>
    <row r="352" spans="1:5" x14ac:dyDescent="0.25">
      <c r="A352" s="513"/>
      <c r="B352" s="514"/>
      <c r="C352" s="515"/>
      <c r="D352" s="516"/>
      <c r="E352" s="517"/>
    </row>
    <row r="353" spans="1:5" x14ac:dyDescent="0.25">
      <c r="A353" s="513"/>
      <c r="B353" s="514"/>
      <c r="C353" s="515"/>
      <c r="D353" s="516"/>
      <c r="E353" s="517"/>
    </row>
    <row r="354" spans="1:5" x14ac:dyDescent="0.25">
      <c r="A354" s="513"/>
      <c r="B354" s="514"/>
      <c r="C354" s="515"/>
      <c r="D354" s="516"/>
      <c r="E354" s="517"/>
    </row>
    <row r="355" spans="1:5" x14ac:dyDescent="0.25">
      <c r="A355" s="513"/>
      <c r="B355" s="514"/>
      <c r="C355" s="515"/>
      <c r="D355" s="516"/>
      <c r="E355" s="517"/>
    </row>
    <row r="356" spans="1:5" x14ac:dyDescent="0.25">
      <c r="A356" s="513"/>
      <c r="B356" s="514"/>
      <c r="C356" s="515"/>
      <c r="D356" s="516"/>
      <c r="E356" s="517"/>
    </row>
    <row r="357" spans="1:5" x14ac:dyDescent="0.25">
      <c r="A357" s="513"/>
      <c r="B357" s="514"/>
      <c r="C357" s="515"/>
      <c r="D357" s="516"/>
      <c r="E357" s="517"/>
    </row>
    <row r="358" spans="1:5" x14ac:dyDescent="0.25">
      <c r="A358" s="513"/>
      <c r="B358" s="514"/>
      <c r="C358" s="515"/>
      <c r="D358" s="516"/>
      <c r="E358" s="517"/>
    </row>
    <row r="359" spans="1:5" x14ac:dyDescent="0.25">
      <c r="A359" s="513"/>
      <c r="B359" s="514"/>
      <c r="C359" s="515"/>
      <c r="D359" s="516"/>
      <c r="E359" s="517"/>
    </row>
    <row r="360" spans="1:5" x14ac:dyDescent="0.25">
      <c r="A360" s="513"/>
      <c r="B360" s="514"/>
      <c r="C360" s="515"/>
      <c r="D360" s="516"/>
      <c r="E360" s="517"/>
    </row>
    <row r="361" spans="1:5" x14ac:dyDescent="0.25">
      <c r="A361" s="513"/>
      <c r="B361" s="514"/>
      <c r="C361" s="515"/>
      <c r="D361" s="516"/>
      <c r="E361" s="517"/>
    </row>
    <row r="362" spans="1:5" x14ac:dyDescent="0.25">
      <c r="A362" s="513"/>
      <c r="B362" s="514"/>
      <c r="C362" s="515"/>
      <c r="D362" s="516"/>
      <c r="E362" s="517"/>
    </row>
    <row r="363" spans="1:5" x14ac:dyDescent="0.25">
      <c r="A363" s="513"/>
      <c r="B363" s="514"/>
      <c r="C363" s="515"/>
      <c r="D363" s="516"/>
      <c r="E363" s="517"/>
    </row>
    <row r="364" spans="1:5" x14ac:dyDescent="0.25">
      <c r="A364" s="513"/>
      <c r="B364" s="514"/>
      <c r="C364" s="515"/>
      <c r="D364" s="516"/>
      <c r="E364" s="517"/>
    </row>
    <row r="365" spans="1:5" x14ac:dyDescent="0.25">
      <c r="A365" s="513"/>
      <c r="B365" s="514"/>
      <c r="C365" s="515"/>
      <c r="D365" s="516"/>
      <c r="E365" s="517"/>
    </row>
    <row r="366" spans="1:5" x14ac:dyDescent="0.25">
      <c r="A366" s="513"/>
      <c r="B366" s="514"/>
      <c r="C366" s="515"/>
      <c r="D366" s="516"/>
      <c r="E366" s="517"/>
    </row>
    <row r="367" spans="1:5" x14ac:dyDescent="0.25">
      <c r="A367" s="513"/>
      <c r="B367" s="514"/>
      <c r="C367" s="515"/>
      <c r="D367" s="516"/>
      <c r="E367" s="517"/>
    </row>
    <row r="368" spans="1:5" x14ac:dyDescent="0.25">
      <c r="A368" s="513"/>
      <c r="B368" s="514"/>
      <c r="C368" s="515"/>
      <c r="D368" s="516"/>
      <c r="E368" s="517"/>
    </row>
    <row r="369" spans="1:5" x14ac:dyDescent="0.25">
      <c r="A369" s="513"/>
      <c r="B369" s="514"/>
      <c r="C369" s="515"/>
      <c r="D369" s="516"/>
      <c r="E369" s="517"/>
    </row>
    <row r="370" spans="1:5" x14ac:dyDescent="0.25">
      <c r="A370" s="513"/>
      <c r="B370" s="514"/>
      <c r="C370" s="515"/>
      <c r="D370" s="516"/>
      <c r="E370" s="517"/>
    </row>
    <row r="371" spans="1:5" x14ac:dyDescent="0.25">
      <c r="A371" s="513"/>
      <c r="B371" s="514"/>
      <c r="C371" s="515"/>
      <c r="D371" s="516"/>
      <c r="E371" s="517"/>
    </row>
    <row r="372" spans="1:5" x14ac:dyDescent="0.25">
      <c r="A372" s="513"/>
      <c r="B372" s="514"/>
      <c r="C372" s="515"/>
      <c r="D372" s="516"/>
      <c r="E372" s="517"/>
    </row>
    <row r="373" spans="1:5" x14ac:dyDescent="0.25">
      <c r="A373" s="513"/>
      <c r="B373" s="514"/>
      <c r="C373" s="515"/>
      <c r="D373" s="516"/>
      <c r="E373" s="517"/>
    </row>
    <row r="374" spans="1:5" x14ac:dyDescent="0.25">
      <c r="A374" s="513"/>
      <c r="B374" s="514"/>
      <c r="C374" s="515"/>
      <c r="D374" s="516"/>
      <c r="E374" s="517"/>
    </row>
    <row r="375" spans="1:5" x14ac:dyDescent="0.25">
      <c r="A375" s="513"/>
      <c r="B375" s="514"/>
      <c r="C375" s="515"/>
      <c r="D375" s="516"/>
      <c r="E375" s="517"/>
    </row>
    <row r="376" spans="1:5" x14ac:dyDescent="0.25">
      <c r="A376" s="513"/>
      <c r="B376" s="514"/>
      <c r="C376" s="515"/>
      <c r="D376" s="516"/>
      <c r="E376" s="517"/>
    </row>
    <row r="377" spans="1:5" x14ac:dyDescent="0.25">
      <c r="A377" s="513"/>
      <c r="B377" s="514"/>
      <c r="C377" s="515"/>
      <c r="D377" s="516"/>
      <c r="E377" s="517"/>
    </row>
    <row r="378" spans="1:5" x14ac:dyDescent="0.25">
      <c r="A378" s="513"/>
      <c r="B378" s="514"/>
      <c r="C378" s="515"/>
      <c r="D378" s="516"/>
      <c r="E378" s="517"/>
    </row>
    <row r="379" spans="1:5" x14ac:dyDescent="0.25">
      <c r="A379" s="513"/>
      <c r="B379" s="514"/>
      <c r="C379" s="515"/>
      <c r="D379" s="516"/>
      <c r="E379" s="517"/>
    </row>
    <row r="380" spans="1:5" x14ac:dyDescent="0.25">
      <c r="A380" s="513"/>
      <c r="B380" s="514"/>
      <c r="C380" s="515"/>
      <c r="D380" s="516"/>
      <c r="E380" s="517"/>
    </row>
    <row r="381" spans="1:5" x14ac:dyDescent="0.25">
      <c r="A381" s="513"/>
      <c r="B381" s="514"/>
      <c r="C381" s="515"/>
      <c r="D381" s="516"/>
      <c r="E381" s="517"/>
    </row>
    <row r="382" spans="1:5" x14ac:dyDescent="0.25">
      <c r="A382" s="513"/>
      <c r="B382" s="514"/>
      <c r="C382" s="515"/>
      <c r="D382" s="516"/>
      <c r="E382" s="517"/>
    </row>
    <row r="383" spans="1:5" x14ac:dyDescent="0.25">
      <c r="A383" s="513"/>
      <c r="B383" s="514"/>
      <c r="C383" s="515"/>
      <c r="D383" s="516"/>
      <c r="E383" s="517"/>
    </row>
    <row r="384" spans="1:5" x14ac:dyDescent="0.25">
      <c r="A384" s="513"/>
      <c r="B384" s="514"/>
      <c r="C384" s="515"/>
      <c r="D384" s="516"/>
      <c r="E384" s="517"/>
    </row>
    <row r="385" spans="1:5" x14ac:dyDescent="0.25">
      <c r="A385" s="513"/>
      <c r="B385" s="514"/>
      <c r="C385" s="515"/>
      <c r="D385" s="516"/>
      <c r="E385" s="517"/>
    </row>
    <row r="386" spans="1:5" x14ac:dyDescent="0.25">
      <c r="A386" s="513"/>
      <c r="B386" s="514"/>
      <c r="C386" s="515"/>
      <c r="D386" s="516"/>
      <c r="E386" s="517"/>
    </row>
    <row r="387" spans="1:5" x14ac:dyDescent="0.25">
      <c r="A387" s="513"/>
      <c r="B387" s="514"/>
      <c r="C387" s="515"/>
      <c r="D387" s="516"/>
      <c r="E387" s="517"/>
    </row>
    <row r="388" spans="1:5" x14ac:dyDescent="0.25">
      <c r="A388" s="513"/>
      <c r="B388" s="514"/>
      <c r="C388" s="515"/>
      <c r="D388" s="516"/>
      <c r="E388" s="517"/>
    </row>
    <row r="389" spans="1:5" x14ac:dyDescent="0.25">
      <c r="A389" s="513"/>
      <c r="B389" s="514"/>
      <c r="C389" s="515"/>
      <c r="D389" s="516"/>
      <c r="E389" s="517"/>
    </row>
    <row r="390" spans="1:5" x14ac:dyDescent="0.25">
      <c r="A390" s="513"/>
      <c r="B390" s="514"/>
      <c r="C390" s="515"/>
      <c r="D390" s="516"/>
      <c r="E390" s="517"/>
    </row>
    <row r="391" spans="1:5" x14ac:dyDescent="0.25">
      <c r="A391" s="513"/>
      <c r="B391" s="514"/>
      <c r="C391" s="515"/>
      <c r="D391" s="516"/>
      <c r="E391" s="517"/>
    </row>
    <row r="392" spans="1:5" x14ac:dyDescent="0.25">
      <c r="A392" s="513"/>
      <c r="B392" s="514"/>
      <c r="C392" s="515"/>
      <c r="D392" s="516"/>
      <c r="E392" s="517"/>
    </row>
    <row r="393" spans="1:5" x14ac:dyDescent="0.25">
      <c r="A393" s="513"/>
      <c r="B393" s="514"/>
      <c r="C393" s="515"/>
      <c r="D393" s="516"/>
      <c r="E393" s="517"/>
    </row>
    <row r="394" spans="1:5" x14ac:dyDescent="0.25">
      <c r="A394" s="513"/>
      <c r="B394" s="514"/>
      <c r="C394" s="515"/>
      <c r="D394" s="516"/>
      <c r="E394" s="517"/>
    </row>
    <row r="395" spans="1:5" x14ac:dyDescent="0.25">
      <c r="A395" s="513"/>
      <c r="B395" s="514"/>
      <c r="C395" s="515"/>
      <c r="D395" s="516"/>
      <c r="E395" s="517"/>
    </row>
    <row r="396" spans="1:5" x14ac:dyDescent="0.25">
      <c r="A396" s="513"/>
      <c r="B396" s="514"/>
      <c r="C396" s="515"/>
      <c r="D396" s="516"/>
      <c r="E396" s="517"/>
    </row>
    <row r="397" spans="1:5" x14ac:dyDescent="0.25">
      <c r="A397" s="513"/>
      <c r="B397" s="514"/>
      <c r="C397" s="515"/>
      <c r="D397" s="516"/>
      <c r="E397" s="517"/>
    </row>
    <row r="398" spans="1:5" x14ac:dyDescent="0.25">
      <c r="A398" s="513"/>
      <c r="B398" s="514"/>
      <c r="C398" s="515"/>
      <c r="D398" s="516"/>
      <c r="E398" s="517"/>
    </row>
    <row r="399" spans="1:5" x14ac:dyDescent="0.25">
      <c r="A399" s="513"/>
      <c r="B399" s="514"/>
      <c r="C399" s="515"/>
      <c r="D399" s="516"/>
      <c r="E399" s="517"/>
    </row>
    <row r="400" spans="1:5" x14ac:dyDescent="0.25">
      <c r="A400" s="513"/>
      <c r="B400" s="514"/>
      <c r="C400" s="515"/>
      <c r="D400" s="516"/>
      <c r="E400" s="517"/>
    </row>
    <row r="401" spans="1:5" x14ac:dyDescent="0.25">
      <c r="A401" s="513"/>
      <c r="B401" s="514"/>
      <c r="C401" s="515"/>
      <c r="D401" s="516"/>
      <c r="E401" s="517"/>
    </row>
    <row r="402" spans="1:5" x14ac:dyDescent="0.25">
      <c r="A402" s="513"/>
      <c r="B402" s="514"/>
      <c r="C402" s="515"/>
      <c r="D402" s="516"/>
      <c r="E402" s="517"/>
    </row>
    <row r="403" spans="1:5" x14ac:dyDescent="0.25">
      <c r="A403" s="513"/>
      <c r="B403" s="514"/>
      <c r="C403" s="515"/>
      <c r="D403" s="516"/>
      <c r="E403" s="517"/>
    </row>
    <row r="404" spans="1:5" x14ac:dyDescent="0.25">
      <c r="A404" s="513"/>
      <c r="B404" s="514"/>
      <c r="C404" s="515"/>
      <c r="D404" s="516"/>
      <c r="E404" s="517"/>
    </row>
    <row r="405" spans="1:5" x14ac:dyDescent="0.25">
      <c r="A405" s="513"/>
      <c r="B405" s="514"/>
      <c r="C405" s="515"/>
      <c r="D405" s="516"/>
      <c r="E405" s="517"/>
    </row>
    <row r="406" spans="1:5" x14ac:dyDescent="0.25">
      <c r="A406" s="513"/>
      <c r="B406" s="514"/>
      <c r="C406" s="515"/>
      <c r="D406" s="516"/>
      <c r="E406" s="517"/>
    </row>
    <row r="407" spans="1:5" x14ac:dyDescent="0.25">
      <c r="A407" s="513"/>
      <c r="B407" s="514"/>
      <c r="C407" s="515"/>
      <c r="D407" s="516"/>
      <c r="E407" s="517"/>
    </row>
    <row r="408" spans="1:5" x14ac:dyDescent="0.25">
      <c r="A408" s="513"/>
      <c r="B408" s="514"/>
      <c r="C408" s="515"/>
      <c r="D408" s="516"/>
      <c r="E408" s="517"/>
    </row>
    <row r="409" spans="1:5" x14ac:dyDescent="0.25">
      <c r="A409" s="513"/>
      <c r="B409" s="514"/>
      <c r="C409" s="515"/>
      <c r="D409" s="516"/>
      <c r="E409" s="517"/>
    </row>
    <row r="410" spans="1:5" x14ac:dyDescent="0.25">
      <c r="A410" s="513"/>
      <c r="B410" s="514"/>
      <c r="C410" s="515"/>
      <c r="D410" s="516"/>
      <c r="E410" s="517"/>
    </row>
    <row r="411" spans="1:5" x14ac:dyDescent="0.25">
      <c r="A411" s="513"/>
      <c r="B411" s="514"/>
      <c r="C411" s="515"/>
      <c r="D411" s="516"/>
      <c r="E411" s="517"/>
    </row>
    <row r="412" spans="1:5" x14ac:dyDescent="0.25">
      <c r="A412" s="513"/>
      <c r="B412" s="514"/>
      <c r="C412" s="515"/>
      <c r="D412" s="516"/>
      <c r="E412" s="517"/>
    </row>
    <row r="413" spans="1:5" x14ac:dyDescent="0.25">
      <c r="A413" s="513"/>
      <c r="B413" s="514"/>
      <c r="C413" s="515"/>
      <c r="D413" s="516"/>
      <c r="E413" s="517"/>
    </row>
    <row r="414" spans="1:5" x14ac:dyDescent="0.25">
      <c r="A414" s="513"/>
      <c r="B414" s="514"/>
      <c r="C414" s="515"/>
      <c r="D414" s="516"/>
      <c r="E414" s="517"/>
    </row>
    <row r="415" spans="1:5" x14ac:dyDescent="0.25">
      <c r="A415" s="513"/>
      <c r="B415" s="514"/>
      <c r="C415" s="515"/>
      <c r="D415" s="516"/>
      <c r="E415" s="517"/>
    </row>
    <row r="416" spans="1:5" x14ac:dyDescent="0.25">
      <c r="A416" s="513"/>
      <c r="B416" s="514"/>
      <c r="C416" s="515"/>
      <c r="D416" s="516"/>
      <c r="E416" s="517"/>
    </row>
    <row r="417" spans="1:5" x14ac:dyDescent="0.25">
      <c r="A417" s="513"/>
      <c r="B417" s="514"/>
      <c r="C417" s="515"/>
      <c r="D417" s="516"/>
      <c r="E417" s="517"/>
    </row>
    <row r="418" spans="1:5" x14ac:dyDescent="0.25">
      <c r="A418" s="513"/>
      <c r="B418" s="514"/>
      <c r="C418" s="515"/>
      <c r="D418" s="516"/>
      <c r="E418" s="517"/>
    </row>
    <row r="419" spans="1:5" x14ac:dyDescent="0.25">
      <c r="A419" s="513"/>
      <c r="B419" s="514"/>
      <c r="C419" s="515"/>
      <c r="D419" s="516"/>
      <c r="E419" s="517"/>
    </row>
    <row r="420" spans="1:5" x14ac:dyDescent="0.25">
      <c r="A420" s="513"/>
      <c r="B420" s="514"/>
      <c r="C420" s="515"/>
      <c r="D420" s="516"/>
      <c r="E420" s="517"/>
    </row>
    <row r="421" spans="1:5" x14ac:dyDescent="0.25">
      <c r="A421" s="513"/>
      <c r="B421" s="514"/>
      <c r="C421" s="515"/>
      <c r="D421" s="516"/>
      <c r="E421" s="517"/>
    </row>
    <row r="422" spans="1:5" x14ac:dyDescent="0.25">
      <c r="A422" s="513"/>
      <c r="B422" s="514"/>
      <c r="C422" s="515"/>
      <c r="D422" s="516"/>
      <c r="E422" s="517"/>
    </row>
    <row r="423" spans="1:5" x14ac:dyDescent="0.25">
      <c r="A423" s="513"/>
      <c r="B423" s="514"/>
      <c r="C423" s="515"/>
      <c r="D423" s="516"/>
      <c r="E423" s="517"/>
    </row>
    <row r="424" spans="1:5" x14ac:dyDescent="0.25">
      <c r="A424" s="513"/>
      <c r="B424" s="514"/>
      <c r="C424" s="515"/>
      <c r="D424" s="516"/>
      <c r="E424" s="517"/>
    </row>
    <row r="425" spans="1:5" x14ac:dyDescent="0.25">
      <c r="A425" s="513"/>
      <c r="B425" s="514"/>
      <c r="C425" s="515"/>
      <c r="D425" s="516"/>
      <c r="E425" s="517"/>
    </row>
    <row r="426" spans="1:5" x14ac:dyDescent="0.25">
      <c r="A426" s="513"/>
      <c r="B426" s="514"/>
      <c r="C426" s="515"/>
      <c r="D426" s="516"/>
      <c r="E426" s="517"/>
    </row>
    <row r="427" spans="1:5" x14ac:dyDescent="0.25">
      <c r="A427" s="513"/>
      <c r="B427" s="514"/>
      <c r="C427" s="515"/>
      <c r="D427" s="516"/>
      <c r="E427" s="517"/>
    </row>
    <row r="428" spans="1:5" x14ac:dyDescent="0.25">
      <c r="A428" s="513"/>
      <c r="B428" s="514"/>
      <c r="C428" s="515"/>
      <c r="D428" s="516"/>
      <c r="E428" s="517"/>
    </row>
    <row r="429" spans="1:5" x14ac:dyDescent="0.25">
      <c r="A429" s="513"/>
      <c r="B429" s="514"/>
      <c r="C429" s="515"/>
      <c r="D429" s="516"/>
      <c r="E429" s="517"/>
    </row>
    <row r="430" spans="1:5" x14ac:dyDescent="0.25">
      <c r="A430" s="513"/>
      <c r="B430" s="514"/>
      <c r="C430" s="515"/>
      <c r="D430" s="516"/>
      <c r="E430" s="517"/>
    </row>
    <row r="431" spans="1:5" x14ac:dyDescent="0.25">
      <c r="A431" s="513"/>
      <c r="B431" s="514"/>
      <c r="C431" s="515"/>
      <c r="D431" s="516"/>
      <c r="E431" s="517"/>
    </row>
    <row r="432" spans="1:5" x14ac:dyDescent="0.25">
      <c r="A432" s="513"/>
      <c r="B432" s="514"/>
      <c r="C432" s="515"/>
      <c r="D432" s="516"/>
      <c r="E432" s="517"/>
    </row>
    <row r="433" spans="1:5" x14ac:dyDescent="0.25">
      <c r="A433" s="513"/>
      <c r="B433" s="514"/>
      <c r="C433" s="515"/>
      <c r="D433" s="516"/>
      <c r="E433" s="517"/>
    </row>
    <row r="434" spans="1:5" x14ac:dyDescent="0.25">
      <c r="A434" s="513"/>
      <c r="B434" s="514"/>
      <c r="C434" s="515"/>
      <c r="D434" s="516"/>
      <c r="E434" s="517"/>
    </row>
    <row r="435" spans="1:5" x14ac:dyDescent="0.25">
      <c r="A435" s="513"/>
      <c r="B435" s="514"/>
      <c r="C435" s="515"/>
      <c r="D435" s="516"/>
      <c r="E435" s="517"/>
    </row>
    <row r="436" spans="1:5" x14ac:dyDescent="0.25">
      <c r="A436" s="513"/>
      <c r="B436" s="514"/>
      <c r="C436" s="515"/>
      <c r="D436" s="516"/>
      <c r="E436" s="517"/>
    </row>
    <row r="437" spans="1:5" x14ac:dyDescent="0.25">
      <c r="A437" s="513"/>
      <c r="B437" s="514"/>
      <c r="C437" s="515"/>
      <c r="D437" s="516"/>
      <c r="E437" s="517"/>
    </row>
    <row r="438" spans="1:5" x14ac:dyDescent="0.25">
      <c r="A438" s="513"/>
      <c r="B438" s="514"/>
      <c r="C438" s="515"/>
      <c r="D438" s="516"/>
      <c r="E438" s="517"/>
    </row>
    <row r="439" spans="1:5" x14ac:dyDescent="0.25">
      <c r="A439" s="513"/>
      <c r="B439" s="514"/>
      <c r="C439" s="515"/>
      <c r="D439" s="516"/>
      <c r="E439" s="517"/>
    </row>
    <row r="440" spans="1:5" x14ac:dyDescent="0.25">
      <c r="A440" s="513"/>
      <c r="B440" s="514"/>
      <c r="C440" s="515"/>
      <c r="D440" s="516"/>
      <c r="E440" s="517"/>
    </row>
    <row r="441" spans="1:5" x14ac:dyDescent="0.25">
      <c r="A441" s="513"/>
      <c r="B441" s="514"/>
      <c r="C441" s="515"/>
      <c r="D441" s="516"/>
      <c r="E441" s="517"/>
    </row>
    <row r="442" spans="1:5" x14ac:dyDescent="0.25">
      <c r="A442" s="513"/>
      <c r="B442" s="514"/>
      <c r="C442" s="515"/>
      <c r="D442" s="516"/>
      <c r="E442" s="517"/>
    </row>
    <row r="443" spans="1:5" x14ac:dyDescent="0.25">
      <c r="A443" s="513"/>
      <c r="B443" s="514"/>
      <c r="C443" s="515"/>
      <c r="D443" s="516"/>
      <c r="E443" s="517"/>
    </row>
    <row r="444" spans="1:5" x14ac:dyDescent="0.25">
      <c r="A444" s="513"/>
      <c r="B444" s="514"/>
      <c r="C444" s="515"/>
      <c r="D444" s="516"/>
      <c r="E444" s="517"/>
    </row>
    <row r="445" spans="1:5" x14ac:dyDescent="0.25">
      <c r="A445" s="513"/>
      <c r="B445" s="514"/>
      <c r="C445" s="515"/>
      <c r="D445" s="516"/>
      <c r="E445" s="517"/>
    </row>
    <row r="446" spans="1:5" x14ac:dyDescent="0.25">
      <c r="A446" s="513"/>
      <c r="B446" s="514"/>
      <c r="C446" s="515"/>
      <c r="D446" s="516"/>
      <c r="E446" s="517"/>
    </row>
    <row r="447" spans="1:5" x14ac:dyDescent="0.25">
      <c r="A447" s="513"/>
      <c r="B447" s="514"/>
      <c r="C447" s="515"/>
      <c r="D447" s="516"/>
      <c r="E447" s="517"/>
    </row>
    <row r="448" spans="1:5" x14ac:dyDescent="0.25">
      <c r="A448" s="513"/>
      <c r="B448" s="514"/>
      <c r="C448" s="515"/>
      <c r="D448" s="516"/>
      <c r="E448" s="517"/>
    </row>
    <row r="449" spans="1:5" x14ac:dyDescent="0.25">
      <c r="A449" s="513"/>
      <c r="B449" s="514"/>
      <c r="C449" s="515"/>
      <c r="D449" s="516"/>
      <c r="E449" s="517"/>
    </row>
    <row r="450" spans="1:5" x14ac:dyDescent="0.25">
      <c r="A450" s="513"/>
      <c r="B450" s="514"/>
      <c r="C450" s="515"/>
      <c r="D450" s="516"/>
      <c r="E450" s="517"/>
    </row>
    <row r="451" spans="1:5" x14ac:dyDescent="0.25">
      <c r="A451" s="513"/>
      <c r="B451" s="514"/>
      <c r="C451" s="515"/>
      <c r="D451" s="516"/>
      <c r="E451" s="517"/>
    </row>
    <row r="452" spans="1:5" x14ac:dyDescent="0.25">
      <c r="A452" s="513"/>
      <c r="B452" s="514"/>
      <c r="C452" s="515"/>
      <c r="D452" s="516"/>
      <c r="E452" s="517"/>
    </row>
    <row r="453" spans="1:5" x14ac:dyDescent="0.25">
      <c r="A453" s="513"/>
      <c r="B453" s="514"/>
      <c r="C453" s="515"/>
      <c r="D453" s="516"/>
      <c r="E453" s="517"/>
    </row>
    <row r="454" spans="1:5" x14ac:dyDescent="0.25">
      <c r="A454" s="513"/>
      <c r="B454" s="514"/>
      <c r="C454" s="515"/>
      <c r="D454" s="516"/>
      <c r="E454" s="517"/>
    </row>
    <row r="455" spans="1:5" x14ac:dyDescent="0.25">
      <c r="A455" s="513"/>
      <c r="B455" s="514"/>
      <c r="C455" s="515"/>
      <c r="D455" s="516"/>
      <c r="E455" s="517"/>
    </row>
    <row r="456" spans="1:5" x14ac:dyDescent="0.25">
      <c r="A456" s="513"/>
      <c r="B456" s="514"/>
      <c r="C456" s="515"/>
      <c r="D456" s="516"/>
      <c r="E456" s="517"/>
    </row>
    <row r="457" spans="1:5" x14ac:dyDescent="0.25">
      <c r="A457" s="513"/>
      <c r="B457" s="514"/>
      <c r="C457" s="515"/>
      <c r="D457" s="516"/>
      <c r="E457" s="517"/>
    </row>
    <row r="458" spans="1:5" x14ac:dyDescent="0.25">
      <c r="A458" s="513"/>
      <c r="B458" s="514"/>
      <c r="C458" s="515"/>
      <c r="D458" s="516"/>
      <c r="E458" s="517"/>
    </row>
    <row r="459" spans="1:5" x14ac:dyDescent="0.25">
      <c r="A459" s="513"/>
      <c r="B459" s="514"/>
      <c r="C459" s="515"/>
      <c r="D459" s="516"/>
      <c r="E459" s="517"/>
    </row>
    <row r="460" spans="1:5" x14ac:dyDescent="0.25">
      <c r="A460" s="513"/>
      <c r="B460" s="514"/>
      <c r="C460" s="515"/>
      <c r="D460" s="516"/>
      <c r="E460" s="517"/>
    </row>
    <row r="461" spans="1:5" x14ac:dyDescent="0.25">
      <c r="A461" s="513"/>
      <c r="B461" s="514"/>
      <c r="C461" s="515"/>
      <c r="D461" s="516"/>
      <c r="E461" s="517"/>
    </row>
    <row r="462" spans="1:5" x14ac:dyDescent="0.25">
      <c r="A462" s="513"/>
      <c r="B462" s="514"/>
      <c r="C462" s="515"/>
      <c r="D462" s="516"/>
      <c r="E462" s="517"/>
    </row>
    <row r="463" spans="1:5" x14ac:dyDescent="0.25">
      <c r="A463" s="513"/>
      <c r="B463" s="514"/>
      <c r="C463" s="515"/>
      <c r="D463" s="516"/>
      <c r="E463" s="517"/>
    </row>
    <row r="464" spans="1:5" x14ac:dyDescent="0.25">
      <c r="A464" s="513"/>
      <c r="B464" s="514"/>
      <c r="C464" s="515"/>
      <c r="D464" s="516"/>
      <c r="E464" s="517"/>
    </row>
    <row r="465" spans="1:5" x14ac:dyDescent="0.25">
      <c r="A465" s="513"/>
      <c r="B465" s="514"/>
      <c r="C465" s="515"/>
      <c r="D465" s="516"/>
      <c r="E465" s="517"/>
    </row>
    <row r="466" spans="1:5" x14ac:dyDescent="0.25">
      <c r="A466" s="513"/>
      <c r="B466" s="514"/>
      <c r="C466" s="515"/>
      <c r="D466" s="516"/>
      <c r="E466" s="517"/>
    </row>
    <row r="467" spans="1:5" x14ac:dyDescent="0.25">
      <c r="A467" s="513"/>
      <c r="B467" s="514"/>
      <c r="C467" s="515"/>
      <c r="D467" s="516"/>
      <c r="E467" s="517"/>
    </row>
    <row r="468" spans="1:5" x14ac:dyDescent="0.25">
      <c r="A468" s="513"/>
      <c r="B468" s="514"/>
      <c r="C468" s="515"/>
      <c r="D468" s="516"/>
      <c r="E468" s="517"/>
    </row>
    <row r="469" spans="1:5" x14ac:dyDescent="0.25">
      <c r="A469" s="513"/>
      <c r="B469" s="514"/>
      <c r="C469" s="515"/>
      <c r="D469" s="516"/>
      <c r="E469" s="517"/>
    </row>
    <row r="470" spans="1:5" x14ac:dyDescent="0.25">
      <c r="A470" s="513"/>
      <c r="B470" s="514"/>
      <c r="C470" s="515"/>
      <c r="D470" s="516"/>
      <c r="E470" s="517"/>
    </row>
    <row r="471" spans="1:5" x14ac:dyDescent="0.25">
      <c r="A471" s="513"/>
      <c r="B471" s="514"/>
      <c r="C471" s="515"/>
      <c r="D471" s="516"/>
      <c r="E471" s="517"/>
    </row>
    <row r="472" spans="1:5" x14ac:dyDescent="0.25">
      <c r="A472" s="513"/>
      <c r="B472" s="514"/>
      <c r="C472" s="515"/>
      <c r="D472" s="516"/>
      <c r="E472" s="517"/>
    </row>
    <row r="473" spans="1:5" x14ac:dyDescent="0.25">
      <c r="A473" s="513"/>
      <c r="B473" s="514"/>
      <c r="C473" s="515"/>
      <c r="D473" s="516"/>
      <c r="E473" s="517"/>
    </row>
    <row r="474" spans="1:5" x14ac:dyDescent="0.25">
      <c r="A474" s="513"/>
      <c r="B474" s="514"/>
      <c r="C474" s="515"/>
      <c r="D474" s="516"/>
      <c r="E474" s="517"/>
    </row>
    <row r="475" spans="1:5" x14ac:dyDescent="0.25">
      <c r="A475" s="513"/>
      <c r="B475" s="514"/>
      <c r="C475" s="515"/>
      <c r="D475" s="516"/>
      <c r="E475" s="517"/>
    </row>
    <row r="476" spans="1:5" x14ac:dyDescent="0.25">
      <c r="A476" s="513"/>
      <c r="B476" s="514"/>
      <c r="C476" s="515"/>
      <c r="D476" s="516"/>
      <c r="E476" s="517"/>
    </row>
    <row r="477" spans="1:5" x14ac:dyDescent="0.25">
      <c r="A477" s="513"/>
      <c r="B477" s="514"/>
      <c r="C477" s="515"/>
      <c r="D477" s="516"/>
      <c r="E477" s="517"/>
    </row>
    <row r="478" spans="1:5" x14ac:dyDescent="0.25">
      <c r="A478" s="513"/>
      <c r="B478" s="514"/>
      <c r="C478" s="515"/>
      <c r="D478" s="516"/>
      <c r="E478" s="517"/>
    </row>
    <row r="479" spans="1:5" x14ac:dyDescent="0.25">
      <c r="A479" s="513"/>
      <c r="B479" s="514"/>
      <c r="C479" s="515"/>
      <c r="D479" s="516"/>
      <c r="E479" s="517"/>
    </row>
    <row r="480" spans="1:5" x14ac:dyDescent="0.25">
      <c r="A480" s="513"/>
      <c r="B480" s="514"/>
      <c r="C480" s="515"/>
      <c r="D480" s="516"/>
      <c r="E480" s="517"/>
    </row>
    <row r="481" spans="1:5" x14ac:dyDescent="0.25">
      <c r="A481" s="513"/>
      <c r="B481" s="514"/>
      <c r="C481" s="515"/>
      <c r="D481" s="516"/>
      <c r="E481" s="517"/>
    </row>
    <row r="482" spans="1:5" x14ac:dyDescent="0.25">
      <c r="A482" s="513"/>
      <c r="B482" s="514"/>
      <c r="C482" s="515"/>
      <c r="D482" s="516"/>
      <c r="E482" s="517"/>
    </row>
    <row r="483" spans="1:5" x14ac:dyDescent="0.25">
      <c r="A483" s="513"/>
      <c r="B483" s="514"/>
      <c r="C483" s="515"/>
      <c r="D483" s="516"/>
      <c r="E483" s="517"/>
    </row>
    <row r="484" spans="1:5" x14ac:dyDescent="0.25">
      <c r="A484" s="513"/>
      <c r="B484" s="514"/>
      <c r="C484" s="515"/>
      <c r="D484" s="516"/>
      <c r="E484" s="517"/>
    </row>
    <row r="485" spans="1:5" x14ac:dyDescent="0.25">
      <c r="A485" s="513"/>
      <c r="B485" s="514"/>
      <c r="C485" s="515"/>
      <c r="D485" s="516"/>
      <c r="E485" s="517"/>
    </row>
    <row r="486" spans="1:5" x14ac:dyDescent="0.25">
      <c r="A486" s="513"/>
      <c r="B486" s="514"/>
      <c r="C486" s="515"/>
      <c r="D486" s="516"/>
      <c r="E486" s="517"/>
    </row>
    <row r="487" spans="1:5" x14ac:dyDescent="0.25">
      <c r="A487" s="513"/>
      <c r="B487" s="514"/>
      <c r="C487" s="515"/>
      <c r="D487" s="516"/>
      <c r="E487" s="517"/>
    </row>
    <row r="488" spans="1:5" x14ac:dyDescent="0.25">
      <c r="A488" s="513"/>
      <c r="B488" s="514"/>
      <c r="C488" s="515"/>
      <c r="D488" s="516"/>
      <c r="E488" s="517"/>
    </row>
    <row r="489" spans="1:5" x14ac:dyDescent="0.25">
      <c r="A489" s="513"/>
      <c r="B489" s="514"/>
      <c r="C489" s="515"/>
      <c r="D489" s="516"/>
      <c r="E489" s="517"/>
    </row>
    <row r="490" spans="1:5" x14ac:dyDescent="0.25">
      <c r="A490" s="513"/>
      <c r="B490" s="514"/>
      <c r="C490" s="515"/>
      <c r="D490" s="516"/>
      <c r="E490" s="517"/>
    </row>
    <row r="491" spans="1:5" x14ac:dyDescent="0.25">
      <c r="A491" s="513"/>
      <c r="B491" s="514"/>
      <c r="C491" s="515"/>
      <c r="D491" s="516"/>
      <c r="E491" s="517"/>
    </row>
    <row r="492" spans="1:5" x14ac:dyDescent="0.25">
      <c r="A492" s="513"/>
      <c r="B492" s="514"/>
      <c r="C492" s="515"/>
      <c r="D492" s="516"/>
      <c r="E492" s="517"/>
    </row>
    <row r="493" spans="1:5" x14ac:dyDescent="0.25">
      <c r="A493" s="513"/>
      <c r="B493" s="514"/>
      <c r="C493" s="515"/>
      <c r="D493" s="516"/>
      <c r="E493" s="517"/>
    </row>
    <row r="494" spans="1:5" x14ac:dyDescent="0.25">
      <c r="A494" s="513"/>
      <c r="B494" s="514"/>
      <c r="C494" s="515"/>
      <c r="D494" s="516"/>
      <c r="E494" s="517"/>
    </row>
    <row r="495" spans="1:5" x14ac:dyDescent="0.25">
      <c r="A495" s="513"/>
      <c r="B495" s="514"/>
      <c r="C495" s="515"/>
      <c r="D495" s="516"/>
      <c r="E495" s="517"/>
    </row>
    <row r="496" spans="1:5" x14ac:dyDescent="0.25">
      <c r="A496" s="513"/>
      <c r="B496" s="514"/>
      <c r="C496" s="515"/>
      <c r="D496" s="516"/>
      <c r="E496" s="517"/>
    </row>
    <row r="497" spans="1:5" x14ac:dyDescent="0.25">
      <c r="A497" s="513"/>
      <c r="B497" s="514"/>
      <c r="C497" s="515"/>
      <c r="D497" s="516"/>
      <c r="E497" s="517"/>
    </row>
    <row r="498" spans="1:5" x14ac:dyDescent="0.25">
      <c r="A498" s="513"/>
      <c r="B498" s="514"/>
      <c r="C498" s="515"/>
      <c r="D498" s="516"/>
      <c r="E498" s="517"/>
    </row>
    <row r="499" spans="1:5" x14ac:dyDescent="0.25">
      <c r="A499" s="513"/>
      <c r="B499" s="514"/>
      <c r="C499" s="515"/>
      <c r="D499" s="516"/>
      <c r="E499" s="517"/>
    </row>
    <row r="500" spans="1:5" x14ac:dyDescent="0.25">
      <c r="A500" s="513"/>
      <c r="B500" s="514"/>
      <c r="C500" s="515"/>
      <c r="D500" s="516"/>
      <c r="E500" s="517"/>
    </row>
    <row r="501" spans="1:5" x14ac:dyDescent="0.25">
      <c r="A501" s="513"/>
      <c r="B501" s="514"/>
      <c r="C501" s="515"/>
      <c r="D501" s="516"/>
      <c r="E501" s="517"/>
    </row>
    <row r="502" spans="1:5" x14ac:dyDescent="0.25">
      <c r="A502" s="513"/>
      <c r="B502" s="514"/>
      <c r="C502" s="515"/>
      <c r="D502" s="516"/>
      <c r="E502" s="517"/>
    </row>
    <row r="503" spans="1:5" x14ac:dyDescent="0.25">
      <c r="A503" s="513"/>
      <c r="B503" s="514"/>
      <c r="C503" s="515"/>
      <c r="D503" s="516"/>
      <c r="E503" s="517"/>
    </row>
    <row r="504" spans="1:5" x14ac:dyDescent="0.25">
      <c r="A504" s="513"/>
      <c r="B504" s="514"/>
      <c r="C504" s="515"/>
      <c r="D504" s="516"/>
      <c r="E504" s="517"/>
    </row>
    <row r="505" spans="1:5" x14ac:dyDescent="0.25">
      <c r="A505" s="513"/>
      <c r="B505" s="514"/>
      <c r="C505" s="515"/>
      <c r="D505" s="516"/>
      <c r="E505" s="517"/>
    </row>
    <row r="506" spans="1:5" x14ac:dyDescent="0.25">
      <c r="A506" s="513"/>
      <c r="B506" s="514"/>
      <c r="C506" s="515"/>
      <c r="D506" s="516"/>
      <c r="E506" s="517"/>
    </row>
    <row r="507" spans="1:5" x14ac:dyDescent="0.25">
      <c r="A507" s="513"/>
      <c r="B507" s="514"/>
      <c r="C507" s="515"/>
      <c r="D507" s="516"/>
      <c r="E507" s="517"/>
    </row>
    <row r="508" spans="1:5" x14ac:dyDescent="0.25">
      <c r="A508" s="513"/>
      <c r="B508" s="514"/>
      <c r="C508" s="515"/>
      <c r="D508" s="516"/>
      <c r="E508" s="517"/>
    </row>
    <row r="509" spans="1:5" x14ac:dyDescent="0.25">
      <c r="A509" s="513"/>
      <c r="B509" s="514"/>
      <c r="C509" s="515"/>
      <c r="D509" s="516"/>
      <c r="E509" s="517"/>
    </row>
    <row r="510" spans="1:5" x14ac:dyDescent="0.25">
      <c r="A510" s="513"/>
      <c r="B510" s="514"/>
      <c r="C510" s="515"/>
      <c r="D510" s="516"/>
      <c r="E510" s="517"/>
    </row>
    <row r="511" spans="1:5" x14ac:dyDescent="0.25">
      <c r="A511" s="513"/>
      <c r="B511" s="514"/>
      <c r="C511" s="515"/>
      <c r="D511" s="516"/>
      <c r="E511" s="517"/>
    </row>
    <row r="512" spans="1:5" x14ac:dyDescent="0.25">
      <c r="A512" s="513"/>
      <c r="B512" s="514"/>
      <c r="C512" s="515"/>
      <c r="D512" s="516"/>
      <c r="E512" s="517"/>
    </row>
    <row r="513" spans="1:5" x14ac:dyDescent="0.25">
      <c r="A513" s="513"/>
      <c r="B513" s="514"/>
      <c r="C513" s="515"/>
      <c r="D513" s="516"/>
      <c r="E513" s="517"/>
    </row>
    <row r="514" spans="1:5" x14ac:dyDescent="0.25">
      <c r="A514" s="513"/>
      <c r="B514" s="514"/>
      <c r="C514" s="515"/>
      <c r="D514" s="516"/>
      <c r="E514" s="517"/>
    </row>
    <row r="515" spans="1:5" x14ac:dyDescent="0.25">
      <c r="A515" s="513"/>
      <c r="B515" s="514"/>
      <c r="C515" s="515"/>
      <c r="D515" s="516"/>
      <c r="E515" s="517"/>
    </row>
    <row r="516" spans="1:5" x14ac:dyDescent="0.25">
      <c r="A516" s="513"/>
      <c r="B516" s="514"/>
      <c r="C516" s="515"/>
      <c r="D516" s="516"/>
      <c r="E516" s="517"/>
    </row>
    <row r="517" spans="1:5" x14ac:dyDescent="0.25">
      <c r="A517" s="513"/>
      <c r="B517" s="514"/>
      <c r="C517" s="515"/>
      <c r="D517" s="516"/>
      <c r="E517" s="517"/>
    </row>
    <row r="518" spans="1:5" x14ac:dyDescent="0.25">
      <c r="A518" s="513"/>
      <c r="B518" s="514"/>
      <c r="C518" s="515"/>
      <c r="D518" s="516"/>
      <c r="E518" s="517"/>
    </row>
    <row r="519" spans="1:5" x14ac:dyDescent="0.25">
      <c r="A519" s="513"/>
      <c r="B519" s="514"/>
      <c r="C519" s="515"/>
      <c r="D519" s="516"/>
      <c r="E519" s="517"/>
    </row>
    <row r="520" spans="1:5" x14ac:dyDescent="0.25">
      <c r="A520" s="513"/>
      <c r="B520" s="514"/>
      <c r="C520" s="515"/>
      <c r="D520" s="516"/>
      <c r="E520" s="517"/>
    </row>
    <row r="521" spans="1:5" x14ac:dyDescent="0.25">
      <c r="A521" s="513"/>
      <c r="B521" s="514"/>
      <c r="C521" s="515"/>
      <c r="D521" s="516"/>
      <c r="E521" s="517"/>
    </row>
    <row r="522" spans="1:5" x14ac:dyDescent="0.25">
      <c r="A522" s="513"/>
      <c r="B522" s="514"/>
      <c r="C522" s="515"/>
      <c r="D522" s="516"/>
      <c r="E522" s="517"/>
    </row>
    <row r="523" spans="1:5" x14ac:dyDescent="0.25">
      <c r="A523" s="513"/>
      <c r="B523" s="514"/>
      <c r="C523" s="515"/>
      <c r="D523" s="516"/>
      <c r="E523" s="517"/>
    </row>
    <row r="524" spans="1:5" x14ac:dyDescent="0.25">
      <c r="A524" s="513"/>
      <c r="B524" s="514"/>
      <c r="C524" s="515"/>
      <c r="D524" s="516"/>
      <c r="E524" s="517"/>
    </row>
    <row r="525" spans="1:5" x14ac:dyDescent="0.25">
      <c r="A525" s="513"/>
      <c r="B525" s="514"/>
      <c r="C525" s="515"/>
      <c r="D525" s="516"/>
      <c r="E525" s="517"/>
    </row>
    <row r="526" spans="1:5" x14ac:dyDescent="0.25">
      <c r="A526" s="513"/>
      <c r="B526" s="514"/>
      <c r="C526" s="515"/>
      <c r="D526" s="516"/>
      <c r="E526" s="517"/>
    </row>
    <row r="527" spans="1:5" x14ac:dyDescent="0.25">
      <c r="A527" s="513"/>
      <c r="B527" s="514"/>
      <c r="C527" s="515"/>
      <c r="D527" s="516"/>
      <c r="E527" s="517"/>
    </row>
    <row r="528" spans="1:5" x14ac:dyDescent="0.25">
      <c r="A528" s="513"/>
      <c r="B528" s="514"/>
      <c r="C528" s="515"/>
      <c r="D528" s="516"/>
      <c r="E528" s="517"/>
    </row>
    <row r="529" spans="1:5" x14ac:dyDescent="0.25">
      <c r="A529" s="513"/>
      <c r="B529" s="514"/>
      <c r="C529" s="515"/>
      <c r="D529" s="516"/>
      <c r="E529" s="517"/>
    </row>
    <row r="530" spans="1:5" x14ac:dyDescent="0.25">
      <c r="A530" s="513"/>
      <c r="B530" s="514"/>
      <c r="C530" s="515"/>
      <c r="D530" s="516"/>
      <c r="E530" s="517"/>
    </row>
    <row r="531" spans="1:5" x14ac:dyDescent="0.25">
      <c r="A531" s="513"/>
      <c r="B531" s="514"/>
      <c r="C531" s="515"/>
      <c r="D531" s="516"/>
      <c r="E531" s="517"/>
    </row>
    <row r="532" spans="1:5" x14ac:dyDescent="0.25">
      <c r="A532" s="513"/>
      <c r="B532" s="514"/>
      <c r="C532" s="515"/>
      <c r="D532" s="516"/>
      <c r="E532" s="517"/>
    </row>
    <row r="533" spans="1:5" x14ac:dyDescent="0.25">
      <c r="A533" s="513"/>
      <c r="B533" s="514"/>
      <c r="C533" s="515"/>
      <c r="D533" s="516"/>
      <c r="E533" s="517"/>
    </row>
    <row r="534" spans="1:5" x14ac:dyDescent="0.25">
      <c r="A534" s="513"/>
      <c r="B534" s="514"/>
      <c r="C534" s="515"/>
      <c r="D534" s="516"/>
      <c r="E534" s="517"/>
    </row>
    <row r="535" spans="1:5" x14ac:dyDescent="0.25">
      <c r="A535" s="513"/>
      <c r="B535" s="514"/>
      <c r="C535" s="515"/>
      <c r="D535" s="516"/>
      <c r="E535" s="517"/>
    </row>
    <row r="536" spans="1:5" x14ac:dyDescent="0.25">
      <c r="A536" s="513"/>
      <c r="B536" s="514"/>
      <c r="C536" s="515"/>
      <c r="D536" s="516"/>
      <c r="E536" s="517"/>
    </row>
    <row r="537" spans="1:5" x14ac:dyDescent="0.25">
      <c r="A537" s="513"/>
      <c r="B537" s="514"/>
      <c r="C537" s="515"/>
      <c r="D537" s="516"/>
      <c r="E537" s="517"/>
    </row>
    <row r="538" spans="1:5" x14ac:dyDescent="0.25">
      <c r="A538" s="513"/>
      <c r="B538" s="514"/>
      <c r="C538" s="515"/>
      <c r="D538" s="516"/>
      <c r="E538" s="517"/>
    </row>
    <row r="539" spans="1:5" x14ac:dyDescent="0.25">
      <c r="A539" s="513"/>
      <c r="B539" s="514"/>
      <c r="C539" s="515"/>
      <c r="D539" s="516"/>
      <c r="E539" s="517"/>
    </row>
    <row r="540" spans="1:5" x14ac:dyDescent="0.25">
      <c r="A540" s="513"/>
      <c r="B540" s="514"/>
      <c r="C540" s="515"/>
      <c r="D540" s="516"/>
      <c r="E540" s="517"/>
    </row>
    <row r="541" spans="1:5" x14ac:dyDescent="0.25">
      <c r="A541" s="513"/>
      <c r="B541" s="514"/>
      <c r="C541" s="515"/>
      <c r="D541" s="516"/>
      <c r="E541" s="517"/>
    </row>
    <row r="542" spans="1:5" x14ac:dyDescent="0.25">
      <c r="A542" s="513"/>
      <c r="B542" s="514"/>
      <c r="C542" s="515"/>
      <c r="D542" s="516"/>
      <c r="E542" s="517"/>
    </row>
    <row r="543" spans="1:5" x14ac:dyDescent="0.25">
      <c r="A543" s="513"/>
      <c r="B543" s="514"/>
      <c r="C543" s="515"/>
      <c r="D543" s="516"/>
      <c r="E543" s="517"/>
    </row>
    <row r="544" spans="1:5" x14ac:dyDescent="0.25">
      <c r="A544" s="513"/>
      <c r="B544" s="514"/>
      <c r="C544" s="515"/>
      <c r="D544" s="516"/>
      <c r="E544" s="517"/>
    </row>
    <row r="545" spans="1:5" x14ac:dyDescent="0.25">
      <c r="A545" s="513"/>
      <c r="B545" s="514"/>
      <c r="C545" s="515"/>
      <c r="D545" s="516"/>
      <c r="E545" s="517"/>
    </row>
    <row r="546" spans="1:5" x14ac:dyDescent="0.25">
      <c r="A546" s="513"/>
      <c r="B546" s="514"/>
      <c r="C546" s="515"/>
      <c r="D546" s="516"/>
      <c r="E546" s="517"/>
    </row>
    <row r="547" spans="1:5" x14ac:dyDescent="0.25">
      <c r="A547" s="513"/>
      <c r="B547" s="514"/>
      <c r="C547" s="515"/>
      <c r="D547" s="516"/>
      <c r="E547" s="517"/>
    </row>
    <row r="548" spans="1:5" x14ac:dyDescent="0.25">
      <c r="A548" s="513"/>
      <c r="B548" s="514"/>
      <c r="C548" s="515"/>
      <c r="D548" s="516"/>
      <c r="E548" s="517"/>
    </row>
    <row r="549" spans="1:5" x14ac:dyDescent="0.25">
      <c r="A549" s="513"/>
      <c r="B549" s="514"/>
      <c r="C549" s="515"/>
      <c r="D549" s="516"/>
      <c r="E549" s="517"/>
    </row>
    <row r="550" spans="1:5" x14ac:dyDescent="0.25">
      <c r="A550" s="513"/>
      <c r="B550" s="514"/>
      <c r="C550" s="515"/>
      <c r="D550" s="516"/>
      <c r="E550" s="517"/>
    </row>
    <row r="551" spans="1:5" x14ac:dyDescent="0.25">
      <c r="A551" s="513"/>
      <c r="B551" s="514"/>
      <c r="C551" s="515"/>
      <c r="D551" s="516"/>
      <c r="E551" s="517"/>
    </row>
    <row r="552" spans="1:5" x14ac:dyDescent="0.25">
      <c r="A552" s="513"/>
      <c r="B552" s="514"/>
      <c r="C552" s="515"/>
      <c r="D552" s="516"/>
      <c r="E552" s="517"/>
    </row>
    <row r="553" spans="1:5" x14ac:dyDescent="0.25">
      <c r="A553" s="513"/>
      <c r="B553" s="514"/>
      <c r="C553" s="515"/>
      <c r="D553" s="516"/>
      <c r="E553" s="517"/>
    </row>
    <row r="554" spans="1:5" x14ac:dyDescent="0.25">
      <c r="A554" s="513"/>
      <c r="B554" s="514"/>
      <c r="C554" s="515"/>
      <c r="D554" s="516"/>
      <c r="E554" s="517"/>
    </row>
    <row r="555" spans="1:5" x14ac:dyDescent="0.25">
      <c r="A555" s="513"/>
      <c r="B555" s="514"/>
      <c r="C555" s="515"/>
      <c r="D555" s="516"/>
      <c r="E555" s="517"/>
    </row>
    <row r="556" spans="1:5" x14ac:dyDescent="0.25">
      <c r="A556" s="513"/>
      <c r="B556" s="514"/>
      <c r="C556" s="515"/>
      <c r="D556" s="516"/>
      <c r="E556" s="517"/>
    </row>
    <row r="557" spans="1:5" x14ac:dyDescent="0.25">
      <c r="A557" s="513"/>
      <c r="B557" s="514"/>
      <c r="C557" s="515"/>
      <c r="D557" s="516"/>
      <c r="E557" s="517"/>
    </row>
    <row r="558" spans="1:5" x14ac:dyDescent="0.25">
      <c r="A558" s="513"/>
      <c r="B558" s="514"/>
      <c r="C558" s="515"/>
      <c r="D558" s="516"/>
      <c r="E558" s="517"/>
    </row>
    <row r="559" spans="1:5" x14ac:dyDescent="0.25">
      <c r="A559" s="513"/>
      <c r="B559" s="514"/>
      <c r="C559" s="515"/>
      <c r="D559" s="516"/>
      <c r="E559" s="517"/>
    </row>
    <row r="560" spans="1:5" x14ac:dyDescent="0.25">
      <c r="A560" s="513"/>
      <c r="B560" s="514"/>
      <c r="C560" s="515"/>
      <c r="D560" s="516"/>
      <c r="E560" s="517"/>
    </row>
    <row r="561" spans="1:5" x14ac:dyDescent="0.25">
      <c r="A561" s="513"/>
      <c r="B561" s="514"/>
      <c r="C561" s="515"/>
      <c r="D561" s="516"/>
      <c r="E561" s="517"/>
    </row>
    <row r="562" spans="1:5" x14ac:dyDescent="0.25">
      <c r="A562" s="513"/>
      <c r="B562" s="514"/>
      <c r="C562" s="515"/>
      <c r="D562" s="516"/>
      <c r="E562" s="517"/>
    </row>
    <row r="563" spans="1:5" x14ac:dyDescent="0.25">
      <c r="A563" s="513"/>
      <c r="B563" s="514"/>
      <c r="C563" s="515"/>
      <c r="D563" s="516"/>
      <c r="E563" s="517"/>
    </row>
    <row r="564" spans="1:5" x14ac:dyDescent="0.25">
      <c r="A564" s="513"/>
      <c r="B564" s="514"/>
      <c r="C564" s="515"/>
      <c r="D564" s="516"/>
      <c r="E564" s="517"/>
    </row>
    <row r="565" spans="1:5" x14ac:dyDescent="0.25">
      <c r="A565" s="513"/>
      <c r="B565" s="514"/>
      <c r="C565" s="515"/>
      <c r="D565" s="516"/>
      <c r="E565" s="517"/>
    </row>
    <row r="566" spans="1:5" x14ac:dyDescent="0.25">
      <c r="A566" s="513"/>
      <c r="B566" s="514"/>
      <c r="C566" s="515"/>
      <c r="D566" s="516"/>
      <c r="E566" s="517"/>
    </row>
    <row r="567" spans="1:5" x14ac:dyDescent="0.25">
      <c r="A567" s="513"/>
      <c r="B567" s="514"/>
      <c r="C567" s="515"/>
      <c r="D567" s="516"/>
      <c r="E567" s="517"/>
    </row>
    <row r="568" spans="1:5" x14ac:dyDescent="0.25">
      <c r="A568" s="513"/>
      <c r="B568" s="514"/>
      <c r="C568" s="515"/>
      <c r="D568" s="516"/>
      <c r="E568" s="517"/>
    </row>
    <row r="569" spans="1:5" x14ac:dyDescent="0.25">
      <c r="A569" s="513"/>
      <c r="B569" s="514"/>
      <c r="C569" s="515"/>
      <c r="D569" s="516"/>
      <c r="E569" s="517"/>
    </row>
    <row r="570" spans="1:5" x14ac:dyDescent="0.25">
      <c r="A570" s="513"/>
      <c r="B570" s="514"/>
      <c r="C570" s="515"/>
      <c r="D570" s="516"/>
      <c r="E570" s="517"/>
    </row>
    <row r="571" spans="1:5" x14ac:dyDescent="0.25">
      <c r="A571" s="513"/>
      <c r="B571" s="514"/>
      <c r="C571" s="515"/>
      <c r="D571" s="516"/>
      <c r="E571" s="517"/>
    </row>
    <row r="572" spans="1:5" x14ac:dyDescent="0.25">
      <c r="A572" s="513"/>
      <c r="B572" s="514"/>
      <c r="C572" s="515"/>
      <c r="D572" s="516"/>
      <c r="E572" s="517"/>
    </row>
    <row r="573" spans="1:5" x14ac:dyDescent="0.25">
      <c r="A573" s="513"/>
      <c r="B573" s="514"/>
      <c r="C573" s="515"/>
      <c r="D573" s="516"/>
      <c r="E573" s="517"/>
    </row>
    <row r="574" spans="1:5" x14ac:dyDescent="0.25">
      <c r="A574" s="513"/>
      <c r="B574" s="514"/>
      <c r="C574" s="515"/>
      <c r="D574" s="516"/>
      <c r="E574" s="517"/>
    </row>
    <row r="575" spans="1:5" x14ac:dyDescent="0.25">
      <c r="A575" s="513"/>
      <c r="B575" s="514"/>
      <c r="C575" s="515"/>
      <c r="D575" s="516"/>
      <c r="E575" s="517"/>
    </row>
    <row r="576" spans="1:5" x14ac:dyDescent="0.25">
      <c r="A576" s="513"/>
      <c r="B576" s="514"/>
      <c r="C576" s="515"/>
      <c r="D576" s="516"/>
      <c r="E576" s="517"/>
    </row>
    <row r="577" spans="1:5" x14ac:dyDescent="0.25">
      <c r="A577" s="513"/>
      <c r="B577" s="514"/>
      <c r="C577" s="515"/>
      <c r="D577" s="516"/>
      <c r="E577" s="517"/>
    </row>
    <row r="578" spans="1:5" x14ac:dyDescent="0.25">
      <c r="A578" s="513"/>
      <c r="B578" s="514"/>
      <c r="C578" s="515"/>
      <c r="D578" s="516"/>
      <c r="E578" s="517"/>
    </row>
    <row r="579" spans="1:5" x14ac:dyDescent="0.25">
      <c r="A579" s="513"/>
      <c r="B579" s="514"/>
      <c r="C579" s="515"/>
      <c r="D579" s="516"/>
      <c r="E579" s="517"/>
    </row>
    <row r="580" spans="1:5" x14ac:dyDescent="0.25">
      <c r="A580" s="513"/>
      <c r="B580" s="514"/>
      <c r="C580" s="515"/>
      <c r="D580" s="516"/>
      <c r="E580" s="517"/>
    </row>
    <row r="581" spans="1:5" x14ac:dyDescent="0.25">
      <c r="A581" s="513"/>
      <c r="B581" s="514"/>
      <c r="C581" s="515"/>
      <c r="D581" s="516"/>
      <c r="E581" s="517"/>
    </row>
    <row r="582" spans="1:5" x14ac:dyDescent="0.25">
      <c r="A582" s="513"/>
      <c r="B582" s="514"/>
      <c r="C582" s="515"/>
      <c r="D582" s="516"/>
      <c r="E582" s="517"/>
    </row>
    <row r="583" spans="1:5" x14ac:dyDescent="0.25">
      <c r="A583" s="513"/>
      <c r="B583" s="514"/>
      <c r="C583" s="515"/>
      <c r="D583" s="516"/>
      <c r="E583" s="517"/>
    </row>
    <row r="584" spans="1:5" x14ac:dyDescent="0.25">
      <c r="A584" s="513"/>
      <c r="B584" s="514"/>
      <c r="C584" s="515"/>
      <c r="D584" s="516"/>
      <c r="E584" s="517"/>
    </row>
    <row r="585" spans="1:5" x14ac:dyDescent="0.25">
      <c r="A585" s="513"/>
      <c r="B585" s="514"/>
      <c r="C585" s="515"/>
      <c r="D585" s="516"/>
      <c r="E585" s="517"/>
    </row>
    <row r="586" spans="1:5" x14ac:dyDescent="0.25">
      <c r="A586" s="513"/>
      <c r="B586" s="514"/>
      <c r="C586" s="515"/>
      <c r="D586" s="516"/>
      <c r="E586" s="517"/>
    </row>
    <row r="587" spans="1:5" x14ac:dyDescent="0.25">
      <c r="A587" s="513"/>
      <c r="B587" s="514"/>
      <c r="C587" s="515"/>
      <c r="D587" s="516"/>
      <c r="E587" s="517"/>
    </row>
    <row r="588" spans="1:5" x14ac:dyDescent="0.25">
      <c r="A588" s="513"/>
      <c r="B588" s="514"/>
      <c r="C588" s="515"/>
      <c r="D588" s="516"/>
      <c r="E588" s="517"/>
    </row>
    <row r="589" spans="1:5" x14ac:dyDescent="0.25">
      <c r="A589" s="513"/>
      <c r="B589" s="514"/>
      <c r="C589" s="515"/>
      <c r="D589" s="516"/>
      <c r="E589" s="517"/>
    </row>
    <row r="590" spans="1:5" x14ac:dyDescent="0.25">
      <c r="A590" s="513"/>
      <c r="B590" s="514"/>
      <c r="C590" s="515"/>
      <c r="D590" s="516"/>
      <c r="E590" s="517"/>
    </row>
    <row r="591" spans="1:5" x14ac:dyDescent="0.25">
      <c r="A591" s="513"/>
      <c r="B591" s="514"/>
      <c r="C591" s="515"/>
      <c r="D591" s="516"/>
      <c r="E591" s="517"/>
    </row>
    <row r="592" spans="1:5" x14ac:dyDescent="0.25">
      <c r="A592" s="513"/>
      <c r="B592" s="514"/>
      <c r="C592" s="515"/>
      <c r="D592" s="516"/>
      <c r="E592" s="517"/>
    </row>
    <row r="593" spans="1:5" x14ac:dyDescent="0.25">
      <c r="A593" s="513"/>
      <c r="B593" s="514"/>
      <c r="C593" s="515"/>
      <c r="D593" s="516"/>
      <c r="E593" s="517"/>
    </row>
    <row r="594" spans="1:5" x14ac:dyDescent="0.25">
      <c r="A594" s="513"/>
      <c r="B594" s="514"/>
      <c r="C594" s="515"/>
      <c r="D594" s="516"/>
      <c r="E594" s="517"/>
    </row>
    <row r="595" spans="1:5" x14ac:dyDescent="0.25">
      <c r="A595" s="513"/>
      <c r="B595" s="514"/>
      <c r="C595" s="515"/>
      <c r="D595" s="516"/>
      <c r="E595" s="517"/>
    </row>
    <row r="596" spans="1:5" x14ac:dyDescent="0.25">
      <c r="A596" s="513"/>
      <c r="B596" s="514"/>
      <c r="C596" s="515"/>
      <c r="D596" s="516"/>
      <c r="E596" s="517"/>
    </row>
    <row r="597" spans="1:5" x14ac:dyDescent="0.25">
      <c r="A597" s="513"/>
      <c r="B597" s="514"/>
      <c r="C597" s="515"/>
      <c r="D597" s="516"/>
      <c r="E597" s="517"/>
    </row>
    <row r="598" spans="1:5" x14ac:dyDescent="0.25">
      <c r="A598" s="513"/>
      <c r="B598" s="514"/>
      <c r="C598" s="515"/>
      <c r="D598" s="516"/>
      <c r="E598" s="517"/>
    </row>
    <row r="599" spans="1:5" x14ac:dyDescent="0.25">
      <c r="A599" s="513"/>
      <c r="B599" s="514"/>
      <c r="C599" s="515"/>
      <c r="D599" s="516"/>
      <c r="E599" s="517"/>
    </row>
    <row r="600" spans="1:5" x14ac:dyDescent="0.25">
      <c r="A600" s="513"/>
      <c r="B600" s="514"/>
      <c r="C600" s="515"/>
      <c r="D600" s="516"/>
      <c r="E600" s="517"/>
    </row>
    <row r="601" spans="1:5" x14ac:dyDescent="0.25">
      <c r="A601" s="513"/>
      <c r="B601" s="514"/>
      <c r="C601" s="515"/>
      <c r="D601" s="516"/>
      <c r="E601" s="517"/>
    </row>
    <row r="602" spans="1:5" x14ac:dyDescent="0.25">
      <c r="A602" s="513"/>
      <c r="B602" s="514"/>
      <c r="C602" s="515"/>
      <c r="D602" s="516"/>
      <c r="E602" s="517"/>
    </row>
    <row r="603" spans="1:5" x14ac:dyDescent="0.25">
      <c r="A603" s="513"/>
      <c r="B603" s="514"/>
      <c r="C603" s="515"/>
      <c r="D603" s="516"/>
      <c r="E603" s="517"/>
    </row>
    <row r="604" spans="1:5" x14ac:dyDescent="0.25">
      <c r="A604" s="513"/>
      <c r="B604" s="514"/>
      <c r="C604" s="515"/>
      <c r="D604" s="516"/>
      <c r="E604" s="517"/>
    </row>
    <row r="605" spans="1:5" x14ac:dyDescent="0.25">
      <c r="A605" s="513"/>
      <c r="B605" s="514"/>
      <c r="C605" s="515"/>
      <c r="D605" s="516"/>
      <c r="E605" s="517"/>
    </row>
    <row r="606" spans="1:5" x14ac:dyDescent="0.25">
      <c r="A606" s="513"/>
      <c r="B606" s="514"/>
      <c r="C606" s="515"/>
      <c r="D606" s="516"/>
      <c r="E606" s="517"/>
    </row>
    <row r="607" spans="1:5" x14ac:dyDescent="0.25">
      <c r="A607" s="513"/>
      <c r="B607" s="514"/>
      <c r="C607" s="515"/>
      <c r="D607" s="516"/>
      <c r="E607" s="517"/>
    </row>
    <row r="608" spans="1:5" x14ac:dyDescent="0.25">
      <c r="A608" s="513"/>
      <c r="B608" s="514"/>
      <c r="C608" s="515"/>
      <c r="D608" s="516"/>
      <c r="E608" s="517"/>
    </row>
    <row r="609" spans="1:5" x14ac:dyDescent="0.25">
      <c r="A609" s="513"/>
      <c r="B609" s="514"/>
      <c r="C609" s="515"/>
      <c r="D609" s="516"/>
      <c r="E609" s="517"/>
    </row>
    <row r="610" spans="1:5" x14ac:dyDescent="0.25">
      <c r="A610" s="513"/>
      <c r="B610" s="514"/>
      <c r="C610" s="515"/>
      <c r="D610" s="516"/>
      <c r="E610" s="517"/>
    </row>
    <row r="611" spans="1:5" x14ac:dyDescent="0.25">
      <c r="A611" s="513"/>
      <c r="B611" s="514"/>
      <c r="C611" s="515"/>
      <c r="D611" s="516"/>
      <c r="E611" s="517"/>
    </row>
    <row r="612" spans="1:5" x14ac:dyDescent="0.25">
      <c r="A612" s="513"/>
      <c r="B612" s="514"/>
      <c r="C612" s="515"/>
      <c r="D612" s="516"/>
      <c r="E612" s="517"/>
    </row>
    <row r="613" spans="1:5" x14ac:dyDescent="0.25">
      <c r="A613" s="513"/>
      <c r="B613" s="514"/>
      <c r="C613" s="515"/>
      <c r="D613" s="516"/>
      <c r="E613" s="517"/>
    </row>
    <row r="614" spans="1:5" x14ac:dyDescent="0.25">
      <c r="A614" s="513"/>
      <c r="B614" s="514"/>
      <c r="C614" s="515"/>
      <c r="D614" s="516"/>
      <c r="E614" s="517"/>
    </row>
    <row r="615" spans="1:5" x14ac:dyDescent="0.25">
      <c r="A615" s="513"/>
      <c r="B615" s="514"/>
      <c r="C615" s="515"/>
      <c r="D615" s="516"/>
      <c r="E615" s="517"/>
    </row>
    <row r="616" spans="1:5" x14ac:dyDescent="0.25">
      <c r="A616" s="513"/>
      <c r="B616" s="514"/>
      <c r="C616" s="515"/>
      <c r="D616" s="516"/>
      <c r="E616" s="517"/>
    </row>
    <row r="617" spans="1:5" x14ac:dyDescent="0.25">
      <c r="A617" s="513"/>
      <c r="B617" s="514"/>
      <c r="C617" s="515"/>
      <c r="D617" s="516"/>
      <c r="E617" s="517"/>
    </row>
    <row r="618" spans="1:5" x14ac:dyDescent="0.25">
      <c r="A618" s="513"/>
      <c r="B618" s="514"/>
      <c r="C618" s="515"/>
      <c r="D618" s="516"/>
      <c r="E618" s="517"/>
    </row>
    <row r="619" spans="1:5" x14ac:dyDescent="0.25">
      <c r="A619" s="513"/>
      <c r="B619" s="514"/>
      <c r="C619" s="515"/>
      <c r="D619" s="516"/>
      <c r="E619" s="517"/>
    </row>
    <row r="620" spans="1:5" x14ac:dyDescent="0.25">
      <c r="A620" s="513"/>
      <c r="B620" s="514"/>
      <c r="C620" s="515"/>
      <c r="D620" s="516"/>
      <c r="E620" s="517"/>
    </row>
    <row r="621" spans="1:5" x14ac:dyDescent="0.25">
      <c r="A621" s="513"/>
      <c r="B621" s="514"/>
      <c r="C621" s="515"/>
      <c r="D621" s="516"/>
      <c r="E621" s="517"/>
    </row>
    <row r="622" spans="1:5" x14ac:dyDescent="0.25">
      <c r="A622" s="513"/>
      <c r="B622" s="514"/>
      <c r="C622" s="515"/>
      <c r="D622" s="516"/>
      <c r="E622" s="517"/>
    </row>
    <row r="623" spans="1:5" x14ac:dyDescent="0.25">
      <c r="A623" s="513"/>
      <c r="B623" s="514"/>
      <c r="C623" s="515"/>
      <c r="D623" s="516"/>
      <c r="E623" s="517"/>
    </row>
    <row r="624" spans="1:5" x14ac:dyDescent="0.25">
      <c r="A624" s="513"/>
      <c r="B624" s="514"/>
      <c r="C624" s="515"/>
      <c r="D624" s="516"/>
      <c r="E624" s="517"/>
    </row>
    <row r="625" spans="1:5" x14ac:dyDescent="0.25">
      <c r="A625" s="513"/>
      <c r="B625" s="514"/>
      <c r="C625" s="515"/>
      <c r="D625" s="516"/>
      <c r="E625" s="517"/>
    </row>
    <row r="626" spans="1:5" x14ac:dyDescent="0.25">
      <c r="A626" s="513"/>
      <c r="B626" s="514"/>
      <c r="C626" s="515"/>
      <c r="D626" s="516"/>
      <c r="E626" s="517"/>
    </row>
    <row r="627" spans="1:5" x14ac:dyDescent="0.25">
      <c r="A627" s="513"/>
      <c r="B627" s="514"/>
      <c r="C627" s="515"/>
      <c r="D627" s="516"/>
      <c r="E627" s="517"/>
    </row>
    <row r="628" spans="1:5" x14ac:dyDescent="0.25">
      <c r="A628" s="513"/>
      <c r="B628" s="514"/>
      <c r="C628" s="515"/>
      <c r="D628" s="516"/>
      <c r="E628" s="517"/>
    </row>
    <row r="629" spans="1:5" x14ac:dyDescent="0.25">
      <c r="A629" s="513"/>
      <c r="B629" s="514"/>
      <c r="C629" s="515"/>
      <c r="D629" s="516"/>
      <c r="E629" s="517"/>
    </row>
    <row r="630" spans="1:5" x14ac:dyDescent="0.25">
      <c r="A630" s="513"/>
      <c r="B630" s="514"/>
      <c r="C630" s="515"/>
      <c r="D630" s="516"/>
      <c r="E630" s="517"/>
    </row>
    <row r="631" spans="1:5" x14ac:dyDescent="0.25">
      <c r="A631" s="513"/>
      <c r="B631" s="514"/>
      <c r="C631" s="515"/>
      <c r="D631" s="516"/>
      <c r="E631" s="517"/>
    </row>
    <row r="632" spans="1:5" x14ac:dyDescent="0.25">
      <c r="A632" s="513"/>
      <c r="B632" s="514"/>
      <c r="C632" s="515"/>
      <c r="D632" s="516"/>
      <c r="E632" s="517"/>
    </row>
    <row r="633" spans="1:5" x14ac:dyDescent="0.25">
      <c r="A633" s="513"/>
      <c r="B633" s="514"/>
      <c r="C633" s="515"/>
      <c r="D633" s="516"/>
      <c r="E633" s="517"/>
    </row>
    <row r="634" spans="1:5" x14ac:dyDescent="0.25">
      <c r="A634" s="513"/>
      <c r="B634" s="514"/>
      <c r="C634" s="515"/>
      <c r="D634" s="516"/>
      <c r="E634" s="517"/>
    </row>
    <row r="635" spans="1:5" x14ac:dyDescent="0.25">
      <c r="A635" s="513"/>
      <c r="B635" s="514"/>
      <c r="C635" s="515"/>
      <c r="D635" s="516"/>
      <c r="E635" s="517"/>
    </row>
    <row r="636" spans="1:5" x14ac:dyDescent="0.25">
      <c r="A636" s="513"/>
      <c r="B636" s="514"/>
      <c r="C636" s="515"/>
      <c r="D636" s="516"/>
      <c r="E636" s="517"/>
    </row>
    <row r="637" spans="1:5" x14ac:dyDescent="0.25">
      <c r="A637" s="513"/>
      <c r="B637" s="514"/>
      <c r="C637" s="515"/>
      <c r="D637" s="516"/>
      <c r="E637" s="517"/>
    </row>
    <row r="638" spans="1:5" x14ac:dyDescent="0.25">
      <c r="A638" s="513"/>
      <c r="B638" s="514"/>
      <c r="C638" s="515"/>
      <c r="D638" s="516"/>
      <c r="E638" s="517"/>
    </row>
    <row r="639" spans="1:5" x14ac:dyDescent="0.25">
      <c r="A639" s="513"/>
      <c r="B639" s="514"/>
      <c r="C639" s="515"/>
      <c r="D639" s="516"/>
      <c r="E639" s="517"/>
    </row>
    <row r="640" spans="1:5" x14ac:dyDescent="0.25">
      <c r="A640" s="513"/>
      <c r="B640" s="514"/>
      <c r="C640" s="515"/>
      <c r="D640" s="516"/>
      <c r="E640" s="517"/>
    </row>
    <row r="641" spans="1:5" x14ac:dyDescent="0.25">
      <c r="A641" s="513"/>
      <c r="B641" s="514"/>
      <c r="C641" s="515"/>
      <c r="D641" s="516"/>
      <c r="E641" s="517"/>
    </row>
    <row r="642" spans="1:5" x14ac:dyDescent="0.25">
      <c r="A642" s="513"/>
      <c r="B642" s="514"/>
      <c r="C642" s="515"/>
      <c r="D642" s="516"/>
      <c r="E642" s="517"/>
    </row>
    <row r="643" spans="1:5" x14ac:dyDescent="0.25">
      <c r="A643" s="513"/>
      <c r="B643" s="514"/>
      <c r="C643" s="515"/>
      <c r="D643" s="516"/>
      <c r="E643" s="517"/>
    </row>
    <row r="644" spans="1:5" x14ac:dyDescent="0.25">
      <c r="A644" s="513"/>
      <c r="B644" s="514"/>
      <c r="C644" s="515"/>
      <c r="D644" s="516"/>
      <c r="E644" s="517"/>
    </row>
    <row r="645" spans="1:5" x14ac:dyDescent="0.25">
      <c r="A645" s="513"/>
      <c r="B645" s="514"/>
      <c r="C645" s="515"/>
      <c r="D645" s="516"/>
      <c r="E645" s="517"/>
    </row>
    <row r="646" spans="1:5" x14ac:dyDescent="0.25">
      <c r="A646" s="513"/>
      <c r="B646" s="514"/>
      <c r="C646" s="515"/>
      <c r="D646" s="516"/>
      <c r="E646" s="517"/>
    </row>
    <row r="647" spans="1:5" x14ac:dyDescent="0.25">
      <c r="A647" s="513"/>
      <c r="B647" s="514"/>
      <c r="C647" s="515"/>
      <c r="D647" s="516"/>
      <c r="E647" s="517"/>
    </row>
    <row r="648" spans="1:5" x14ac:dyDescent="0.25">
      <c r="A648" s="513"/>
      <c r="B648" s="514"/>
      <c r="C648" s="515"/>
      <c r="D648" s="516"/>
      <c r="E648" s="517"/>
    </row>
    <row r="649" spans="1:5" x14ac:dyDescent="0.25">
      <c r="A649" s="513"/>
      <c r="B649" s="514"/>
      <c r="C649" s="515"/>
      <c r="D649" s="516"/>
      <c r="E649" s="517"/>
    </row>
    <row r="650" spans="1:5" x14ac:dyDescent="0.25">
      <c r="A650" s="513"/>
      <c r="B650" s="514"/>
      <c r="C650" s="515"/>
      <c r="D650" s="516"/>
      <c r="E650" s="517"/>
    </row>
    <row r="651" spans="1:5" x14ac:dyDescent="0.25">
      <c r="A651" s="513"/>
      <c r="B651" s="514"/>
      <c r="C651" s="515"/>
      <c r="D651" s="516"/>
      <c r="E651" s="517"/>
    </row>
    <row r="652" spans="1:5" x14ac:dyDescent="0.25">
      <c r="A652" s="513"/>
      <c r="B652" s="514"/>
      <c r="C652" s="515"/>
      <c r="D652" s="516"/>
      <c r="E652" s="517"/>
    </row>
    <row r="653" spans="1:5" x14ac:dyDescent="0.25">
      <c r="A653" s="513"/>
      <c r="B653" s="514"/>
      <c r="C653" s="515"/>
      <c r="D653" s="516"/>
      <c r="E653" s="517"/>
    </row>
    <row r="654" spans="1:5" x14ac:dyDescent="0.25">
      <c r="A654" s="513"/>
      <c r="B654" s="514"/>
      <c r="C654" s="515"/>
      <c r="D654" s="516"/>
      <c r="E654" s="517"/>
    </row>
    <row r="655" spans="1:5" x14ac:dyDescent="0.25">
      <c r="A655" s="513"/>
      <c r="B655" s="514"/>
      <c r="C655" s="515"/>
      <c r="D655" s="516"/>
      <c r="E655" s="517"/>
    </row>
    <row r="656" spans="1:5" x14ac:dyDescent="0.25">
      <c r="A656" s="513"/>
      <c r="B656" s="514"/>
      <c r="C656" s="515"/>
      <c r="D656" s="516"/>
      <c r="E656" s="517"/>
    </row>
    <row r="657" spans="1:5" x14ac:dyDescent="0.25">
      <c r="A657" s="513"/>
      <c r="B657" s="514"/>
      <c r="C657" s="515"/>
      <c r="D657" s="516"/>
      <c r="E657" s="517"/>
    </row>
    <row r="658" spans="1:5" x14ac:dyDescent="0.25">
      <c r="A658" s="513"/>
      <c r="B658" s="514"/>
      <c r="C658" s="515"/>
      <c r="D658" s="516"/>
      <c r="E658" s="517"/>
    </row>
    <row r="659" spans="1:5" x14ac:dyDescent="0.25">
      <c r="A659" s="513"/>
      <c r="B659" s="514"/>
      <c r="C659" s="515"/>
      <c r="D659" s="516"/>
      <c r="E659" s="517"/>
    </row>
    <row r="660" spans="1:5" x14ac:dyDescent="0.25">
      <c r="A660" s="513"/>
      <c r="B660" s="514"/>
      <c r="C660" s="515"/>
      <c r="D660" s="516"/>
      <c r="E660" s="517"/>
    </row>
    <row r="661" spans="1:5" x14ac:dyDescent="0.25">
      <c r="A661" s="513"/>
      <c r="B661" s="514"/>
      <c r="C661" s="515"/>
      <c r="D661" s="516"/>
      <c r="E661" s="517"/>
    </row>
    <row r="662" spans="1:5" x14ac:dyDescent="0.25">
      <c r="A662" s="513"/>
      <c r="B662" s="514"/>
      <c r="C662" s="515"/>
      <c r="D662" s="516"/>
      <c r="E662" s="517"/>
    </row>
    <row r="663" spans="1:5" x14ac:dyDescent="0.25">
      <c r="A663" s="513"/>
      <c r="B663" s="514"/>
      <c r="C663" s="515"/>
      <c r="D663" s="516"/>
      <c r="E663" s="517"/>
    </row>
    <row r="664" spans="1:5" x14ac:dyDescent="0.25">
      <c r="A664" s="513"/>
      <c r="B664" s="514"/>
      <c r="C664" s="515"/>
      <c r="D664" s="516"/>
      <c r="E664" s="517"/>
    </row>
    <row r="665" spans="1:5" x14ac:dyDescent="0.25">
      <c r="A665" s="513"/>
      <c r="B665" s="514"/>
      <c r="C665" s="515"/>
      <c r="D665" s="516"/>
      <c r="E665" s="517"/>
    </row>
    <row r="666" spans="1:5" x14ac:dyDescent="0.25">
      <c r="A666" s="513"/>
      <c r="B666" s="514"/>
      <c r="C666" s="515"/>
      <c r="D666" s="516"/>
      <c r="E666" s="517"/>
    </row>
    <row r="667" spans="1:5" x14ac:dyDescent="0.25">
      <c r="A667" s="513"/>
      <c r="B667" s="514"/>
      <c r="C667" s="515"/>
      <c r="D667" s="516"/>
      <c r="E667" s="517"/>
    </row>
    <row r="668" spans="1:5" x14ac:dyDescent="0.25">
      <c r="A668" s="513"/>
      <c r="B668" s="514"/>
      <c r="C668" s="515"/>
      <c r="D668" s="516"/>
      <c r="E668" s="517"/>
    </row>
    <row r="669" spans="1:5" x14ac:dyDescent="0.25">
      <c r="A669" s="513"/>
      <c r="B669" s="514"/>
      <c r="C669" s="515"/>
      <c r="D669" s="516"/>
      <c r="E669" s="517"/>
    </row>
    <row r="670" spans="1:5" x14ac:dyDescent="0.25">
      <c r="A670" s="513"/>
      <c r="B670" s="514"/>
      <c r="C670" s="515"/>
      <c r="D670" s="516"/>
      <c r="E670" s="517"/>
    </row>
    <row r="671" spans="1:5" x14ac:dyDescent="0.25">
      <c r="A671" s="513"/>
      <c r="B671" s="514"/>
      <c r="C671" s="515"/>
      <c r="D671" s="516"/>
      <c r="E671" s="517"/>
    </row>
    <row r="672" spans="1:5" x14ac:dyDescent="0.25">
      <c r="A672" s="513"/>
      <c r="B672" s="514"/>
      <c r="C672" s="515"/>
      <c r="D672" s="516"/>
      <c r="E672" s="517"/>
    </row>
    <row r="673" spans="1:5" x14ac:dyDescent="0.25">
      <c r="A673" s="513"/>
      <c r="B673" s="514"/>
      <c r="C673" s="515"/>
      <c r="D673" s="516"/>
      <c r="E673" s="517"/>
    </row>
    <row r="674" spans="1:5" x14ac:dyDescent="0.25">
      <c r="A674" s="513"/>
      <c r="B674" s="514"/>
      <c r="C674" s="515"/>
      <c r="D674" s="516"/>
      <c r="E674" s="517"/>
    </row>
    <row r="675" spans="1:5" x14ac:dyDescent="0.25">
      <c r="A675" s="513"/>
      <c r="B675" s="514"/>
      <c r="C675" s="515"/>
      <c r="D675" s="516"/>
      <c r="E675" s="517"/>
    </row>
    <row r="676" spans="1:5" x14ac:dyDescent="0.25">
      <c r="A676" s="513"/>
      <c r="B676" s="514"/>
      <c r="C676" s="515"/>
      <c r="D676" s="516"/>
      <c r="E676" s="517"/>
    </row>
    <row r="677" spans="1:5" x14ac:dyDescent="0.25">
      <c r="A677" s="513"/>
      <c r="B677" s="514"/>
      <c r="C677" s="515"/>
      <c r="D677" s="516"/>
      <c r="E677" s="517"/>
    </row>
    <row r="678" spans="1:5" x14ac:dyDescent="0.25">
      <c r="A678" s="513"/>
      <c r="B678" s="514"/>
      <c r="C678" s="515"/>
      <c r="D678" s="516"/>
      <c r="E678" s="517"/>
    </row>
    <row r="679" spans="1:5" x14ac:dyDescent="0.25">
      <c r="A679" s="513"/>
      <c r="B679" s="514"/>
      <c r="C679" s="515"/>
      <c r="D679" s="516"/>
      <c r="E679" s="517"/>
    </row>
    <row r="680" spans="1:5" x14ac:dyDescent="0.25">
      <c r="A680" s="513"/>
      <c r="B680" s="514"/>
      <c r="C680" s="515"/>
      <c r="D680" s="516"/>
      <c r="E680" s="517"/>
    </row>
    <row r="681" spans="1:5" x14ac:dyDescent="0.25">
      <c r="A681" s="513"/>
      <c r="B681" s="514"/>
      <c r="C681" s="515"/>
      <c r="D681" s="516"/>
      <c r="E681" s="517"/>
    </row>
    <row r="682" spans="1:5" x14ac:dyDescent="0.25">
      <c r="A682" s="513"/>
      <c r="B682" s="514"/>
      <c r="C682" s="515"/>
      <c r="D682" s="516"/>
      <c r="E682" s="517"/>
    </row>
    <row r="683" spans="1:5" x14ac:dyDescent="0.25">
      <c r="A683" s="513"/>
      <c r="B683" s="514"/>
      <c r="C683" s="515"/>
      <c r="D683" s="516"/>
      <c r="E683" s="517"/>
    </row>
    <row r="684" spans="1:5" x14ac:dyDescent="0.25">
      <c r="A684" s="513"/>
      <c r="B684" s="514"/>
      <c r="C684" s="515"/>
      <c r="D684" s="516"/>
      <c r="E684" s="517"/>
    </row>
    <row r="685" spans="1:5" x14ac:dyDescent="0.25">
      <c r="A685" s="513"/>
      <c r="B685" s="514"/>
      <c r="C685" s="515"/>
      <c r="D685" s="516"/>
      <c r="E685" s="517"/>
    </row>
    <row r="686" spans="1:5" x14ac:dyDescent="0.25">
      <c r="A686" s="513"/>
      <c r="B686" s="514"/>
      <c r="C686" s="515"/>
      <c r="D686" s="516"/>
      <c r="E686" s="517"/>
    </row>
    <row r="687" spans="1:5" x14ac:dyDescent="0.25">
      <c r="A687" s="513"/>
      <c r="B687" s="514"/>
      <c r="C687" s="515"/>
      <c r="D687" s="516"/>
      <c r="E687" s="517"/>
    </row>
    <row r="688" spans="1:5" x14ac:dyDescent="0.25">
      <c r="A688" s="513"/>
      <c r="B688" s="514"/>
      <c r="C688" s="515"/>
      <c r="D688" s="516"/>
      <c r="E688" s="517"/>
    </row>
    <row r="689" spans="1:5" x14ac:dyDescent="0.25">
      <c r="A689" s="513"/>
      <c r="B689" s="514"/>
      <c r="C689" s="515"/>
      <c r="D689" s="516"/>
      <c r="E689" s="517"/>
    </row>
    <row r="690" spans="1:5" x14ac:dyDescent="0.25">
      <c r="A690" s="513"/>
      <c r="B690" s="514"/>
      <c r="C690" s="515"/>
      <c r="D690" s="516"/>
      <c r="E690" s="517"/>
    </row>
    <row r="691" spans="1:5" x14ac:dyDescent="0.25">
      <c r="A691" s="513"/>
      <c r="B691" s="514"/>
      <c r="C691" s="515"/>
      <c r="D691" s="516"/>
      <c r="E691" s="517"/>
    </row>
    <row r="692" spans="1:5" x14ac:dyDescent="0.25">
      <c r="A692" s="513"/>
      <c r="B692" s="514"/>
      <c r="C692" s="515"/>
      <c r="D692" s="516"/>
      <c r="E692" s="517"/>
    </row>
    <row r="693" spans="1:5" x14ac:dyDescent="0.25">
      <c r="A693" s="513"/>
      <c r="B693" s="514"/>
      <c r="C693" s="515"/>
      <c r="D693" s="516"/>
      <c r="E693" s="517"/>
    </row>
    <row r="694" spans="1:5" x14ac:dyDescent="0.25">
      <c r="A694" s="513"/>
      <c r="B694" s="514"/>
      <c r="C694" s="515"/>
      <c r="D694" s="516"/>
      <c r="E694" s="517"/>
    </row>
    <row r="695" spans="1:5" x14ac:dyDescent="0.25">
      <c r="A695" s="513"/>
      <c r="B695" s="514"/>
      <c r="C695" s="515"/>
      <c r="D695" s="516"/>
      <c r="E695" s="517"/>
    </row>
    <row r="696" spans="1:5" x14ac:dyDescent="0.25">
      <c r="A696" s="513"/>
      <c r="B696" s="514"/>
      <c r="C696" s="515"/>
      <c r="D696" s="516"/>
      <c r="E696" s="517"/>
    </row>
    <row r="697" spans="1:5" x14ac:dyDescent="0.25">
      <c r="A697" s="513"/>
      <c r="B697" s="514"/>
      <c r="C697" s="515"/>
      <c r="D697" s="516"/>
      <c r="E697" s="517"/>
    </row>
    <row r="698" spans="1:5" x14ac:dyDescent="0.25">
      <c r="A698" s="513"/>
      <c r="B698" s="514"/>
      <c r="C698" s="515"/>
      <c r="D698" s="516"/>
      <c r="E698" s="517"/>
    </row>
    <row r="699" spans="1:5" x14ac:dyDescent="0.25">
      <c r="A699" s="513"/>
      <c r="B699" s="514"/>
      <c r="C699" s="515"/>
      <c r="D699" s="516"/>
      <c r="E699" s="517"/>
    </row>
    <row r="700" spans="1:5" x14ac:dyDescent="0.25">
      <c r="A700" s="513"/>
      <c r="B700" s="514"/>
      <c r="C700" s="515"/>
      <c r="D700" s="516"/>
      <c r="E700" s="517"/>
    </row>
    <row r="701" spans="1:5" x14ac:dyDescent="0.25">
      <c r="A701" s="513"/>
      <c r="B701" s="514"/>
      <c r="C701" s="515"/>
      <c r="D701" s="516"/>
      <c r="E701" s="517"/>
    </row>
    <row r="702" spans="1:5" x14ac:dyDescent="0.25">
      <c r="A702" s="513"/>
      <c r="B702" s="514"/>
      <c r="C702" s="515"/>
      <c r="D702" s="516"/>
      <c r="E702" s="517"/>
    </row>
    <row r="703" spans="1:5" x14ac:dyDescent="0.25">
      <c r="A703" s="513"/>
      <c r="B703" s="514"/>
      <c r="C703" s="515"/>
      <c r="D703" s="516"/>
      <c r="E703" s="517"/>
    </row>
    <row r="704" spans="1:5" x14ac:dyDescent="0.25">
      <c r="A704" s="513"/>
      <c r="B704" s="514"/>
      <c r="C704" s="515"/>
      <c r="D704" s="516"/>
      <c r="E704" s="517"/>
    </row>
    <row r="705" spans="1:5" x14ac:dyDescent="0.25">
      <c r="A705" s="513"/>
      <c r="B705" s="514"/>
      <c r="C705" s="515"/>
      <c r="D705" s="516"/>
      <c r="E705" s="517"/>
    </row>
    <row r="706" spans="1:5" x14ac:dyDescent="0.25">
      <c r="A706" s="513"/>
      <c r="B706" s="514"/>
      <c r="C706" s="515"/>
      <c r="D706" s="516"/>
      <c r="E706" s="517"/>
    </row>
    <row r="707" spans="1:5" x14ac:dyDescent="0.25">
      <c r="A707" s="513"/>
      <c r="B707" s="514"/>
      <c r="C707" s="515"/>
      <c r="D707" s="516"/>
      <c r="E707" s="517"/>
    </row>
    <row r="708" spans="1:5" x14ac:dyDescent="0.25">
      <c r="A708" s="513"/>
      <c r="B708" s="514"/>
      <c r="C708" s="515"/>
      <c r="D708" s="516"/>
      <c r="E708" s="517"/>
    </row>
    <row r="709" spans="1:5" x14ac:dyDescent="0.25">
      <c r="A709" s="513"/>
      <c r="B709" s="514"/>
      <c r="C709" s="515"/>
      <c r="D709" s="516"/>
      <c r="E709" s="517"/>
    </row>
    <row r="710" spans="1:5" x14ac:dyDescent="0.25">
      <c r="A710" s="513"/>
      <c r="B710" s="514"/>
      <c r="C710" s="515"/>
      <c r="D710" s="516"/>
      <c r="E710" s="517"/>
    </row>
    <row r="711" spans="1:5" x14ac:dyDescent="0.25">
      <c r="A711" s="513"/>
      <c r="B711" s="514"/>
      <c r="C711" s="515"/>
      <c r="D711" s="516"/>
      <c r="E711" s="517"/>
    </row>
    <row r="712" spans="1:5" x14ac:dyDescent="0.25">
      <c r="A712" s="513"/>
      <c r="B712" s="514"/>
      <c r="C712" s="515"/>
      <c r="D712" s="516"/>
      <c r="E712" s="517"/>
    </row>
    <row r="713" spans="1:5" x14ac:dyDescent="0.25">
      <c r="A713" s="513"/>
      <c r="B713" s="514"/>
      <c r="C713" s="515"/>
      <c r="D713" s="516"/>
      <c r="E713" s="517"/>
    </row>
    <row r="714" spans="1:5" x14ac:dyDescent="0.25">
      <c r="A714" s="513"/>
      <c r="B714" s="514"/>
      <c r="C714" s="515"/>
      <c r="D714" s="516"/>
      <c r="E714" s="517"/>
    </row>
    <row r="715" spans="1:5" x14ac:dyDescent="0.25">
      <c r="A715" s="513"/>
      <c r="B715" s="514"/>
      <c r="C715" s="515"/>
      <c r="D715" s="516"/>
      <c r="E715" s="517"/>
    </row>
    <row r="716" spans="1:5" x14ac:dyDescent="0.25">
      <c r="A716" s="513"/>
      <c r="B716" s="514"/>
      <c r="C716" s="515"/>
      <c r="D716" s="516"/>
      <c r="E716" s="517"/>
    </row>
    <row r="717" spans="1:5" x14ac:dyDescent="0.25">
      <c r="A717" s="513"/>
      <c r="B717" s="514"/>
      <c r="C717" s="515"/>
      <c r="D717" s="516"/>
      <c r="E717" s="517"/>
    </row>
    <row r="718" spans="1:5" x14ac:dyDescent="0.25">
      <c r="A718" s="513"/>
      <c r="B718" s="514"/>
      <c r="C718" s="515"/>
      <c r="D718" s="516"/>
      <c r="E718" s="517"/>
    </row>
    <row r="719" spans="1:5" x14ac:dyDescent="0.25">
      <c r="A719" s="513"/>
      <c r="B719" s="514"/>
      <c r="C719" s="515"/>
      <c r="D719" s="516"/>
      <c r="E719" s="517"/>
    </row>
    <row r="720" spans="1:5" x14ac:dyDescent="0.25">
      <c r="A720" s="513"/>
      <c r="B720" s="514"/>
      <c r="C720" s="515"/>
      <c r="D720" s="516"/>
      <c r="E720" s="517"/>
    </row>
    <row r="721" spans="1:5" x14ac:dyDescent="0.25">
      <c r="A721" s="513"/>
      <c r="B721" s="514"/>
      <c r="C721" s="515"/>
      <c r="D721" s="516"/>
      <c r="E721" s="517"/>
    </row>
    <row r="722" spans="1:5" x14ac:dyDescent="0.25">
      <c r="A722" s="513"/>
      <c r="B722" s="514"/>
      <c r="C722" s="515"/>
      <c r="D722" s="516"/>
      <c r="E722" s="517"/>
    </row>
    <row r="723" spans="1:5" x14ac:dyDescent="0.25">
      <c r="A723" s="513"/>
      <c r="B723" s="514"/>
      <c r="C723" s="515"/>
      <c r="D723" s="516"/>
      <c r="E723" s="517"/>
    </row>
    <row r="724" spans="1:5" x14ac:dyDescent="0.25">
      <c r="A724" s="513"/>
      <c r="B724" s="514"/>
      <c r="C724" s="515"/>
      <c r="D724" s="516"/>
      <c r="E724" s="517"/>
    </row>
    <row r="725" spans="1:5" x14ac:dyDescent="0.25">
      <c r="A725" s="513"/>
      <c r="B725" s="514"/>
      <c r="C725" s="515"/>
      <c r="D725" s="516"/>
      <c r="E725" s="517"/>
    </row>
    <row r="726" spans="1:5" x14ac:dyDescent="0.25">
      <c r="A726" s="513"/>
      <c r="B726" s="514"/>
      <c r="C726" s="515"/>
      <c r="D726" s="516"/>
      <c r="E726" s="517"/>
    </row>
    <row r="727" spans="1:5" x14ac:dyDescent="0.25">
      <c r="A727" s="513"/>
      <c r="B727" s="514"/>
      <c r="C727" s="515"/>
      <c r="D727" s="516"/>
      <c r="E727" s="517"/>
    </row>
    <row r="728" spans="1:5" x14ac:dyDescent="0.25">
      <c r="A728" s="513"/>
      <c r="B728" s="514"/>
      <c r="C728" s="515"/>
      <c r="D728" s="516"/>
      <c r="E728" s="517"/>
    </row>
    <row r="729" spans="1:5" x14ac:dyDescent="0.25">
      <c r="A729" s="513"/>
      <c r="B729" s="514"/>
      <c r="C729" s="515"/>
      <c r="D729" s="516"/>
      <c r="E729" s="517"/>
    </row>
    <row r="730" spans="1:5" x14ac:dyDescent="0.25">
      <c r="A730" s="513"/>
      <c r="B730" s="514"/>
      <c r="C730" s="515"/>
      <c r="D730" s="516"/>
      <c r="E730" s="517"/>
    </row>
    <row r="731" spans="1:5" x14ac:dyDescent="0.25">
      <c r="A731" s="513"/>
      <c r="B731" s="514"/>
      <c r="C731" s="515"/>
      <c r="D731" s="516"/>
      <c r="E731" s="517"/>
    </row>
    <row r="732" spans="1:5" x14ac:dyDescent="0.25">
      <c r="A732" s="513"/>
      <c r="B732" s="514"/>
      <c r="C732" s="515"/>
      <c r="D732" s="516"/>
      <c r="E732" s="517"/>
    </row>
    <row r="733" spans="1:5" x14ac:dyDescent="0.25">
      <c r="A733" s="513"/>
      <c r="B733" s="514"/>
      <c r="C733" s="515"/>
      <c r="D733" s="516"/>
      <c r="E733" s="517"/>
    </row>
    <row r="734" spans="1:5" x14ac:dyDescent="0.25">
      <c r="A734" s="513"/>
      <c r="B734" s="514"/>
      <c r="C734" s="515"/>
      <c r="D734" s="516"/>
      <c r="E734" s="517"/>
    </row>
    <row r="735" spans="1:5" x14ac:dyDescent="0.25">
      <c r="A735" s="513"/>
      <c r="B735" s="514"/>
      <c r="C735" s="515"/>
      <c r="D735" s="516"/>
      <c r="E735" s="517"/>
    </row>
    <row r="736" spans="1:5" x14ac:dyDescent="0.25">
      <c r="A736" s="513"/>
      <c r="B736" s="514"/>
      <c r="C736" s="515"/>
      <c r="D736" s="516"/>
      <c r="E736" s="517"/>
    </row>
    <row r="737" spans="1:5" x14ac:dyDescent="0.25">
      <c r="A737" s="513"/>
      <c r="B737" s="514"/>
      <c r="C737" s="515"/>
      <c r="D737" s="516"/>
      <c r="E737" s="517"/>
    </row>
    <row r="738" spans="1:5" x14ac:dyDescent="0.25">
      <c r="A738" s="513"/>
      <c r="B738" s="514"/>
      <c r="C738" s="515"/>
      <c r="D738" s="516"/>
      <c r="E738" s="517"/>
    </row>
    <row r="739" spans="1:5" x14ac:dyDescent="0.25">
      <c r="A739" s="513"/>
      <c r="B739" s="514"/>
      <c r="C739" s="515"/>
      <c r="D739" s="516"/>
      <c r="E739" s="517"/>
    </row>
    <row r="740" spans="1:5" x14ac:dyDescent="0.25">
      <c r="A740" s="513"/>
      <c r="B740" s="514"/>
      <c r="C740" s="515"/>
      <c r="D740" s="516"/>
      <c r="E740" s="517"/>
    </row>
    <row r="741" spans="1:5" x14ac:dyDescent="0.25">
      <c r="A741" s="513"/>
      <c r="B741" s="514"/>
      <c r="C741" s="515"/>
      <c r="D741" s="516"/>
      <c r="E741" s="517"/>
    </row>
    <row r="742" spans="1:5" x14ac:dyDescent="0.25">
      <c r="A742" s="513"/>
      <c r="B742" s="514"/>
      <c r="C742" s="515"/>
      <c r="D742" s="516"/>
      <c r="E742" s="517"/>
    </row>
    <row r="743" spans="1:5" x14ac:dyDescent="0.25">
      <c r="A743" s="513"/>
      <c r="B743" s="514"/>
      <c r="C743" s="515"/>
      <c r="D743" s="516"/>
      <c r="E743" s="517"/>
    </row>
    <row r="744" spans="1:5" x14ac:dyDescent="0.25">
      <c r="A744" s="513"/>
      <c r="B744" s="514"/>
      <c r="C744" s="515"/>
      <c r="D744" s="516"/>
      <c r="E744" s="517"/>
    </row>
    <row r="745" spans="1:5" x14ac:dyDescent="0.25">
      <c r="A745" s="513"/>
      <c r="B745" s="514"/>
      <c r="C745" s="515"/>
      <c r="D745" s="516"/>
      <c r="E745" s="517"/>
    </row>
    <row r="746" spans="1:5" x14ac:dyDescent="0.25">
      <c r="A746" s="513"/>
      <c r="B746" s="514"/>
      <c r="C746" s="515"/>
      <c r="D746" s="516"/>
      <c r="E746" s="517"/>
    </row>
    <row r="747" spans="1:5" x14ac:dyDescent="0.25">
      <c r="A747" s="513"/>
      <c r="B747" s="514"/>
      <c r="C747" s="515"/>
      <c r="D747" s="516"/>
      <c r="E747" s="517"/>
    </row>
    <row r="748" spans="1:5" x14ac:dyDescent="0.25">
      <c r="A748" s="513"/>
      <c r="B748" s="514"/>
      <c r="C748" s="515"/>
      <c r="D748" s="516"/>
      <c r="E748" s="517"/>
    </row>
    <row r="749" spans="1:5" x14ac:dyDescent="0.25">
      <c r="A749" s="513"/>
      <c r="B749" s="514"/>
      <c r="C749" s="515"/>
      <c r="D749" s="516"/>
      <c r="E749" s="517"/>
    </row>
    <row r="750" spans="1:5" x14ac:dyDescent="0.25">
      <c r="A750" s="513"/>
      <c r="B750" s="514"/>
      <c r="C750" s="515"/>
      <c r="D750" s="516"/>
      <c r="E750" s="517"/>
    </row>
    <row r="751" spans="1:5" x14ac:dyDescent="0.25">
      <c r="A751" s="513"/>
      <c r="B751" s="514"/>
      <c r="C751" s="515"/>
      <c r="D751" s="516"/>
      <c r="E751" s="517"/>
    </row>
    <row r="752" spans="1:5" x14ac:dyDescent="0.25">
      <c r="A752" s="513"/>
      <c r="B752" s="514"/>
      <c r="C752" s="515"/>
      <c r="D752" s="516"/>
      <c r="E752" s="517"/>
    </row>
    <row r="753" spans="1:5" x14ac:dyDescent="0.25">
      <c r="A753" s="513"/>
      <c r="B753" s="514"/>
      <c r="C753" s="515"/>
      <c r="D753" s="516"/>
      <c r="E753" s="517"/>
    </row>
    <row r="754" spans="1:5" x14ac:dyDescent="0.25">
      <c r="A754" s="513"/>
      <c r="B754" s="514"/>
      <c r="C754" s="515"/>
      <c r="D754" s="516"/>
      <c r="E754" s="517"/>
    </row>
    <row r="755" spans="1:5" x14ac:dyDescent="0.25">
      <c r="A755" s="513"/>
      <c r="B755" s="514"/>
      <c r="C755" s="515"/>
      <c r="D755" s="516"/>
      <c r="E755" s="517"/>
    </row>
    <row r="756" spans="1:5" x14ac:dyDescent="0.25">
      <c r="A756" s="513"/>
      <c r="B756" s="514"/>
      <c r="C756" s="515"/>
      <c r="D756" s="516"/>
      <c r="E756" s="517"/>
    </row>
    <row r="757" spans="1:5" x14ac:dyDescent="0.25">
      <c r="A757" s="513"/>
      <c r="B757" s="514"/>
      <c r="C757" s="515"/>
      <c r="D757" s="516"/>
      <c r="E757" s="517"/>
    </row>
    <row r="758" spans="1:5" x14ac:dyDescent="0.25">
      <c r="A758" s="513"/>
      <c r="B758" s="514"/>
      <c r="C758" s="515"/>
      <c r="D758" s="516"/>
      <c r="E758" s="517"/>
    </row>
    <row r="759" spans="1:5" x14ac:dyDescent="0.25">
      <c r="A759" s="513"/>
      <c r="B759" s="514"/>
      <c r="C759" s="515"/>
      <c r="D759" s="516"/>
      <c r="E759" s="517"/>
    </row>
    <row r="760" spans="1:5" x14ac:dyDescent="0.25">
      <c r="A760" s="513"/>
      <c r="B760" s="514"/>
      <c r="C760" s="515"/>
      <c r="D760" s="516"/>
      <c r="E760" s="517"/>
    </row>
    <row r="761" spans="1:5" x14ac:dyDescent="0.25">
      <c r="A761" s="513"/>
      <c r="B761" s="514"/>
      <c r="C761" s="515"/>
      <c r="D761" s="516"/>
      <c r="E761" s="517"/>
    </row>
    <row r="762" spans="1:5" x14ac:dyDescent="0.25">
      <c r="A762" s="513"/>
      <c r="B762" s="514"/>
      <c r="C762" s="515"/>
      <c r="D762" s="516"/>
      <c r="E762" s="517"/>
    </row>
    <row r="763" spans="1:5" x14ac:dyDescent="0.25">
      <c r="A763" s="513"/>
      <c r="B763" s="514"/>
      <c r="C763" s="515"/>
      <c r="D763" s="516"/>
      <c r="E763" s="517"/>
    </row>
    <row r="764" spans="1:5" x14ac:dyDescent="0.25">
      <c r="A764" s="513"/>
      <c r="B764" s="514"/>
      <c r="C764" s="515"/>
      <c r="D764" s="516"/>
      <c r="E764" s="517"/>
    </row>
    <row r="765" spans="1:5" x14ac:dyDescent="0.25">
      <c r="A765" s="513"/>
      <c r="B765" s="514"/>
      <c r="C765" s="515"/>
      <c r="D765" s="516"/>
      <c r="E765" s="517"/>
    </row>
    <row r="766" spans="1:5" x14ac:dyDescent="0.25">
      <c r="A766" s="513"/>
      <c r="B766" s="514"/>
      <c r="C766" s="515"/>
      <c r="D766" s="516"/>
      <c r="E766" s="517"/>
    </row>
    <row r="767" spans="1:5" x14ac:dyDescent="0.25">
      <c r="A767" s="513"/>
      <c r="B767" s="514"/>
      <c r="C767" s="515"/>
      <c r="D767" s="516"/>
      <c r="E767" s="517"/>
    </row>
    <row r="768" spans="1:5" x14ac:dyDescent="0.25">
      <c r="A768" s="513"/>
      <c r="B768" s="514"/>
      <c r="C768" s="515"/>
      <c r="D768" s="516"/>
      <c r="E768" s="517"/>
    </row>
    <row r="769" spans="1:5" x14ac:dyDescent="0.25">
      <c r="A769" s="513"/>
      <c r="B769" s="514"/>
      <c r="C769" s="515"/>
      <c r="D769" s="516"/>
      <c r="E769" s="517"/>
    </row>
    <row r="770" spans="1:5" x14ac:dyDescent="0.25">
      <c r="A770" s="513"/>
      <c r="B770" s="514"/>
      <c r="C770" s="515"/>
      <c r="D770" s="516"/>
      <c r="E770" s="517"/>
    </row>
    <row r="771" spans="1:5" x14ac:dyDescent="0.25">
      <c r="A771" s="513"/>
      <c r="B771" s="514"/>
      <c r="C771" s="515"/>
      <c r="D771" s="516"/>
      <c r="E771" s="517"/>
    </row>
    <row r="772" spans="1:5" x14ac:dyDescent="0.25">
      <c r="A772" s="513"/>
      <c r="B772" s="514"/>
      <c r="C772" s="515"/>
      <c r="D772" s="516"/>
      <c r="E772" s="517"/>
    </row>
    <row r="773" spans="1:5" x14ac:dyDescent="0.25">
      <c r="A773" s="513"/>
      <c r="B773" s="514"/>
      <c r="C773" s="515"/>
      <c r="D773" s="516"/>
      <c r="E773" s="517"/>
    </row>
    <row r="774" spans="1:5" x14ac:dyDescent="0.25">
      <c r="A774" s="513"/>
      <c r="B774" s="514"/>
      <c r="C774" s="515"/>
      <c r="D774" s="516"/>
      <c r="E774" s="517"/>
    </row>
    <row r="775" spans="1:5" x14ac:dyDescent="0.25">
      <c r="A775" s="513"/>
      <c r="B775" s="514"/>
      <c r="C775" s="515"/>
      <c r="D775" s="516"/>
      <c r="E775" s="517"/>
    </row>
    <row r="776" spans="1:5" x14ac:dyDescent="0.25">
      <c r="A776" s="513"/>
      <c r="B776" s="514"/>
      <c r="C776" s="515"/>
      <c r="D776" s="516"/>
      <c r="E776" s="517"/>
    </row>
    <row r="777" spans="1:5" x14ac:dyDescent="0.25">
      <c r="A777" s="513"/>
      <c r="B777" s="514"/>
      <c r="C777" s="515"/>
      <c r="D777" s="516"/>
      <c r="E777" s="517"/>
    </row>
    <row r="778" spans="1:5" x14ac:dyDescent="0.25">
      <c r="A778" s="513"/>
      <c r="B778" s="514"/>
      <c r="C778" s="515"/>
      <c r="D778" s="516"/>
      <c r="E778" s="517"/>
    </row>
    <row r="779" spans="1:5" x14ac:dyDescent="0.25">
      <c r="A779" s="513"/>
      <c r="B779" s="514"/>
      <c r="C779" s="515"/>
      <c r="D779" s="516"/>
      <c r="E779" s="517"/>
    </row>
    <row r="780" spans="1:5" x14ac:dyDescent="0.25">
      <c r="A780" s="513"/>
      <c r="B780" s="514"/>
      <c r="C780" s="515"/>
      <c r="D780" s="516"/>
      <c r="E780" s="517"/>
    </row>
    <row r="781" spans="1:5" x14ac:dyDescent="0.25">
      <c r="A781" s="513"/>
      <c r="B781" s="514"/>
      <c r="C781" s="515"/>
      <c r="D781" s="516"/>
      <c r="E781" s="517"/>
    </row>
    <row r="782" spans="1:5" x14ac:dyDescent="0.25">
      <c r="A782" s="513"/>
      <c r="B782" s="514"/>
      <c r="C782" s="515"/>
      <c r="D782" s="516"/>
      <c r="E782" s="517"/>
    </row>
    <row r="783" spans="1:5" x14ac:dyDescent="0.25">
      <c r="A783" s="513"/>
      <c r="B783" s="514"/>
      <c r="C783" s="515"/>
      <c r="D783" s="516"/>
      <c r="E783" s="517"/>
    </row>
    <row r="784" spans="1:5" x14ac:dyDescent="0.25">
      <c r="A784" s="513"/>
      <c r="B784" s="514"/>
      <c r="C784" s="515"/>
      <c r="D784" s="516"/>
      <c r="E784" s="517"/>
    </row>
    <row r="785" spans="1:5" x14ac:dyDescent="0.25">
      <c r="A785" s="513"/>
      <c r="B785" s="514"/>
      <c r="C785" s="515"/>
      <c r="D785" s="516"/>
      <c r="E785" s="517"/>
    </row>
    <row r="786" spans="1:5" x14ac:dyDescent="0.25">
      <c r="A786" s="513"/>
      <c r="B786" s="514"/>
      <c r="C786" s="515"/>
      <c r="D786" s="516"/>
      <c r="E786" s="517"/>
    </row>
    <row r="787" spans="1:5" x14ac:dyDescent="0.25">
      <c r="A787" s="513"/>
      <c r="B787" s="514"/>
      <c r="C787" s="515"/>
      <c r="D787" s="516"/>
      <c r="E787" s="517"/>
    </row>
    <row r="788" spans="1:5" x14ac:dyDescent="0.25">
      <c r="A788" s="513"/>
      <c r="B788" s="514"/>
      <c r="C788" s="515"/>
      <c r="D788" s="516"/>
      <c r="E788" s="517"/>
    </row>
    <row r="789" spans="1:5" x14ac:dyDescent="0.25">
      <c r="A789" s="513"/>
      <c r="B789" s="514"/>
      <c r="C789" s="515"/>
      <c r="D789" s="516"/>
      <c r="E789" s="517"/>
    </row>
    <row r="790" spans="1:5" x14ac:dyDescent="0.25">
      <c r="A790" s="513"/>
      <c r="B790" s="514"/>
      <c r="C790" s="515"/>
      <c r="D790" s="516"/>
      <c r="E790" s="517"/>
    </row>
    <row r="791" spans="1:5" x14ac:dyDescent="0.25">
      <c r="A791" s="513"/>
      <c r="B791" s="514"/>
      <c r="C791" s="515"/>
      <c r="D791" s="516"/>
      <c r="E791" s="517"/>
    </row>
    <row r="792" spans="1:5" x14ac:dyDescent="0.25">
      <c r="A792" s="513"/>
      <c r="B792" s="514"/>
      <c r="C792" s="515"/>
      <c r="D792" s="516"/>
      <c r="E792" s="517"/>
    </row>
    <row r="793" spans="1:5" x14ac:dyDescent="0.25">
      <c r="A793" s="513"/>
      <c r="B793" s="514"/>
      <c r="C793" s="515"/>
      <c r="D793" s="516"/>
      <c r="E793" s="517"/>
    </row>
    <row r="794" spans="1:5" x14ac:dyDescent="0.25">
      <c r="A794" s="513"/>
      <c r="B794" s="514"/>
      <c r="C794" s="515"/>
      <c r="D794" s="516"/>
      <c r="E794" s="517"/>
    </row>
    <row r="795" spans="1:5" x14ac:dyDescent="0.25">
      <c r="A795" s="513"/>
      <c r="B795" s="514"/>
      <c r="C795" s="515"/>
      <c r="D795" s="516"/>
      <c r="E795" s="517"/>
    </row>
    <row r="796" spans="1:5" x14ac:dyDescent="0.25">
      <c r="A796" s="513"/>
      <c r="B796" s="514"/>
      <c r="C796" s="515"/>
      <c r="D796" s="516"/>
      <c r="E796" s="517"/>
    </row>
    <row r="797" spans="1:5" x14ac:dyDescent="0.25">
      <c r="A797" s="513"/>
      <c r="B797" s="514"/>
      <c r="C797" s="515"/>
      <c r="D797" s="516"/>
      <c r="E797" s="517"/>
    </row>
    <row r="798" spans="1:5" x14ac:dyDescent="0.25">
      <c r="A798" s="513"/>
      <c r="B798" s="514"/>
      <c r="C798" s="515"/>
      <c r="D798" s="516"/>
      <c r="E798" s="517"/>
    </row>
    <row r="799" spans="1:5" x14ac:dyDescent="0.25">
      <c r="A799" s="513"/>
      <c r="B799" s="514"/>
      <c r="C799" s="515"/>
      <c r="D799" s="516"/>
      <c r="E799" s="517"/>
    </row>
    <row r="800" spans="1:5" x14ac:dyDescent="0.25">
      <c r="A800" s="513"/>
      <c r="B800" s="514"/>
      <c r="C800" s="515"/>
      <c r="D800" s="516"/>
      <c r="E800" s="517"/>
    </row>
    <row r="801" spans="1:5" x14ac:dyDescent="0.25">
      <c r="A801" s="513"/>
      <c r="B801" s="514"/>
      <c r="C801" s="515"/>
      <c r="D801" s="516"/>
      <c r="E801" s="517"/>
    </row>
    <row r="802" spans="1:5" x14ac:dyDescent="0.25">
      <c r="A802" s="513"/>
      <c r="B802" s="514"/>
      <c r="C802" s="515"/>
      <c r="D802" s="516"/>
      <c r="E802" s="517"/>
    </row>
    <row r="803" spans="1:5" x14ac:dyDescent="0.25">
      <c r="A803" s="513"/>
      <c r="B803" s="514"/>
      <c r="C803" s="515"/>
      <c r="D803" s="516"/>
      <c r="E803" s="517"/>
    </row>
    <row r="804" spans="1:5" x14ac:dyDescent="0.25">
      <c r="A804" s="513"/>
      <c r="B804" s="514"/>
      <c r="C804" s="515"/>
      <c r="D804" s="516"/>
      <c r="E804" s="517"/>
    </row>
    <row r="805" spans="1:5" x14ac:dyDescent="0.25">
      <c r="A805" s="513"/>
      <c r="B805" s="514"/>
      <c r="C805" s="515"/>
      <c r="D805" s="516"/>
      <c r="E805" s="517"/>
    </row>
    <row r="806" spans="1:5" x14ac:dyDescent="0.25">
      <c r="A806" s="513"/>
      <c r="B806" s="514"/>
      <c r="C806" s="515"/>
      <c r="D806" s="516"/>
      <c r="E806" s="517"/>
    </row>
    <row r="807" spans="1:5" x14ac:dyDescent="0.25">
      <c r="A807" s="513"/>
      <c r="B807" s="514"/>
      <c r="C807" s="515"/>
      <c r="D807" s="516"/>
      <c r="E807" s="517"/>
    </row>
    <row r="808" spans="1:5" x14ac:dyDescent="0.25">
      <c r="A808" s="513"/>
      <c r="B808" s="514"/>
      <c r="C808" s="515"/>
      <c r="D808" s="516"/>
      <c r="E808" s="517"/>
    </row>
    <row r="809" spans="1:5" x14ac:dyDescent="0.25">
      <c r="A809" s="513"/>
      <c r="B809" s="514"/>
      <c r="C809" s="515"/>
      <c r="D809" s="516"/>
      <c r="E809" s="517"/>
    </row>
    <row r="810" spans="1:5" x14ac:dyDescent="0.25">
      <c r="A810" s="513"/>
      <c r="B810" s="514"/>
      <c r="C810" s="515"/>
      <c r="D810" s="516"/>
      <c r="E810" s="517"/>
    </row>
    <row r="811" spans="1:5" x14ac:dyDescent="0.25">
      <c r="A811" s="513"/>
      <c r="B811" s="514"/>
      <c r="C811" s="515"/>
      <c r="D811" s="516"/>
      <c r="E811" s="517"/>
    </row>
    <row r="812" spans="1:5" x14ac:dyDescent="0.25">
      <c r="A812" s="513"/>
      <c r="B812" s="514"/>
      <c r="C812" s="515"/>
      <c r="D812" s="516"/>
      <c r="E812" s="517"/>
    </row>
    <row r="813" spans="1:5" x14ac:dyDescent="0.25">
      <c r="A813" s="513"/>
      <c r="B813" s="514"/>
      <c r="C813" s="515"/>
      <c r="D813" s="516"/>
      <c r="E813" s="517"/>
    </row>
    <row r="814" spans="1:5" x14ac:dyDescent="0.25">
      <c r="A814" s="513"/>
      <c r="B814" s="514"/>
      <c r="C814" s="515"/>
      <c r="D814" s="516"/>
      <c r="E814" s="517"/>
    </row>
    <row r="815" spans="1:5" x14ac:dyDescent="0.25">
      <c r="A815" s="513"/>
      <c r="B815" s="514"/>
      <c r="C815" s="515"/>
      <c r="D815" s="516"/>
      <c r="E815" s="517"/>
    </row>
    <row r="816" spans="1:5" x14ac:dyDescent="0.25">
      <c r="A816" s="513"/>
      <c r="B816" s="514"/>
      <c r="C816" s="515"/>
      <c r="D816" s="516"/>
      <c r="E816" s="517"/>
    </row>
    <row r="817" spans="1:5" x14ac:dyDescent="0.25">
      <c r="A817" s="513"/>
      <c r="B817" s="514"/>
      <c r="C817" s="515"/>
      <c r="D817" s="516"/>
      <c r="E817" s="517"/>
    </row>
    <row r="818" spans="1:5" x14ac:dyDescent="0.25">
      <c r="A818" s="513"/>
      <c r="B818" s="514"/>
      <c r="C818" s="515"/>
      <c r="D818" s="516"/>
      <c r="E818" s="517"/>
    </row>
    <row r="819" spans="1:5" x14ac:dyDescent="0.25">
      <c r="A819" s="513"/>
      <c r="B819" s="514"/>
      <c r="C819" s="515"/>
      <c r="D819" s="516"/>
      <c r="E819" s="517"/>
    </row>
    <row r="820" spans="1:5" x14ac:dyDescent="0.25">
      <c r="A820" s="513"/>
      <c r="B820" s="514"/>
      <c r="C820" s="515"/>
      <c r="D820" s="516"/>
      <c r="E820" s="517"/>
    </row>
    <row r="821" spans="1:5" x14ac:dyDescent="0.25">
      <c r="A821" s="513"/>
      <c r="B821" s="514"/>
      <c r="C821" s="515"/>
      <c r="D821" s="516"/>
      <c r="E821" s="517"/>
    </row>
    <row r="822" spans="1:5" x14ac:dyDescent="0.25">
      <c r="A822" s="513"/>
      <c r="B822" s="514"/>
      <c r="C822" s="515"/>
      <c r="D822" s="516"/>
      <c r="E822" s="517"/>
    </row>
    <row r="823" spans="1:5" x14ac:dyDescent="0.25">
      <c r="A823" s="513"/>
      <c r="B823" s="514"/>
      <c r="C823" s="515"/>
      <c r="D823" s="516"/>
      <c r="E823" s="517"/>
    </row>
    <row r="824" spans="1:5" x14ac:dyDescent="0.25">
      <c r="A824" s="513"/>
      <c r="B824" s="514"/>
      <c r="C824" s="515"/>
      <c r="D824" s="516"/>
      <c r="E824" s="517"/>
    </row>
    <row r="825" spans="1:5" x14ac:dyDescent="0.25">
      <c r="A825" s="513"/>
      <c r="B825" s="514"/>
      <c r="C825" s="515"/>
      <c r="D825" s="516"/>
      <c r="E825" s="517"/>
    </row>
    <row r="826" spans="1:5" x14ac:dyDescent="0.25">
      <c r="A826" s="513"/>
      <c r="B826" s="514"/>
      <c r="C826" s="515"/>
      <c r="D826" s="516"/>
      <c r="E826" s="517"/>
    </row>
    <row r="827" spans="1:5" x14ac:dyDescent="0.25">
      <c r="A827" s="513"/>
      <c r="B827" s="514"/>
      <c r="C827" s="515"/>
      <c r="D827" s="516"/>
      <c r="E827" s="517"/>
    </row>
    <row r="828" spans="1:5" x14ac:dyDescent="0.25">
      <c r="A828" s="513"/>
      <c r="B828" s="514"/>
      <c r="C828" s="515"/>
      <c r="D828" s="516"/>
      <c r="E828" s="517"/>
    </row>
    <row r="829" spans="1:5" x14ac:dyDescent="0.25">
      <c r="A829" s="513"/>
      <c r="B829" s="514"/>
      <c r="C829" s="515"/>
      <c r="D829" s="516"/>
      <c r="E829" s="517"/>
    </row>
    <row r="830" spans="1:5" x14ac:dyDescent="0.25">
      <c r="A830" s="513"/>
      <c r="B830" s="514"/>
      <c r="C830" s="515"/>
      <c r="D830" s="516"/>
      <c r="E830" s="517"/>
    </row>
    <row r="831" spans="1:5" x14ac:dyDescent="0.25">
      <c r="A831" s="513"/>
      <c r="B831" s="514"/>
      <c r="C831" s="515"/>
      <c r="D831" s="516"/>
      <c r="E831" s="517"/>
    </row>
    <row r="832" spans="1:5" x14ac:dyDescent="0.25">
      <c r="A832" s="513"/>
      <c r="B832" s="514"/>
      <c r="C832" s="515"/>
      <c r="D832" s="516"/>
      <c r="E832" s="517"/>
    </row>
    <row r="833" spans="1:5" x14ac:dyDescent="0.25">
      <c r="A833" s="513"/>
      <c r="B833" s="514"/>
      <c r="C833" s="515"/>
      <c r="D833" s="516"/>
      <c r="E833" s="517"/>
    </row>
    <row r="834" spans="1:5" x14ac:dyDescent="0.25">
      <c r="A834" s="513"/>
      <c r="B834" s="514"/>
      <c r="C834" s="515"/>
      <c r="D834" s="516"/>
      <c r="E834" s="517"/>
    </row>
    <row r="835" spans="1:5" x14ac:dyDescent="0.25">
      <c r="A835" s="513"/>
      <c r="B835" s="514"/>
      <c r="C835" s="515"/>
      <c r="D835" s="516"/>
      <c r="E835" s="517"/>
    </row>
    <row r="836" spans="1:5" x14ac:dyDescent="0.25">
      <c r="A836" s="513"/>
      <c r="B836" s="514"/>
      <c r="C836" s="515"/>
      <c r="D836" s="516"/>
      <c r="E836" s="517"/>
    </row>
    <row r="837" spans="1:5" x14ac:dyDescent="0.25">
      <c r="A837" s="513"/>
      <c r="B837" s="514"/>
      <c r="C837" s="515"/>
      <c r="D837" s="516"/>
      <c r="E837" s="517"/>
    </row>
    <row r="838" spans="1:5" x14ac:dyDescent="0.25">
      <c r="A838" s="513"/>
      <c r="B838" s="514"/>
      <c r="C838" s="515"/>
      <c r="D838" s="516"/>
      <c r="E838" s="517"/>
    </row>
    <row r="839" spans="1:5" x14ac:dyDescent="0.25">
      <c r="A839" s="513"/>
      <c r="B839" s="514"/>
      <c r="C839" s="515"/>
      <c r="D839" s="516"/>
      <c r="E839" s="517"/>
    </row>
    <row r="840" spans="1:5" x14ac:dyDescent="0.25">
      <c r="A840" s="513"/>
      <c r="B840" s="514"/>
      <c r="C840" s="515"/>
      <c r="D840" s="516"/>
      <c r="E840" s="517"/>
    </row>
    <row r="841" spans="1:5" x14ac:dyDescent="0.25">
      <c r="A841" s="513"/>
      <c r="B841" s="514"/>
      <c r="C841" s="515"/>
      <c r="D841" s="516"/>
      <c r="E841" s="517"/>
    </row>
    <row r="842" spans="1:5" x14ac:dyDescent="0.25">
      <c r="A842" s="513"/>
      <c r="B842" s="514"/>
      <c r="C842" s="515"/>
      <c r="D842" s="516"/>
      <c r="E842" s="517"/>
    </row>
    <row r="843" spans="1:5" x14ac:dyDescent="0.25">
      <c r="A843" s="513"/>
      <c r="B843" s="514"/>
      <c r="C843" s="515"/>
      <c r="D843" s="516"/>
      <c r="E843" s="517"/>
    </row>
    <row r="844" spans="1:5" x14ac:dyDescent="0.25">
      <c r="A844" s="513"/>
      <c r="B844" s="514"/>
      <c r="C844" s="515"/>
      <c r="D844" s="516"/>
      <c r="E844" s="517"/>
    </row>
    <row r="845" spans="1:5" x14ac:dyDescent="0.25">
      <c r="A845" s="513"/>
      <c r="B845" s="514"/>
      <c r="C845" s="515"/>
      <c r="D845" s="516"/>
      <c r="E845" s="517"/>
    </row>
    <row r="846" spans="1:5" x14ac:dyDescent="0.25">
      <c r="A846" s="513"/>
      <c r="B846" s="514"/>
      <c r="C846" s="515"/>
      <c r="D846" s="516"/>
      <c r="E846" s="517"/>
    </row>
    <row r="847" spans="1:5" x14ac:dyDescent="0.25">
      <c r="A847" s="513"/>
      <c r="B847" s="514"/>
      <c r="C847" s="515"/>
      <c r="D847" s="516"/>
      <c r="E847" s="517"/>
    </row>
    <row r="848" spans="1:5" x14ac:dyDescent="0.25">
      <c r="A848" s="513"/>
      <c r="B848" s="514"/>
      <c r="C848" s="515"/>
      <c r="D848" s="516"/>
      <c r="E848" s="517"/>
    </row>
    <row r="849" spans="1:5" x14ac:dyDescent="0.25">
      <c r="A849" s="513"/>
      <c r="B849" s="514"/>
      <c r="C849" s="515"/>
      <c r="D849" s="516"/>
      <c r="E849" s="517"/>
    </row>
    <row r="850" spans="1:5" x14ac:dyDescent="0.25">
      <c r="A850" s="513"/>
      <c r="B850" s="514"/>
      <c r="C850" s="515"/>
      <c r="D850" s="516"/>
      <c r="E850" s="517"/>
    </row>
    <row r="851" spans="1:5" x14ac:dyDescent="0.25">
      <c r="A851" s="513"/>
      <c r="B851" s="514"/>
      <c r="C851" s="515"/>
      <c r="D851" s="516"/>
      <c r="E851" s="517"/>
    </row>
    <row r="852" spans="1:5" x14ac:dyDescent="0.25">
      <c r="A852" s="513"/>
      <c r="B852" s="514"/>
      <c r="C852" s="515"/>
      <c r="D852" s="516"/>
      <c r="E852" s="517"/>
    </row>
    <row r="853" spans="1:5" x14ac:dyDescent="0.25">
      <c r="A853" s="513"/>
      <c r="B853" s="514"/>
      <c r="C853" s="515"/>
      <c r="D853" s="516"/>
      <c r="E853" s="517"/>
    </row>
    <row r="854" spans="1:5" x14ac:dyDescent="0.25">
      <c r="A854" s="513"/>
      <c r="B854" s="514"/>
      <c r="C854" s="515"/>
      <c r="D854" s="516"/>
      <c r="E854" s="517"/>
    </row>
    <row r="855" spans="1:5" x14ac:dyDescent="0.25">
      <c r="A855" s="513"/>
      <c r="B855" s="514"/>
      <c r="C855" s="515"/>
      <c r="D855" s="516"/>
      <c r="E855" s="517"/>
    </row>
    <row r="856" spans="1:5" x14ac:dyDescent="0.25">
      <c r="A856" s="513"/>
      <c r="B856" s="514"/>
      <c r="C856" s="515"/>
      <c r="D856" s="516"/>
      <c r="E856" s="517"/>
    </row>
    <row r="857" spans="1:5" x14ac:dyDescent="0.25">
      <c r="A857" s="513"/>
      <c r="B857" s="514"/>
      <c r="C857" s="515"/>
      <c r="D857" s="516"/>
      <c r="E857" s="517"/>
    </row>
    <row r="858" spans="1:5" x14ac:dyDescent="0.25">
      <c r="A858" s="513"/>
      <c r="B858" s="514"/>
      <c r="C858" s="515"/>
      <c r="D858" s="516"/>
      <c r="E858" s="517"/>
    </row>
    <row r="859" spans="1:5" x14ac:dyDescent="0.25">
      <c r="A859" s="513"/>
      <c r="B859" s="514"/>
      <c r="C859" s="515"/>
      <c r="D859" s="516"/>
      <c r="E859" s="517"/>
    </row>
    <row r="860" spans="1:5" x14ac:dyDescent="0.25">
      <c r="A860" s="513"/>
      <c r="B860" s="514"/>
      <c r="C860" s="515"/>
      <c r="D860" s="516"/>
      <c r="E860" s="517"/>
    </row>
    <row r="861" spans="1:5" x14ac:dyDescent="0.25">
      <c r="A861" s="513"/>
      <c r="B861" s="514"/>
      <c r="C861" s="515"/>
      <c r="D861" s="516"/>
      <c r="E861" s="517"/>
    </row>
    <row r="862" spans="1:5" x14ac:dyDescent="0.25">
      <c r="A862" s="513"/>
      <c r="B862" s="514"/>
      <c r="C862" s="515"/>
      <c r="D862" s="516"/>
      <c r="E862" s="517"/>
    </row>
    <row r="863" spans="1:5" x14ac:dyDescent="0.25">
      <c r="A863" s="513"/>
      <c r="B863" s="514"/>
      <c r="C863" s="515"/>
      <c r="D863" s="516"/>
      <c r="E863" s="517"/>
    </row>
    <row r="864" spans="1:5" x14ac:dyDescent="0.25">
      <c r="A864" s="513"/>
      <c r="B864" s="514"/>
      <c r="C864" s="515"/>
      <c r="D864" s="516"/>
      <c r="E864" s="517"/>
    </row>
    <row r="865" spans="1:5" x14ac:dyDescent="0.25">
      <c r="A865" s="513"/>
      <c r="B865" s="514"/>
      <c r="C865" s="515"/>
      <c r="D865" s="516"/>
      <c r="E865" s="517"/>
    </row>
    <row r="866" spans="1:5" x14ac:dyDescent="0.25">
      <c r="A866" s="513"/>
      <c r="B866" s="514"/>
      <c r="C866" s="515"/>
      <c r="D866" s="516"/>
      <c r="E866" s="517"/>
    </row>
    <row r="867" spans="1:5" x14ac:dyDescent="0.25">
      <c r="A867" s="513"/>
      <c r="B867" s="514"/>
      <c r="C867" s="515"/>
      <c r="D867" s="516"/>
      <c r="E867" s="517"/>
    </row>
    <row r="868" spans="1:5" x14ac:dyDescent="0.25">
      <c r="A868" s="513"/>
      <c r="B868" s="514"/>
      <c r="C868" s="515"/>
      <c r="D868" s="516"/>
      <c r="E868" s="517"/>
    </row>
    <row r="869" spans="1:5" x14ac:dyDescent="0.25">
      <c r="A869" s="513"/>
      <c r="B869" s="514"/>
      <c r="C869" s="515"/>
      <c r="D869" s="516"/>
      <c r="E869" s="517"/>
    </row>
    <row r="870" spans="1:5" x14ac:dyDescent="0.25">
      <c r="A870" s="513"/>
      <c r="B870" s="514"/>
      <c r="C870" s="515"/>
      <c r="D870" s="516"/>
      <c r="E870" s="517"/>
    </row>
    <row r="871" spans="1:5" x14ac:dyDescent="0.25">
      <c r="A871" s="513"/>
      <c r="B871" s="514"/>
      <c r="C871" s="515"/>
      <c r="D871" s="516"/>
      <c r="E871" s="517"/>
    </row>
    <row r="872" spans="1:5" x14ac:dyDescent="0.25">
      <c r="A872" s="513"/>
      <c r="B872" s="514"/>
      <c r="C872" s="515"/>
      <c r="D872" s="516"/>
      <c r="E872" s="517"/>
    </row>
    <row r="873" spans="1:5" x14ac:dyDescent="0.25">
      <c r="A873" s="513"/>
      <c r="B873" s="514"/>
      <c r="C873" s="515"/>
      <c r="D873" s="516"/>
      <c r="E873" s="517"/>
    </row>
    <row r="874" spans="1:5" x14ac:dyDescent="0.25">
      <c r="A874" s="513"/>
      <c r="B874" s="514"/>
      <c r="C874" s="515"/>
      <c r="D874" s="516"/>
      <c r="E874" s="517"/>
    </row>
    <row r="875" spans="1:5" x14ac:dyDescent="0.25">
      <c r="A875" s="513"/>
      <c r="B875" s="514"/>
      <c r="C875" s="515"/>
      <c r="D875" s="516"/>
      <c r="E875" s="517"/>
    </row>
    <row r="876" spans="1:5" x14ac:dyDescent="0.25">
      <c r="A876" s="513"/>
      <c r="B876" s="514"/>
      <c r="C876" s="515"/>
      <c r="D876" s="516"/>
      <c r="E876" s="517"/>
    </row>
    <row r="877" spans="1:5" x14ac:dyDescent="0.25">
      <c r="A877" s="513"/>
      <c r="B877" s="514"/>
      <c r="C877" s="515"/>
      <c r="D877" s="516"/>
      <c r="E877" s="517"/>
    </row>
    <row r="878" spans="1:5" x14ac:dyDescent="0.25">
      <c r="A878" s="513"/>
      <c r="B878" s="514"/>
      <c r="C878" s="515"/>
      <c r="D878" s="516"/>
      <c r="E878" s="517"/>
    </row>
    <row r="879" spans="1:5" x14ac:dyDescent="0.25">
      <c r="A879" s="513"/>
      <c r="B879" s="514"/>
      <c r="C879" s="515"/>
      <c r="D879" s="516"/>
      <c r="E879" s="517"/>
    </row>
    <row r="880" spans="1:5" x14ac:dyDescent="0.25">
      <c r="A880" s="513"/>
      <c r="B880" s="514"/>
      <c r="C880" s="515"/>
      <c r="D880" s="516"/>
      <c r="E880" s="517"/>
    </row>
    <row r="881" spans="1:5" x14ac:dyDescent="0.25">
      <c r="A881" s="513"/>
      <c r="B881" s="514"/>
      <c r="C881" s="515"/>
      <c r="D881" s="516"/>
      <c r="E881" s="517"/>
    </row>
    <row r="882" spans="1:5" x14ac:dyDescent="0.25">
      <c r="A882" s="513"/>
      <c r="B882" s="514"/>
      <c r="C882" s="515"/>
      <c r="D882" s="516"/>
      <c r="E882" s="517"/>
    </row>
    <row r="883" spans="1:5" x14ac:dyDescent="0.25">
      <c r="A883" s="513"/>
      <c r="B883" s="514"/>
      <c r="C883" s="515"/>
      <c r="D883" s="516"/>
      <c r="E883" s="517"/>
    </row>
    <row r="884" spans="1:5" x14ac:dyDescent="0.25">
      <c r="A884" s="513"/>
      <c r="B884" s="514"/>
      <c r="C884" s="515"/>
      <c r="D884" s="516"/>
      <c r="E884" s="517"/>
    </row>
    <row r="885" spans="1:5" x14ac:dyDescent="0.25">
      <c r="A885" s="513"/>
      <c r="B885" s="514"/>
      <c r="C885" s="515"/>
      <c r="D885" s="516"/>
      <c r="E885" s="517"/>
    </row>
    <row r="886" spans="1:5" x14ac:dyDescent="0.25">
      <c r="A886" s="513"/>
      <c r="B886" s="514"/>
      <c r="C886" s="515"/>
      <c r="D886" s="516"/>
      <c r="E886" s="517"/>
    </row>
    <row r="887" spans="1:5" x14ac:dyDescent="0.25">
      <c r="A887" s="513"/>
      <c r="B887" s="514"/>
      <c r="C887" s="515"/>
      <c r="D887" s="516"/>
      <c r="E887" s="517"/>
    </row>
    <row r="888" spans="1:5" x14ac:dyDescent="0.25">
      <c r="A888" s="513"/>
      <c r="B888" s="514"/>
      <c r="C888" s="515"/>
      <c r="D888" s="516"/>
      <c r="E888" s="517"/>
    </row>
    <row r="889" spans="1:5" x14ac:dyDescent="0.25">
      <c r="A889" s="513"/>
      <c r="B889" s="514"/>
      <c r="C889" s="515"/>
      <c r="D889" s="516"/>
      <c r="E889" s="517"/>
    </row>
    <row r="890" spans="1:5" x14ac:dyDescent="0.25">
      <c r="A890" s="513"/>
      <c r="B890" s="514"/>
      <c r="C890" s="515"/>
      <c r="D890" s="516"/>
      <c r="E890" s="517"/>
    </row>
    <row r="891" spans="1:5" x14ac:dyDescent="0.25">
      <c r="A891" s="513"/>
      <c r="B891" s="514"/>
      <c r="C891" s="515"/>
      <c r="D891" s="516"/>
      <c r="E891" s="517"/>
    </row>
    <row r="892" spans="1:5" x14ac:dyDescent="0.25">
      <c r="A892" s="513"/>
      <c r="B892" s="514"/>
      <c r="C892" s="515"/>
      <c r="D892" s="516"/>
      <c r="E892" s="517"/>
    </row>
    <row r="893" spans="1:5" x14ac:dyDescent="0.25">
      <c r="A893" s="513"/>
      <c r="B893" s="514"/>
      <c r="C893" s="515"/>
      <c r="D893" s="516"/>
      <c r="E893" s="517"/>
    </row>
    <row r="894" spans="1:5" x14ac:dyDescent="0.25">
      <c r="A894" s="513"/>
      <c r="B894" s="514"/>
      <c r="C894" s="515"/>
      <c r="D894" s="516"/>
      <c r="E894" s="517"/>
    </row>
    <row r="895" spans="1:5" x14ac:dyDescent="0.25">
      <c r="A895" s="513"/>
      <c r="B895" s="514"/>
      <c r="C895" s="515"/>
      <c r="D895" s="516"/>
      <c r="E895" s="517"/>
    </row>
    <row r="896" spans="1:5" x14ac:dyDescent="0.25">
      <c r="A896" s="513"/>
      <c r="B896" s="514"/>
      <c r="C896" s="515"/>
      <c r="D896" s="516"/>
      <c r="E896" s="517"/>
    </row>
    <row r="897" spans="1:5" x14ac:dyDescent="0.25">
      <c r="A897" s="513"/>
      <c r="B897" s="514"/>
      <c r="C897" s="515"/>
      <c r="D897" s="516"/>
      <c r="E897" s="517"/>
    </row>
    <row r="898" spans="1:5" x14ac:dyDescent="0.25">
      <c r="A898" s="513"/>
      <c r="B898" s="514"/>
      <c r="C898" s="515"/>
      <c r="D898" s="516"/>
      <c r="E898" s="517"/>
    </row>
    <row r="899" spans="1:5" x14ac:dyDescent="0.25">
      <c r="A899" s="513"/>
      <c r="B899" s="514"/>
      <c r="C899" s="515"/>
      <c r="D899" s="516"/>
      <c r="E899" s="517"/>
    </row>
    <row r="900" spans="1:5" x14ac:dyDescent="0.25">
      <c r="A900" s="513"/>
      <c r="B900" s="514"/>
      <c r="C900" s="515"/>
      <c r="D900" s="516"/>
      <c r="E900" s="517"/>
    </row>
    <row r="901" spans="1:5" x14ac:dyDescent="0.25">
      <c r="A901" s="513"/>
      <c r="B901" s="514"/>
      <c r="C901" s="515"/>
      <c r="D901" s="516"/>
      <c r="E901" s="517"/>
    </row>
    <row r="902" spans="1:5" x14ac:dyDescent="0.25">
      <c r="A902" s="513"/>
      <c r="B902" s="514"/>
      <c r="C902" s="515"/>
      <c r="D902" s="516"/>
      <c r="E902" s="517"/>
    </row>
    <row r="903" spans="1:5" x14ac:dyDescent="0.25">
      <c r="A903" s="513"/>
      <c r="B903" s="514"/>
      <c r="C903" s="515"/>
      <c r="D903" s="516"/>
      <c r="E903" s="517"/>
    </row>
    <row r="904" spans="1:5" x14ac:dyDescent="0.25">
      <c r="A904" s="513"/>
      <c r="B904" s="514"/>
      <c r="C904" s="515"/>
      <c r="D904" s="516"/>
      <c r="E904" s="517"/>
    </row>
    <row r="905" spans="1:5" x14ac:dyDescent="0.25">
      <c r="A905" s="513"/>
      <c r="B905" s="514"/>
      <c r="C905" s="515"/>
      <c r="D905" s="516"/>
      <c r="E905" s="517"/>
    </row>
    <row r="906" spans="1:5" x14ac:dyDescent="0.25">
      <c r="A906" s="513"/>
      <c r="B906" s="514"/>
      <c r="C906" s="515"/>
      <c r="D906" s="516"/>
      <c r="E906" s="517"/>
    </row>
    <row r="907" spans="1:5" x14ac:dyDescent="0.25">
      <c r="A907" s="513"/>
      <c r="B907" s="514"/>
      <c r="C907" s="515"/>
      <c r="D907" s="516"/>
      <c r="E907" s="517"/>
    </row>
    <row r="908" spans="1:5" x14ac:dyDescent="0.25">
      <c r="A908" s="513"/>
      <c r="B908" s="514"/>
      <c r="C908" s="515"/>
      <c r="D908" s="516"/>
      <c r="E908" s="517"/>
    </row>
    <row r="909" spans="1:5" x14ac:dyDescent="0.25">
      <c r="A909" s="513"/>
      <c r="B909" s="514"/>
      <c r="C909" s="515"/>
      <c r="D909" s="516"/>
      <c r="E909" s="517"/>
    </row>
    <row r="910" spans="1:5" x14ac:dyDescent="0.25">
      <c r="A910" s="513"/>
      <c r="B910" s="514"/>
      <c r="C910" s="515"/>
      <c r="D910" s="516"/>
      <c r="E910" s="517"/>
    </row>
    <row r="911" spans="1:5" x14ac:dyDescent="0.25">
      <c r="A911" s="513"/>
      <c r="B911" s="514"/>
      <c r="C911" s="515"/>
      <c r="D911" s="516"/>
      <c r="E911" s="517"/>
    </row>
    <row r="912" spans="1:5" x14ac:dyDescent="0.25">
      <c r="A912" s="513"/>
      <c r="B912" s="514"/>
      <c r="C912" s="515"/>
      <c r="D912" s="516"/>
      <c r="E912" s="517"/>
    </row>
    <row r="913" spans="1:5" x14ac:dyDescent="0.25">
      <c r="A913" s="513"/>
      <c r="B913" s="514"/>
      <c r="C913" s="515"/>
      <c r="D913" s="516"/>
      <c r="E913" s="517"/>
    </row>
    <row r="914" spans="1:5" x14ac:dyDescent="0.25">
      <c r="A914" s="513"/>
      <c r="B914" s="514"/>
      <c r="C914" s="515"/>
      <c r="D914" s="516"/>
      <c r="E914" s="517"/>
    </row>
    <row r="915" spans="1:5" x14ac:dyDescent="0.25">
      <c r="A915" s="513"/>
      <c r="B915" s="514"/>
      <c r="C915" s="515"/>
      <c r="D915" s="516"/>
      <c r="E915" s="517"/>
    </row>
    <row r="916" spans="1:5" x14ac:dyDescent="0.25">
      <c r="A916" s="513"/>
      <c r="B916" s="514"/>
      <c r="C916" s="515"/>
      <c r="D916" s="516"/>
      <c r="E916" s="517"/>
    </row>
    <row r="917" spans="1:5" x14ac:dyDescent="0.25">
      <c r="A917" s="513"/>
      <c r="B917" s="514"/>
      <c r="C917" s="515"/>
      <c r="D917" s="516"/>
      <c r="E917" s="517"/>
    </row>
    <row r="918" spans="1:5" x14ac:dyDescent="0.25">
      <c r="A918" s="513"/>
      <c r="B918" s="514"/>
      <c r="C918" s="515"/>
      <c r="D918" s="516"/>
      <c r="E918" s="517"/>
    </row>
    <row r="919" spans="1:5" x14ac:dyDescent="0.25">
      <c r="A919" s="513"/>
      <c r="B919" s="514"/>
      <c r="C919" s="515"/>
      <c r="D919" s="516"/>
      <c r="E919" s="517"/>
    </row>
    <row r="920" spans="1:5" x14ac:dyDescent="0.25">
      <c r="A920" s="513"/>
      <c r="B920" s="514"/>
      <c r="C920" s="515"/>
      <c r="D920" s="516"/>
      <c r="E920" s="517"/>
    </row>
    <row r="921" spans="1:5" x14ac:dyDescent="0.25">
      <c r="A921" s="513"/>
      <c r="B921" s="514"/>
      <c r="C921" s="515"/>
      <c r="D921" s="516"/>
      <c r="E921" s="517"/>
    </row>
    <row r="922" spans="1:5" x14ac:dyDescent="0.25">
      <c r="A922" s="513"/>
      <c r="B922" s="514"/>
      <c r="C922" s="515"/>
      <c r="D922" s="516"/>
      <c r="E922" s="517"/>
    </row>
    <row r="923" spans="1:5" x14ac:dyDescent="0.25">
      <c r="A923" s="513"/>
      <c r="B923" s="514"/>
      <c r="C923" s="515"/>
      <c r="D923" s="516"/>
      <c r="E923" s="517"/>
    </row>
    <row r="924" spans="1:5" x14ac:dyDescent="0.25">
      <c r="A924" s="513"/>
      <c r="B924" s="514"/>
      <c r="C924" s="515"/>
      <c r="D924" s="516"/>
      <c r="E924" s="517"/>
    </row>
    <row r="925" spans="1:5" x14ac:dyDescent="0.25">
      <c r="A925" s="513"/>
      <c r="B925" s="514"/>
      <c r="C925" s="515"/>
      <c r="D925" s="516"/>
      <c r="E925" s="517"/>
    </row>
    <row r="926" spans="1:5" x14ac:dyDescent="0.25">
      <c r="A926" s="513"/>
      <c r="B926" s="514"/>
      <c r="C926" s="515"/>
      <c r="D926" s="516"/>
      <c r="E926" s="517"/>
    </row>
    <row r="927" spans="1:5" x14ac:dyDescent="0.25">
      <c r="A927" s="513"/>
      <c r="B927" s="514"/>
      <c r="C927" s="515"/>
      <c r="D927" s="516"/>
      <c r="E927" s="517"/>
    </row>
    <row r="928" spans="1:5" x14ac:dyDescent="0.25">
      <c r="A928" s="513"/>
      <c r="B928" s="514"/>
      <c r="C928" s="515"/>
      <c r="D928" s="516"/>
      <c r="E928" s="517"/>
    </row>
    <row r="929" spans="1:5" x14ac:dyDescent="0.25">
      <c r="A929" s="513"/>
      <c r="B929" s="514"/>
      <c r="C929" s="515"/>
      <c r="D929" s="516"/>
      <c r="E929" s="517"/>
    </row>
    <row r="930" spans="1:5" x14ac:dyDescent="0.25">
      <c r="A930" s="513"/>
      <c r="B930" s="514"/>
      <c r="C930" s="515"/>
      <c r="D930" s="516"/>
      <c r="E930" s="517"/>
    </row>
    <row r="931" spans="1:5" x14ac:dyDescent="0.25">
      <c r="A931" s="513"/>
      <c r="B931" s="514"/>
      <c r="C931" s="515"/>
      <c r="D931" s="516"/>
      <c r="E931" s="517"/>
    </row>
    <row r="932" spans="1:5" x14ac:dyDescent="0.25">
      <c r="A932" s="513"/>
      <c r="B932" s="514"/>
      <c r="C932" s="515"/>
      <c r="D932" s="516"/>
      <c r="E932" s="517"/>
    </row>
    <row r="933" spans="1:5" x14ac:dyDescent="0.25">
      <c r="A933" s="513"/>
      <c r="B933" s="514"/>
      <c r="C933" s="515"/>
      <c r="D933" s="516"/>
      <c r="E933" s="517"/>
    </row>
    <row r="934" spans="1:5" x14ac:dyDescent="0.25">
      <c r="A934" s="513"/>
      <c r="B934" s="514"/>
      <c r="C934" s="515"/>
      <c r="D934" s="516"/>
      <c r="E934" s="517"/>
    </row>
    <row r="935" spans="1:5" x14ac:dyDescent="0.25">
      <c r="A935" s="513"/>
      <c r="B935" s="514"/>
      <c r="C935" s="515"/>
      <c r="D935" s="516"/>
      <c r="E935" s="517"/>
    </row>
    <row r="936" spans="1:5" x14ac:dyDescent="0.25">
      <c r="A936" s="513"/>
      <c r="B936" s="514"/>
      <c r="C936" s="515"/>
      <c r="D936" s="516"/>
      <c r="E936" s="517"/>
    </row>
    <row r="937" spans="1:5" x14ac:dyDescent="0.25">
      <c r="A937" s="513"/>
      <c r="B937" s="514"/>
      <c r="C937" s="515"/>
      <c r="D937" s="516"/>
      <c r="E937" s="517"/>
    </row>
    <row r="938" spans="1:5" x14ac:dyDescent="0.25">
      <c r="A938" s="513"/>
      <c r="B938" s="514"/>
      <c r="C938" s="515"/>
      <c r="D938" s="516"/>
      <c r="E938" s="517"/>
    </row>
    <row r="939" spans="1:5" x14ac:dyDescent="0.25">
      <c r="A939" s="513"/>
      <c r="B939" s="514"/>
      <c r="C939" s="515"/>
      <c r="D939" s="516"/>
      <c r="E939" s="517"/>
    </row>
    <row r="940" spans="1:5" x14ac:dyDescent="0.25">
      <c r="A940" s="513"/>
      <c r="B940" s="514"/>
      <c r="C940" s="515"/>
      <c r="D940" s="516"/>
      <c r="E940" s="517"/>
    </row>
    <row r="941" spans="1:5" x14ac:dyDescent="0.25">
      <c r="A941" s="513"/>
      <c r="B941" s="514"/>
      <c r="C941" s="515"/>
      <c r="D941" s="516"/>
      <c r="E941" s="517"/>
    </row>
    <row r="942" spans="1:5" x14ac:dyDescent="0.25">
      <c r="A942" s="513"/>
      <c r="B942" s="514"/>
      <c r="C942" s="515"/>
      <c r="D942" s="516"/>
      <c r="E942" s="517"/>
    </row>
    <row r="943" spans="1:5" x14ac:dyDescent="0.25">
      <c r="A943" s="513"/>
      <c r="B943" s="514"/>
      <c r="C943" s="515"/>
      <c r="D943" s="516"/>
      <c r="E943" s="517"/>
    </row>
    <row r="944" spans="1:5" x14ac:dyDescent="0.25">
      <c r="A944" s="513"/>
      <c r="B944" s="514"/>
      <c r="C944" s="515"/>
      <c r="D944" s="516"/>
      <c r="E944" s="517"/>
    </row>
    <row r="945" spans="1:5" x14ac:dyDescent="0.25">
      <c r="A945" s="513"/>
      <c r="B945" s="514"/>
      <c r="C945" s="515"/>
      <c r="D945" s="516"/>
      <c r="E945" s="517"/>
    </row>
    <row r="946" spans="1:5" x14ac:dyDescent="0.25">
      <c r="A946" s="513"/>
      <c r="B946" s="514"/>
      <c r="C946" s="515"/>
      <c r="D946" s="516"/>
      <c r="E946" s="517"/>
    </row>
    <row r="947" spans="1:5" x14ac:dyDescent="0.25">
      <c r="A947" s="513"/>
      <c r="B947" s="514"/>
      <c r="C947" s="515"/>
      <c r="D947" s="516"/>
      <c r="E947" s="517"/>
    </row>
    <row r="948" spans="1:5" x14ac:dyDescent="0.25">
      <c r="A948" s="513"/>
      <c r="B948" s="514"/>
      <c r="C948" s="515"/>
      <c r="D948" s="516"/>
      <c r="E948" s="517"/>
    </row>
    <row r="949" spans="1:5" x14ac:dyDescent="0.25">
      <c r="A949" s="513"/>
      <c r="B949" s="514"/>
      <c r="C949" s="515"/>
      <c r="D949" s="516"/>
      <c r="E949" s="517"/>
    </row>
    <row r="950" spans="1:5" x14ac:dyDescent="0.25">
      <c r="A950" s="513"/>
      <c r="B950" s="514"/>
      <c r="C950" s="515"/>
      <c r="D950" s="516"/>
      <c r="E950" s="517"/>
    </row>
    <row r="951" spans="1:5" x14ac:dyDescent="0.25">
      <c r="A951" s="513"/>
      <c r="B951" s="514"/>
      <c r="C951" s="515"/>
      <c r="D951" s="516"/>
      <c r="E951" s="517"/>
    </row>
    <row r="952" spans="1:5" x14ac:dyDescent="0.25">
      <c r="A952" s="513"/>
      <c r="B952" s="514"/>
      <c r="C952" s="515"/>
      <c r="D952" s="516"/>
      <c r="E952" s="517"/>
    </row>
    <row r="953" spans="1:5" x14ac:dyDescent="0.25">
      <c r="A953" s="513"/>
      <c r="B953" s="514"/>
      <c r="C953" s="515"/>
      <c r="D953" s="516"/>
      <c r="E953" s="517"/>
    </row>
    <row r="954" spans="1:5" x14ac:dyDescent="0.25">
      <c r="A954" s="513"/>
      <c r="B954" s="514"/>
      <c r="C954" s="515"/>
      <c r="D954" s="516"/>
      <c r="E954" s="517"/>
    </row>
    <row r="955" spans="1:5" x14ac:dyDescent="0.25">
      <c r="A955" s="513"/>
      <c r="B955" s="514"/>
      <c r="C955" s="515"/>
      <c r="D955" s="516"/>
      <c r="E955" s="517"/>
    </row>
    <row r="956" spans="1:5" x14ac:dyDescent="0.25">
      <c r="A956" s="513"/>
      <c r="B956" s="514"/>
      <c r="C956" s="515"/>
      <c r="D956" s="516"/>
      <c r="E956" s="517"/>
    </row>
    <row r="957" spans="1:5" x14ac:dyDescent="0.25">
      <c r="A957" s="513"/>
      <c r="B957" s="514"/>
      <c r="C957" s="515"/>
      <c r="D957" s="516"/>
      <c r="E957" s="517"/>
    </row>
    <row r="958" spans="1:5" x14ac:dyDescent="0.25">
      <c r="A958" s="513"/>
      <c r="B958" s="514"/>
      <c r="C958" s="515"/>
      <c r="D958" s="516"/>
      <c r="E958" s="517"/>
    </row>
    <row r="959" spans="1:5" x14ac:dyDescent="0.25">
      <c r="A959" s="513"/>
      <c r="B959" s="514"/>
      <c r="C959" s="515"/>
      <c r="D959" s="516"/>
      <c r="E959" s="517"/>
    </row>
    <row r="960" spans="1:5" x14ac:dyDescent="0.25">
      <c r="A960" s="513"/>
      <c r="B960" s="514"/>
      <c r="C960" s="515"/>
      <c r="D960" s="516"/>
      <c r="E960" s="517"/>
    </row>
    <row r="961" spans="1:5" x14ac:dyDescent="0.25">
      <c r="A961" s="513"/>
      <c r="B961" s="514"/>
      <c r="C961" s="515"/>
      <c r="D961" s="516"/>
      <c r="E961" s="517"/>
    </row>
    <row r="962" spans="1:5" x14ac:dyDescent="0.25">
      <c r="A962" s="513"/>
      <c r="B962" s="514"/>
      <c r="C962" s="515"/>
      <c r="D962" s="516"/>
      <c r="E962" s="517"/>
    </row>
    <row r="963" spans="1:5" x14ac:dyDescent="0.25">
      <c r="A963" s="513"/>
      <c r="B963" s="514"/>
      <c r="C963" s="515"/>
      <c r="D963" s="516"/>
      <c r="E963" s="517"/>
    </row>
    <row r="964" spans="1:5" x14ac:dyDescent="0.25">
      <c r="A964" s="513"/>
      <c r="B964" s="514"/>
      <c r="C964" s="515"/>
      <c r="D964" s="516"/>
      <c r="E964" s="517"/>
    </row>
    <row r="965" spans="1:5" x14ac:dyDescent="0.25">
      <c r="A965" s="513"/>
      <c r="B965" s="514"/>
      <c r="C965" s="515"/>
      <c r="D965" s="516"/>
      <c r="E965" s="517"/>
    </row>
    <row r="966" spans="1:5" x14ac:dyDescent="0.25">
      <c r="A966" s="513"/>
      <c r="B966" s="514"/>
      <c r="C966" s="515"/>
      <c r="D966" s="516"/>
      <c r="E966" s="517"/>
    </row>
    <row r="967" spans="1:5" x14ac:dyDescent="0.25">
      <c r="A967" s="513"/>
      <c r="B967" s="514"/>
      <c r="C967" s="515"/>
      <c r="D967" s="516"/>
      <c r="E967" s="517"/>
    </row>
    <row r="968" spans="1:5" x14ac:dyDescent="0.25">
      <c r="A968" s="513"/>
      <c r="B968" s="514"/>
      <c r="C968" s="515"/>
      <c r="D968" s="516"/>
      <c r="E968" s="517"/>
    </row>
    <row r="969" spans="1:5" x14ac:dyDescent="0.25">
      <c r="A969" s="513"/>
      <c r="B969" s="514"/>
      <c r="C969" s="515"/>
      <c r="D969" s="516"/>
      <c r="E969" s="517"/>
    </row>
    <row r="970" spans="1:5" x14ac:dyDescent="0.25">
      <c r="A970" s="513"/>
      <c r="B970" s="514"/>
      <c r="C970" s="515"/>
      <c r="D970" s="516"/>
      <c r="E970" s="517"/>
    </row>
    <row r="971" spans="1:5" x14ac:dyDescent="0.25">
      <c r="A971" s="513"/>
      <c r="B971" s="514"/>
      <c r="C971" s="515"/>
      <c r="D971" s="516"/>
      <c r="E971" s="517"/>
    </row>
    <row r="972" spans="1:5" x14ac:dyDescent="0.25">
      <c r="A972" s="513"/>
      <c r="B972" s="514"/>
      <c r="C972" s="515"/>
      <c r="D972" s="516"/>
      <c r="E972" s="517"/>
    </row>
    <row r="973" spans="1:5" x14ac:dyDescent="0.25">
      <c r="A973" s="513"/>
      <c r="B973" s="514"/>
      <c r="C973" s="515"/>
      <c r="D973" s="516"/>
      <c r="E973" s="517"/>
    </row>
    <row r="974" spans="1:5" x14ac:dyDescent="0.25">
      <c r="A974" s="513"/>
      <c r="B974" s="514"/>
      <c r="C974" s="515"/>
      <c r="D974" s="516"/>
      <c r="E974" s="517"/>
    </row>
    <row r="975" spans="1:5" x14ac:dyDescent="0.25">
      <c r="A975" s="513"/>
      <c r="B975" s="514"/>
      <c r="C975" s="515"/>
      <c r="D975" s="516"/>
      <c r="E975" s="517"/>
    </row>
    <row r="976" spans="1:5" x14ac:dyDescent="0.25">
      <c r="A976" s="513"/>
      <c r="B976" s="514"/>
      <c r="C976" s="515"/>
      <c r="D976" s="516"/>
      <c r="E976" s="517"/>
    </row>
    <row r="977" spans="1:5" x14ac:dyDescent="0.25">
      <c r="A977" s="513"/>
      <c r="B977" s="514"/>
      <c r="C977" s="515"/>
      <c r="D977" s="516"/>
      <c r="E977" s="517"/>
    </row>
    <row r="978" spans="1:5" x14ac:dyDescent="0.25">
      <c r="A978" s="513"/>
      <c r="B978" s="514"/>
      <c r="C978" s="515"/>
      <c r="D978" s="516"/>
      <c r="E978" s="517"/>
    </row>
    <row r="979" spans="1:5" x14ac:dyDescent="0.25">
      <c r="A979" s="513"/>
      <c r="B979" s="514"/>
      <c r="C979" s="515"/>
      <c r="D979" s="516"/>
      <c r="E979" s="517"/>
    </row>
    <row r="980" spans="1:5" x14ac:dyDescent="0.25">
      <c r="A980" s="513"/>
      <c r="B980" s="514"/>
      <c r="C980" s="515"/>
      <c r="D980" s="516"/>
      <c r="E980" s="517"/>
    </row>
    <row r="981" spans="1:5" x14ac:dyDescent="0.25">
      <c r="A981" s="513"/>
      <c r="B981" s="514"/>
      <c r="C981" s="515"/>
      <c r="D981" s="516"/>
      <c r="E981" s="517"/>
    </row>
    <row r="982" spans="1:5" x14ac:dyDescent="0.25">
      <c r="A982" s="513"/>
      <c r="B982" s="514"/>
      <c r="C982" s="515"/>
      <c r="D982" s="516"/>
      <c r="E982" s="517"/>
    </row>
    <row r="983" spans="1:5" x14ac:dyDescent="0.25">
      <c r="A983" s="513"/>
      <c r="B983" s="514"/>
      <c r="C983" s="515"/>
      <c r="D983" s="516"/>
      <c r="E983" s="517"/>
    </row>
    <row r="984" spans="1:5" x14ac:dyDescent="0.25">
      <c r="A984" s="513"/>
      <c r="B984" s="514"/>
      <c r="C984" s="515"/>
      <c r="D984" s="516"/>
      <c r="E984" s="517"/>
    </row>
    <row r="985" spans="1:5" x14ac:dyDescent="0.25">
      <c r="A985" s="513"/>
      <c r="B985" s="514"/>
      <c r="C985" s="515"/>
      <c r="D985" s="516"/>
      <c r="E985" s="517"/>
    </row>
    <row r="986" spans="1:5" x14ac:dyDescent="0.25">
      <c r="A986" s="513"/>
      <c r="B986" s="514"/>
      <c r="C986" s="515"/>
      <c r="D986" s="516"/>
      <c r="E986" s="517"/>
    </row>
    <row r="987" spans="1:5" x14ac:dyDescent="0.25">
      <c r="A987" s="513"/>
      <c r="B987" s="514"/>
      <c r="C987" s="515"/>
      <c r="D987" s="516"/>
      <c r="E987" s="517"/>
    </row>
    <row r="988" spans="1:5" x14ac:dyDescent="0.25">
      <c r="A988" s="513"/>
      <c r="B988" s="514"/>
      <c r="C988" s="515"/>
      <c r="D988" s="516"/>
      <c r="E988" s="517"/>
    </row>
    <row r="989" spans="1:5" x14ac:dyDescent="0.25">
      <c r="A989" s="513"/>
      <c r="B989" s="514"/>
      <c r="C989" s="515"/>
      <c r="D989" s="516"/>
      <c r="E989" s="517"/>
    </row>
    <row r="990" spans="1:5" x14ac:dyDescent="0.25">
      <c r="A990" s="513"/>
      <c r="B990" s="514"/>
      <c r="C990" s="515"/>
      <c r="D990" s="516"/>
      <c r="E990" s="517"/>
    </row>
    <row r="991" spans="1:5" x14ac:dyDescent="0.25">
      <c r="A991" s="513"/>
      <c r="B991" s="514"/>
      <c r="C991" s="515"/>
      <c r="D991" s="516"/>
      <c r="E991" s="517"/>
    </row>
    <row r="992" spans="1:5" x14ac:dyDescent="0.25">
      <c r="A992" s="513"/>
      <c r="B992" s="514"/>
      <c r="C992" s="515"/>
      <c r="D992" s="516"/>
      <c r="E992" s="517"/>
    </row>
    <row r="993" spans="1:5" x14ac:dyDescent="0.25">
      <c r="A993" s="513"/>
      <c r="B993" s="514"/>
      <c r="C993" s="515"/>
      <c r="D993" s="516"/>
      <c r="E993" s="517"/>
    </row>
    <row r="994" spans="1:5" x14ac:dyDescent="0.25">
      <c r="A994" s="513"/>
      <c r="B994" s="514"/>
      <c r="C994" s="515"/>
      <c r="D994" s="516"/>
      <c r="E994" s="517"/>
    </row>
    <row r="995" spans="1:5" x14ac:dyDescent="0.25">
      <c r="A995" s="513"/>
      <c r="B995" s="514"/>
      <c r="C995" s="515"/>
      <c r="D995" s="516"/>
      <c r="E995" s="517"/>
    </row>
    <row r="996" spans="1:5" x14ac:dyDescent="0.25">
      <c r="A996" s="513"/>
      <c r="B996" s="514"/>
      <c r="C996" s="515"/>
      <c r="D996" s="516"/>
      <c r="E996" s="517"/>
    </row>
    <row r="997" spans="1:5" x14ac:dyDescent="0.25">
      <c r="A997" s="513"/>
      <c r="B997" s="514"/>
      <c r="C997" s="515"/>
      <c r="D997" s="516"/>
      <c r="E997" s="517"/>
    </row>
    <row r="998" spans="1:5" x14ac:dyDescent="0.25">
      <c r="A998" s="513"/>
      <c r="B998" s="514"/>
      <c r="C998" s="515"/>
      <c r="D998" s="516"/>
      <c r="E998" s="517"/>
    </row>
    <row r="999" spans="1:5" x14ac:dyDescent="0.25">
      <c r="A999" s="513"/>
      <c r="B999" s="514"/>
      <c r="C999" s="515"/>
      <c r="D999" s="516"/>
      <c r="E999" s="517"/>
    </row>
    <row r="1000" spans="1:5" ht="15.75" thickBot="1" x14ac:dyDescent="0.3">
      <c r="A1000" s="519"/>
      <c r="B1000" s="520"/>
      <c r="C1000" s="521"/>
      <c r="D1000" s="522"/>
      <c r="E1000" s="523"/>
    </row>
  </sheetData>
  <pageMargins left="0.7" right="0.7" top="0.75" bottom="0.75" header="0.3" footer="0.3"/>
  <pageSetup orientation="landscape" r:id="rId1"/>
  <headerFooter>
    <oddHeader>&amp;L&amp;8Semi-Annual Child Welfare Report&amp;C&amp;14Arizona Department of Child Safety&amp;R&amp;8January 01, 2018 through June 30, 2018</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800-000000000000}">
          <x14:formula1>
            <xm:f>'DATA LIST'!$A$1:$A$8</xm:f>
          </x14:formula1>
          <xm:sqref>C3:C1000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35"/>
  <sheetViews>
    <sheetView showGridLines="0" zoomScaleNormal="100" workbookViewId="0">
      <pane ySplit="3" topLeftCell="A4" activePane="bottomLeft" state="frozen"/>
      <selection pane="bottomLeft" activeCell="U6" sqref="U6"/>
    </sheetView>
  </sheetViews>
  <sheetFormatPr defaultColWidth="9.140625" defaultRowHeight="15" x14ac:dyDescent="0.25"/>
  <cols>
    <col min="1" max="1" width="30.5703125" style="1" customWidth="1"/>
    <col min="2" max="3" width="9.140625" style="11" hidden="1" customWidth="1"/>
    <col min="4" max="7" width="14.140625" style="43" hidden="1" customWidth="1"/>
    <col min="8" max="8" width="12.42578125" style="43" hidden="1" customWidth="1"/>
    <col min="9" max="17" width="14.42578125" style="43" hidden="1" customWidth="1"/>
    <col min="18" max="24" width="14.42578125" style="43" customWidth="1"/>
    <col min="25" max="25" width="18.7109375" style="11" customWidth="1"/>
    <col min="26" max="26" width="17.5703125" style="11" customWidth="1"/>
    <col min="27" max="16384" width="9.140625" style="11"/>
  </cols>
  <sheetData>
    <row r="1" spans="1:28" ht="21" customHeight="1" thickBot="1" x14ac:dyDescent="0.3">
      <c r="A1" s="2254" t="s">
        <v>36</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row>
    <row r="2" spans="1:28" s="20" customFormat="1" ht="32.25" hidden="1" customHeight="1" thickBot="1" x14ac:dyDescent="0.3">
      <c r="A2" s="47"/>
      <c r="B2" s="21"/>
      <c r="C2" s="21"/>
      <c r="D2" s="45"/>
      <c r="E2" s="45"/>
      <c r="F2" s="45"/>
      <c r="G2" s="45"/>
      <c r="H2" s="45"/>
      <c r="I2" s="45"/>
      <c r="J2" s="22" t="s">
        <v>37</v>
      </c>
      <c r="K2" s="48"/>
      <c r="L2" s="48"/>
      <c r="M2" s="48"/>
      <c r="N2" s="48"/>
      <c r="O2" s="48"/>
      <c r="P2" s="48"/>
      <c r="Q2" s="48"/>
      <c r="R2" s="48"/>
      <c r="S2" s="48"/>
      <c r="T2" s="48"/>
      <c r="U2" s="48"/>
      <c r="V2" s="48"/>
      <c r="W2" s="48"/>
      <c r="X2" s="48"/>
    </row>
    <row r="3" spans="1:28" ht="49.5" customHeight="1" thickBot="1" x14ac:dyDescent="0.3">
      <c r="A3" s="117"/>
      <c r="B3" s="46" t="s">
        <v>38</v>
      </c>
      <c r="C3" s="46" t="s">
        <v>39</v>
      </c>
      <c r="D3" s="131" t="s">
        <v>40</v>
      </c>
      <c r="E3" s="131" t="s">
        <v>41</v>
      </c>
      <c r="F3" s="131" t="s">
        <v>42</v>
      </c>
      <c r="G3" s="131" t="s">
        <v>43</v>
      </c>
      <c r="H3" s="131" t="s">
        <v>44</v>
      </c>
      <c r="I3" s="131" t="s">
        <v>45</v>
      </c>
      <c r="J3" s="131" t="s">
        <v>46</v>
      </c>
      <c r="K3" s="131" t="s">
        <v>47</v>
      </c>
      <c r="L3" s="131" t="s">
        <v>48</v>
      </c>
      <c r="M3" s="131" t="s">
        <v>49</v>
      </c>
      <c r="N3" s="131" t="s">
        <v>50</v>
      </c>
      <c r="O3" s="131" t="s">
        <v>51</v>
      </c>
      <c r="P3" s="131" t="s">
        <v>52</v>
      </c>
      <c r="Q3" s="131" t="s">
        <v>53</v>
      </c>
      <c r="R3" s="131" t="s">
        <v>54</v>
      </c>
      <c r="S3" s="131" t="s">
        <v>55</v>
      </c>
      <c r="T3" s="131" t="s">
        <v>56</v>
      </c>
      <c r="U3" s="131" t="s">
        <v>978</v>
      </c>
      <c r="V3" s="131" t="s">
        <v>1021</v>
      </c>
      <c r="W3" s="131" t="s">
        <v>1065</v>
      </c>
      <c r="X3" s="131" t="s">
        <v>1094</v>
      </c>
    </row>
    <row r="4" spans="1:28" ht="39" customHeight="1" thickBot="1" x14ac:dyDescent="0.3">
      <c r="A4" s="211" t="s">
        <v>57</v>
      </c>
      <c r="B4" s="23">
        <v>22032</v>
      </c>
      <c r="C4" s="23">
        <v>22956</v>
      </c>
      <c r="D4" s="302">
        <v>25508</v>
      </c>
      <c r="E4" s="302">
        <f>'Reports of CAN'!G6</f>
        <v>24787</v>
      </c>
      <c r="F4" s="302">
        <f>'Reports of CAN'!C6</f>
        <v>26455</v>
      </c>
      <c r="G4" s="302">
        <f>'Reports of CAN'!E6</f>
        <v>24537</v>
      </c>
      <c r="H4" s="302">
        <f>'Reports of CAN'!G6</f>
        <v>24787</v>
      </c>
      <c r="I4" s="302">
        <f>'Reports of CAN'!I6</f>
        <v>23579</v>
      </c>
      <c r="J4" s="302">
        <f>'Reports of CAN'!K6</f>
        <v>24257</v>
      </c>
      <c r="K4" s="302">
        <f>'Reports of CAN'!M6</f>
        <v>24112</v>
      </c>
      <c r="L4" s="850">
        <f>'Reports of CAN'!O6</f>
        <v>23939</v>
      </c>
      <c r="M4" s="850">
        <f>'Reports of CAN'!Q6</f>
        <v>23106</v>
      </c>
      <c r="N4" s="302">
        <f>'Reports of CAN'!S6</f>
        <v>23876</v>
      </c>
      <c r="O4" s="302">
        <f>'Reports of CAN'!U6</f>
        <v>21289</v>
      </c>
      <c r="P4" s="302">
        <f>'Reports of CAN'!W6</f>
        <v>22231</v>
      </c>
      <c r="Q4" s="302">
        <f>'Reports of CAN'!Y6</f>
        <v>22246</v>
      </c>
      <c r="R4" s="302">
        <f>'Reports of CAN'!AA6</f>
        <v>23837</v>
      </c>
      <c r="S4" s="302">
        <f>'Reports of CAN'!AC6</f>
        <v>21754</v>
      </c>
      <c r="T4" s="850">
        <f>'Reports of CAN'!AE6</f>
        <v>21632</v>
      </c>
      <c r="U4" s="850">
        <f>'Reports of CAN'!AG6</f>
        <v>22165</v>
      </c>
      <c r="V4" s="850">
        <f>'Reports of CAN'!AI6</f>
        <v>21712</v>
      </c>
      <c r="W4" s="850">
        <f>'Reports of CAN'!AK6</f>
        <v>21036</v>
      </c>
      <c r="X4" s="850">
        <f>'Reports of CAN'!AM6</f>
        <v>21745</v>
      </c>
      <c r="Y4" s="20"/>
      <c r="Z4" s="20"/>
      <c r="AA4" s="20"/>
      <c r="AB4" s="20"/>
    </row>
    <row r="5" spans="1:28" ht="39" customHeight="1" thickBot="1" x14ac:dyDescent="0.3">
      <c r="A5" s="1708" t="s">
        <v>58</v>
      </c>
      <c r="B5" s="23">
        <v>2704</v>
      </c>
      <c r="C5" s="23">
        <v>3190</v>
      </c>
      <c r="D5" s="302">
        <v>3535</v>
      </c>
      <c r="E5" s="302">
        <v>3836</v>
      </c>
      <c r="F5" s="302">
        <v>3199</v>
      </c>
      <c r="G5" s="302">
        <v>3042</v>
      </c>
      <c r="H5" s="302">
        <v>3022</v>
      </c>
      <c r="I5" s="302">
        <v>3710</v>
      </c>
      <c r="J5" s="302">
        <v>3627</v>
      </c>
      <c r="K5" s="302">
        <f>SUM('Completed Investigations'!R578)</f>
        <v>4056</v>
      </c>
      <c r="L5" s="850">
        <f>'Completed Investigations'!R517</f>
        <v>4270</v>
      </c>
      <c r="M5" s="850">
        <f>'Completed Investigations'!R480</f>
        <v>4128</v>
      </c>
      <c r="N5" s="302">
        <f>'Completed Investigations'!R443</f>
        <v>3265</v>
      </c>
      <c r="O5" s="302">
        <f>'Completed Investigations'!R406</f>
        <v>4546</v>
      </c>
      <c r="P5" s="302">
        <f>SUM('Completed Investigations'!R362)</f>
        <v>4729</v>
      </c>
      <c r="Q5" s="302">
        <f>SUM('Completed Investigations'!R320)</f>
        <v>4381</v>
      </c>
      <c r="R5" s="302">
        <f>SUM('Completed Investigations'!R283)</f>
        <v>4514</v>
      </c>
      <c r="S5" s="302">
        <v>4032</v>
      </c>
      <c r="T5" s="850">
        <v>3703</v>
      </c>
      <c r="U5" s="850">
        <v>3243</v>
      </c>
      <c r="V5" s="850">
        <v>2618</v>
      </c>
      <c r="W5" s="850">
        <f>SUM('Completed Investigations'!R98)</f>
        <v>986</v>
      </c>
      <c r="X5" s="850">
        <f>SUM('Completed Investigations'!R61)</f>
        <v>362</v>
      </c>
      <c r="Y5" s="2185"/>
      <c r="Z5" s="275"/>
      <c r="AA5" s="275"/>
      <c r="AB5" s="275"/>
    </row>
    <row r="6" spans="1:28" ht="39" customHeight="1" thickBot="1" x14ac:dyDescent="0.3">
      <c r="A6" s="1708" t="s">
        <v>59</v>
      </c>
      <c r="B6" s="25">
        <v>0.12</v>
      </c>
      <c r="C6" s="25">
        <v>0.14000000000000001</v>
      </c>
      <c r="D6" s="303">
        <v>0.14000000000000001</v>
      </c>
      <c r="E6" s="303">
        <v>0.15</v>
      </c>
      <c r="F6" s="303">
        <v>0.13</v>
      </c>
      <c r="G6" s="303">
        <v>0.13</v>
      </c>
      <c r="H6" s="303">
        <v>0.13</v>
      </c>
      <c r="I6" s="303">
        <v>0.15</v>
      </c>
      <c r="J6" s="303">
        <f t="shared" ref="J6:O6" si="0">SUM(J5/J4)</f>
        <v>0.14952384878591746</v>
      </c>
      <c r="K6" s="303">
        <f t="shared" si="0"/>
        <v>0.16821499668214995</v>
      </c>
      <c r="L6" s="1001">
        <f t="shared" si="0"/>
        <v>0.17837002381051839</v>
      </c>
      <c r="M6" s="1001">
        <f t="shared" si="0"/>
        <v>0.17865489483251104</v>
      </c>
      <c r="N6" s="303">
        <f t="shared" si="0"/>
        <v>0.13674819902831295</v>
      </c>
      <c r="O6" s="303">
        <f t="shared" si="0"/>
        <v>0.21353750763304993</v>
      </c>
      <c r="P6" s="303">
        <f t="shared" ref="P6:W6" si="1">SUM(P5/P4)</f>
        <v>0.21272097521479016</v>
      </c>
      <c r="Q6" s="303">
        <f t="shared" si="1"/>
        <v>0.19693428032005753</v>
      </c>
      <c r="R6" s="307">
        <f t="shared" si="1"/>
        <v>0.18936946763434995</v>
      </c>
      <c r="S6" s="307">
        <f t="shared" si="1"/>
        <v>0.18534522386687505</v>
      </c>
      <c r="T6" s="864">
        <f t="shared" si="1"/>
        <v>0.17118158284023668</v>
      </c>
      <c r="U6" s="864">
        <f t="shared" si="1"/>
        <v>0.14631175276336567</v>
      </c>
      <c r="V6" s="864">
        <f t="shared" si="1"/>
        <v>0.12057848194546794</v>
      </c>
      <c r="W6" s="864">
        <f t="shared" si="1"/>
        <v>4.6872028902833235E-2</v>
      </c>
      <c r="X6" s="864">
        <f t="shared" ref="X6" si="2">SUM(X5/X4)</f>
        <v>1.6647505173603128E-2</v>
      </c>
      <c r="Y6" s="989"/>
      <c r="Z6" s="989"/>
      <c r="AA6" s="989"/>
      <c r="AB6" s="989"/>
    </row>
    <row r="7" spans="1:28" ht="39" customHeight="1" thickBot="1" x14ac:dyDescent="0.3">
      <c r="A7" s="1708" t="s">
        <v>60</v>
      </c>
      <c r="B7" s="23">
        <v>11212</v>
      </c>
      <c r="C7" s="23">
        <v>11392</v>
      </c>
      <c r="D7" s="302">
        <v>13045</v>
      </c>
      <c r="E7" s="302">
        <v>15076</v>
      </c>
      <c r="F7" s="302">
        <v>18771</v>
      </c>
      <c r="G7" s="302">
        <v>22065</v>
      </c>
      <c r="H7" s="302">
        <v>22678</v>
      </c>
      <c r="I7" s="302">
        <v>23591</v>
      </c>
      <c r="J7" s="302">
        <v>23670</v>
      </c>
      <c r="K7" s="302">
        <f>SUM('Completed Investigations'!R578:R580)</f>
        <v>23326</v>
      </c>
      <c r="L7" s="850">
        <f>SUM('Completed Investigations'!R533:R535)</f>
        <v>23528</v>
      </c>
      <c r="M7" s="850">
        <f>SUM('Completed Investigations'!R480:R482)</f>
        <v>22671</v>
      </c>
      <c r="N7" s="302">
        <f>SUM('Completed Investigations'!R443:R445)</f>
        <v>22567</v>
      </c>
      <c r="O7" s="302">
        <f>SUM('Completed Investigations'!R406:R408)</f>
        <v>20947</v>
      </c>
      <c r="P7" s="302">
        <f>SUM('Completed Investigations'!R383:R386)</f>
        <v>21883</v>
      </c>
      <c r="Q7" s="302">
        <f>SUM('Completed Investigations'!R320:R322)</f>
        <v>21879</v>
      </c>
      <c r="R7" s="302">
        <f>SUM('Completed Investigations'!R283:R285)</f>
        <v>23464</v>
      </c>
      <c r="S7" s="302">
        <f>SUM('Completed Investigations'!R246:R248)</f>
        <v>21392</v>
      </c>
      <c r="T7" s="850">
        <f>SUM('Completed Investigations'!R209:R211)</f>
        <v>21298</v>
      </c>
      <c r="U7" s="850">
        <f>SUM('Completed Investigations'!R172:R174)</f>
        <v>21746</v>
      </c>
      <c r="V7" s="850">
        <f>SUM('Completed Investigations'!R151:R153)</f>
        <v>21299</v>
      </c>
      <c r="W7" s="850">
        <f>SUM('Completed Investigations'!R98:R100)</f>
        <v>20631</v>
      </c>
      <c r="X7" s="850">
        <f>SUM('Completed Investigations'!R61:R63)</f>
        <v>19682</v>
      </c>
      <c r="Y7" s="275"/>
      <c r="Z7" s="275"/>
      <c r="AA7" s="275"/>
      <c r="AB7" s="275"/>
    </row>
    <row r="8" spans="1:28" ht="39" customHeight="1" thickBot="1" x14ac:dyDescent="0.3">
      <c r="A8" s="1708" t="s">
        <v>61</v>
      </c>
      <c r="B8" s="23">
        <v>20122</v>
      </c>
      <c r="C8" s="23">
        <v>22162</v>
      </c>
      <c r="D8" s="302">
        <v>25182</v>
      </c>
      <c r="E8" s="302">
        <v>26022</v>
      </c>
      <c r="F8" s="302">
        <v>24193</v>
      </c>
      <c r="G8" s="302">
        <v>24403</v>
      </c>
      <c r="H8" s="302">
        <v>23226</v>
      </c>
      <c r="I8" s="302">
        <v>23904</v>
      </c>
      <c r="J8" s="302">
        <v>23899</v>
      </c>
      <c r="K8" s="302">
        <v>23354</v>
      </c>
      <c r="L8" s="850">
        <f>SUM('Assigned Investigations'!Q224)</f>
        <v>23547</v>
      </c>
      <c r="M8" s="850">
        <f>SUM('Assigned Investigations'!Q208)</f>
        <v>22687</v>
      </c>
      <c r="N8" s="302">
        <f>SUM('Assigned Investigations'!Q192)</f>
        <v>23434</v>
      </c>
      <c r="O8" s="302">
        <f>SUM('Assigned Investigations'!Q176)</f>
        <v>20948</v>
      </c>
      <c r="P8" s="302">
        <f>SUM('Assigned Investigations'!Q160)</f>
        <v>21883</v>
      </c>
      <c r="Q8" s="302">
        <f>SUM('Assigned Investigations'!Q137)</f>
        <v>21881</v>
      </c>
      <c r="R8" s="302">
        <f>SUM('Assigned Investigations'!Q121)</f>
        <v>23464</v>
      </c>
      <c r="S8" s="302">
        <f>SUM('Assigned Investigations'!Q105)</f>
        <v>21413</v>
      </c>
      <c r="T8" s="850">
        <f>SUM('Assigned Investigations'!Q89)</f>
        <v>21317</v>
      </c>
      <c r="U8" s="850">
        <f>'Reports of CAN'!AG4</f>
        <v>21841</v>
      </c>
      <c r="V8" s="850">
        <f>'Reports of CAN'!AI4</f>
        <v>21415</v>
      </c>
      <c r="W8" s="850">
        <f>'Reports of CAN'!AK4</f>
        <v>20730</v>
      </c>
      <c r="X8" s="850">
        <f>'Reports of CAN'!AM4</f>
        <v>21419</v>
      </c>
    </row>
    <row r="9" spans="1:28" ht="39" customHeight="1" thickBot="1" x14ac:dyDescent="0.3">
      <c r="A9" s="1708" t="s">
        <v>62</v>
      </c>
      <c r="B9" s="23">
        <v>5702</v>
      </c>
      <c r="C9" s="23">
        <v>5701</v>
      </c>
      <c r="D9" s="302">
        <v>5935</v>
      </c>
      <c r="E9" s="302">
        <v>6819</v>
      </c>
      <c r="F9" s="302">
        <v>6141</v>
      </c>
      <c r="G9" s="302">
        <v>5669</v>
      </c>
      <c r="H9" s="302">
        <v>5236</v>
      </c>
      <c r="I9" s="302">
        <v>4331</v>
      </c>
      <c r="J9" s="302">
        <v>4600</v>
      </c>
      <c r="K9" s="302">
        <v>4797</v>
      </c>
      <c r="L9" s="850">
        <f>SUM(Entries!Q323)</f>
        <v>4559</v>
      </c>
      <c r="M9" s="850">
        <f>SUM(Entries!Q297)</f>
        <v>4970</v>
      </c>
      <c r="N9" s="302">
        <f>SUM(Entries!Q273)</f>
        <v>4950</v>
      </c>
      <c r="O9" s="302">
        <f>SUM(Entries!Q249)</f>
        <v>4616</v>
      </c>
      <c r="P9" s="302">
        <f>SUM(Entries!Q225)</f>
        <v>4967</v>
      </c>
      <c r="Q9" s="302">
        <f>SUM(Entries!Q201)</f>
        <v>4144</v>
      </c>
      <c r="R9" s="302">
        <v>3894</v>
      </c>
      <c r="S9" s="302">
        <f>SUM(Entries!Q153)</f>
        <v>3415</v>
      </c>
      <c r="T9" s="850">
        <f>SUM(Entries!Q129)</f>
        <v>3274</v>
      </c>
      <c r="U9" s="850">
        <f>Entries!Q105</f>
        <v>2993</v>
      </c>
      <c r="V9" s="850">
        <f>Entries!Q81</f>
        <v>2790</v>
      </c>
      <c r="W9" s="850">
        <f>Entries!Q57</f>
        <v>2686</v>
      </c>
      <c r="X9" s="850">
        <f>Entries!Q37</f>
        <v>2776</v>
      </c>
    </row>
    <row r="10" spans="1:28" ht="39" customHeight="1" thickBot="1" x14ac:dyDescent="0.3">
      <c r="A10" s="1708" t="s">
        <v>63</v>
      </c>
      <c r="B10" s="24">
        <v>118</v>
      </c>
      <c r="C10" s="24">
        <v>90</v>
      </c>
      <c r="D10" s="304">
        <v>131</v>
      </c>
      <c r="E10" s="304">
        <v>154</v>
      </c>
      <c r="F10" s="304">
        <v>107</v>
      </c>
      <c r="G10" s="304">
        <v>109</v>
      </c>
      <c r="H10" s="304">
        <v>102</v>
      </c>
      <c r="I10" s="304">
        <v>152</v>
      </c>
      <c r="J10" s="304">
        <v>140</v>
      </c>
      <c r="K10" s="304">
        <v>191</v>
      </c>
      <c r="L10" s="850">
        <f>SUM(Entries!Q328)</f>
        <v>134</v>
      </c>
      <c r="M10" s="850">
        <f>SUM(Entries!Q302)</f>
        <v>115</v>
      </c>
      <c r="N10" s="302">
        <f>SUM(Entries!Q278)</f>
        <v>109</v>
      </c>
      <c r="O10" s="302">
        <f>SUM(Entries!Q254)</f>
        <v>66</v>
      </c>
      <c r="P10" s="302">
        <f>SUM(Entries!Q230)</f>
        <v>52</v>
      </c>
      <c r="Q10" s="302">
        <f>SUM(Entries!Q206)</f>
        <v>53</v>
      </c>
      <c r="R10" s="302">
        <v>47</v>
      </c>
      <c r="S10" s="302">
        <f>SUM(Entries!Q158)</f>
        <v>51</v>
      </c>
      <c r="T10" s="850">
        <f>Entries!Q134</f>
        <v>40</v>
      </c>
      <c r="U10" s="850">
        <f>Entries!Q110</f>
        <v>37</v>
      </c>
      <c r="V10" s="850">
        <f>Entries!Q86</f>
        <v>37</v>
      </c>
      <c r="W10" s="850">
        <f>Entries!Q62</f>
        <v>42</v>
      </c>
      <c r="X10" s="850">
        <f>Entries!Q38</f>
        <v>51</v>
      </c>
    </row>
    <row r="11" spans="1:28" ht="39" customHeight="1" thickBot="1" x14ac:dyDescent="0.3">
      <c r="A11" s="1708" t="s">
        <v>64</v>
      </c>
      <c r="B11" s="23">
        <v>15037</v>
      </c>
      <c r="C11" s="23">
        <v>15751</v>
      </c>
      <c r="D11" s="302">
        <v>17592</v>
      </c>
      <c r="E11" s="302">
        <v>18657</v>
      </c>
      <c r="F11" s="302">
        <v>18906</v>
      </c>
      <c r="G11" s="302">
        <v>17984</v>
      </c>
      <c r="H11" s="302">
        <v>16899</v>
      </c>
      <c r="I11" s="302">
        <v>15840</v>
      </c>
      <c r="J11" s="302">
        <v>14929</v>
      </c>
      <c r="K11" s="302">
        <v>14491</v>
      </c>
      <c r="L11" s="850">
        <f>SUM(OOH!AB14)</f>
        <v>14936</v>
      </c>
      <c r="M11" s="850">
        <f>SUM(OOH!Z14)</f>
        <v>15440</v>
      </c>
      <c r="N11" s="302">
        <f>SUM(OOH!X14)</f>
        <v>15402</v>
      </c>
      <c r="O11" s="302">
        <f>SUM(OOH!V14)</f>
        <v>15461</v>
      </c>
      <c r="P11" s="302">
        <f>SUM(OOH!T14)</f>
        <v>14461</v>
      </c>
      <c r="Q11" s="302">
        <f>SUM(OOH!R14)</f>
        <v>14767</v>
      </c>
      <c r="R11" s="302">
        <f>SUM(OOH!P14)</f>
        <v>14022</v>
      </c>
      <c r="S11" s="302">
        <f>SUM(OOH!N14)</f>
        <v>12546</v>
      </c>
      <c r="T11" s="850">
        <f>OOH!L14</f>
        <v>11696</v>
      </c>
      <c r="U11" s="850">
        <f>OOH!J14</f>
        <v>10900</v>
      </c>
      <c r="V11" s="850">
        <f>OOH!H14</f>
        <v>9999</v>
      </c>
      <c r="W11" s="850">
        <f>OOH!F14</f>
        <v>9222</v>
      </c>
      <c r="X11" s="850">
        <f>OOH!D14</f>
        <v>8719</v>
      </c>
    </row>
    <row r="12" spans="1:28" ht="39" customHeight="1" thickBot="1" x14ac:dyDescent="0.3">
      <c r="A12" s="1708" t="s">
        <v>65</v>
      </c>
      <c r="B12" s="24">
        <v>824</v>
      </c>
      <c r="C12" s="24">
        <v>802</v>
      </c>
      <c r="D12" s="304">
        <v>900</v>
      </c>
      <c r="E12" s="304">
        <v>878</v>
      </c>
      <c r="F12" s="304">
        <v>974</v>
      </c>
      <c r="G12" s="302">
        <v>1054</v>
      </c>
      <c r="H12" s="304">
        <v>875</v>
      </c>
      <c r="I12" s="304">
        <v>673</v>
      </c>
      <c r="J12" s="304">
        <v>462</v>
      </c>
      <c r="K12" s="304">
        <v>386</v>
      </c>
      <c r="L12" s="302">
        <f>SUM(OOH!AB72)</f>
        <v>208</v>
      </c>
      <c r="M12" s="850">
        <f>SUM(OOH!Z72)</f>
        <v>90</v>
      </c>
      <c r="N12" s="302">
        <f>SUM(OOH!X72)</f>
        <v>80</v>
      </c>
      <c r="O12" s="302">
        <f>SUM(OOH!V72)</f>
        <v>52</v>
      </c>
      <c r="P12" s="302">
        <f>SUM(OOH!T72)</f>
        <v>46</v>
      </c>
      <c r="Q12" s="302">
        <f>SUM(OOH!R72)</f>
        <v>47</v>
      </c>
      <c r="R12" s="302">
        <f>SUM(OOH!P72)</f>
        <v>30</v>
      </c>
      <c r="S12" s="302">
        <f>SUM(OOH!N72)</f>
        <v>28</v>
      </c>
      <c r="T12" s="850">
        <f>OOH!L72</f>
        <v>17</v>
      </c>
      <c r="U12" s="850">
        <f>OOH!J72</f>
        <v>15</v>
      </c>
      <c r="V12" s="850">
        <f>OOH!H72</f>
        <v>73</v>
      </c>
      <c r="W12" s="850">
        <f>OOH!F72</f>
        <v>48</v>
      </c>
      <c r="X12" s="850">
        <f>OOH!D72</f>
        <v>33</v>
      </c>
    </row>
    <row r="13" spans="1:28" ht="20.25" customHeight="1" x14ac:dyDescent="0.25">
      <c r="A13" s="2250" t="s">
        <v>66</v>
      </c>
      <c r="B13" s="27">
        <v>12997</v>
      </c>
      <c r="C13" s="27">
        <v>13818</v>
      </c>
      <c r="D13" s="305">
        <v>15323</v>
      </c>
      <c r="E13" s="305">
        <v>15746</v>
      </c>
      <c r="F13" s="305">
        <v>16985</v>
      </c>
      <c r="G13" s="305">
        <v>16947</v>
      </c>
      <c r="H13" s="306">
        <v>16169</v>
      </c>
      <c r="I13" s="306">
        <v>15180</v>
      </c>
      <c r="J13" s="306">
        <v>14434</v>
      </c>
      <c r="K13" s="306">
        <v>13931</v>
      </c>
      <c r="L13" s="306">
        <f>SUM('Case Mgt.'!AB6)</f>
        <v>13264</v>
      </c>
      <c r="M13" s="1003">
        <f>SUM('Case Mgt.'!Z6)</f>
        <v>13681</v>
      </c>
      <c r="N13" s="306">
        <f>SUM('Case Mgt.'!X6)</f>
        <v>13557</v>
      </c>
      <c r="O13" s="306">
        <f>SUM('Case Mgt.'!V6)</f>
        <v>13617</v>
      </c>
      <c r="P13" s="306">
        <f>SUM('Case Mgt.'!T6)</f>
        <v>13600</v>
      </c>
      <c r="Q13" s="306">
        <f>SUM('Case Mgt.'!R6)</f>
        <v>11316</v>
      </c>
      <c r="R13" s="306">
        <f>SUM('Case Mgt.'!P6)</f>
        <v>11178</v>
      </c>
      <c r="S13" s="306">
        <f>SUM('Case Mgt.'!N6)</f>
        <v>11150</v>
      </c>
      <c r="T13" s="1003">
        <f>SUM('Case Mgt.'!L6)</f>
        <v>11419</v>
      </c>
      <c r="U13" s="1003">
        <f>SUM('Case Mgt.'!J6)</f>
        <v>10994</v>
      </c>
      <c r="V13" s="1003">
        <f>SUM('Case Mgt.'!H6)</f>
        <v>9943</v>
      </c>
      <c r="W13" s="1003">
        <f>'Case Mgt.'!F6</f>
        <v>8576</v>
      </c>
      <c r="X13" s="1003">
        <f>'Case Mgt.'!D6</f>
        <v>8254</v>
      </c>
    </row>
    <row r="14" spans="1:28" ht="27" customHeight="1" thickBot="1" x14ac:dyDescent="0.3">
      <c r="A14" s="2251"/>
      <c r="B14" s="26">
        <v>-0.86399999999999999</v>
      </c>
      <c r="C14" s="26">
        <v>-0.877</v>
      </c>
      <c r="D14" s="307">
        <v>0.871</v>
      </c>
      <c r="E14" s="307">
        <v>0.84399999999999997</v>
      </c>
      <c r="F14" s="307">
        <v>0.89800000000000002</v>
      </c>
      <c r="G14" s="307">
        <v>0.94199999999999995</v>
      </c>
      <c r="H14" s="308">
        <v>0.95699999999999996</v>
      </c>
      <c r="I14" s="308">
        <v>0.95799999999999996</v>
      </c>
      <c r="J14" s="308">
        <v>0.96699999999999997</v>
      </c>
      <c r="K14" s="308">
        <v>0.96099999999999997</v>
      </c>
      <c r="L14" s="1002">
        <f>SUM('Case Mgt.'!AC6)</f>
        <v>0.96241474386881443</v>
      </c>
      <c r="M14" s="1002">
        <f>SUM('Case Mgt.'!AA6)</f>
        <v>0.96311158042942624</v>
      </c>
      <c r="N14" s="308">
        <f>SUM('Case Mgt.'!Y6)</f>
        <v>0.95863385659736955</v>
      </c>
      <c r="O14" s="308">
        <f>SUM('Case Mgt.'!W6)</f>
        <v>0.96219615602035047</v>
      </c>
      <c r="P14" s="308">
        <f>SUM('Case Mgt.'!U6)</f>
        <v>0.94046054906299703</v>
      </c>
      <c r="Q14" s="1668">
        <f>SUM('Case Mgt.'!S6)</f>
        <v>0.76630324371910341</v>
      </c>
      <c r="R14" s="2111">
        <f>SUM('Case Mgt.'!Q6)</f>
        <v>0.79717586649550709</v>
      </c>
      <c r="S14" s="2111">
        <f>SUM('Case Mgt.'!O6)</f>
        <v>0.88872947553004944</v>
      </c>
      <c r="T14" s="2112">
        <f>SUM('Case Mgt.'!M6)</f>
        <v>0.97631668946648431</v>
      </c>
      <c r="U14" s="2112">
        <f>SUM('Case Mgt.'!K6)</f>
        <v>0.94808554674025525</v>
      </c>
      <c r="V14" s="2112">
        <f>SUM('Case Mgt.'!I6)</f>
        <v>0.93970324165957853</v>
      </c>
      <c r="W14" s="2112">
        <f>SUM('Case Mgt.'!G6)</f>
        <v>0.92995011927998261</v>
      </c>
      <c r="X14" s="2112">
        <f>SUM('Case Mgt.'!E6)</f>
        <v>0.94666819589402451</v>
      </c>
    </row>
    <row r="15" spans="1:28" ht="26.45" customHeight="1" x14ac:dyDescent="0.25">
      <c r="A15" s="2250" t="s">
        <v>1017</v>
      </c>
      <c r="B15" s="1653">
        <v>2040</v>
      </c>
      <c r="C15" s="1653">
        <v>1933</v>
      </c>
      <c r="D15" s="1654">
        <v>2269</v>
      </c>
      <c r="E15" s="1654">
        <v>2911</v>
      </c>
      <c r="F15" s="1654">
        <v>1921</v>
      </c>
      <c r="G15" s="1654">
        <v>1037</v>
      </c>
      <c r="H15" s="1655">
        <v>730</v>
      </c>
      <c r="I15" s="1655">
        <v>660</v>
      </c>
      <c r="J15" s="1655">
        <v>495</v>
      </c>
      <c r="K15" s="1655">
        <v>560</v>
      </c>
      <c r="L15" s="1656">
        <f>SUM('Case Mgt.'!AB7)</f>
        <v>518</v>
      </c>
      <c r="M15" s="1656">
        <f>SUM('Case Mgt.'!Z7)</f>
        <v>524</v>
      </c>
      <c r="N15" s="1654">
        <f>SUM('Case Mgt.'!X7)</f>
        <v>585</v>
      </c>
      <c r="O15" s="1654">
        <f>SUM('Case Mgt.'!V7)</f>
        <v>535</v>
      </c>
      <c r="P15" s="1654">
        <f>SUM('Case Mgt.'!T7)</f>
        <v>861</v>
      </c>
      <c r="Q15" s="306">
        <f>SUM('Case Mgt.'!R7)</f>
        <v>3451</v>
      </c>
      <c r="R15" s="306">
        <f>SUM('Case Mgt.'!P7)</f>
        <v>2844</v>
      </c>
      <c r="S15" s="306">
        <f>SUM('Case Mgt.'!N7)</f>
        <v>1396</v>
      </c>
      <c r="T15" s="1003">
        <f>SUM('Case Mgt.'!L7)</f>
        <v>277</v>
      </c>
      <c r="U15" s="1003">
        <f>SUM('Case Mgt.'!J7)</f>
        <v>602</v>
      </c>
      <c r="V15" s="1003">
        <f>SUM('Case Mgt.'!H7)</f>
        <v>638</v>
      </c>
      <c r="W15" s="1003">
        <f>SUM('Case Mgt.'!F7)</f>
        <v>646</v>
      </c>
      <c r="X15" s="1003">
        <f>SUM('Case Mgt.'!D7)</f>
        <v>465</v>
      </c>
    </row>
    <row r="16" spans="1:28" ht="20.25" customHeight="1" thickBot="1" x14ac:dyDescent="0.3">
      <c r="A16" s="2251"/>
      <c r="B16" s="26">
        <v>-0.13600000000000001</v>
      </c>
      <c r="C16" s="26">
        <v>-0.123</v>
      </c>
      <c r="D16" s="307">
        <v>0.129</v>
      </c>
      <c r="E16" s="307">
        <v>0.156</v>
      </c>
      <c r="F16" s="307">
        <v>0.10199999999999999</v>
      </c>
      <c r="G16" s="307">
        <v>5.8000000000000003E-2</v>
      </c>
      <c r="H16" s="307">
        <v>4.2999999999999997E-2</v>
      </c>
      <c r="I16" s="307">
        <v>4.2000000000000003E-2</v>
      </c>
      <c r="J16" s="307">
        <v>3.3000000000000002E-2</v>
      </c>
      <c r="K16" s="307">
        <v>3.9E-2</v>
      </c>
      <c r="L16" s="864">
        <f>SUM('Case Mgt.'!AC7)</f>
        <v>3.7585256131185601E-2</v>
      </c>
      <c r="M16" s="864">
        <f>SUM('Case Mgt.'!AA7)</f>
        <v>3.688841957057374E-2</v>
      </c>
      <c r="N16" s="307">
        <f>SUM('Case Mgt.'!Y7)</f>
        <v>4.1366143402630465E-2</v>
      </c>
      <c r="O16" s="307">
        <f>SUM('Case Mgt.'!W7)</f>
        <v>3.7803843979649518E-2</v>
      </c>
      <c r="P16" s="307">
        <f>SUM('Case Mgt.'!U7)</f>
        <v>5.9539450937002976E-2</v>
      </c>
      <c r="Q16" s="308">
        <f>SUM('Case Mgt.'!S7)</f>
        <v>0.23369675628089659</v>
      </c>
      <c r="R16" s="2113">
        <f>SUM('Case Mgt.'!Q7)</f>
        <v>0.20282413350449294</v>
      </c>
      <c r="S16" s="2114">
        <f>SUM('Case Mgt.'!O7)</f>
        <v>0.11127052446995059</v>
      </c>
      <c r="T16" s="2115">
        <f>SUM('Case Mgt.'!M7)</f>
        <v>2.3683310533515731E-2</v>
      </c>
      <c r="U16" s="2115">
        <f>SUM('Case Mgt.'!K7)</f>
        <v>5.1914453259744739E-2</v>
      </c>
      <c r="V16" s="2115">
        <f>SUM('Case Mgt.'!I7)</f>
        <v>6.0296758340421509E-2</v>
      </c>
      <c r="W16" s="2115">
        <f>SUM('Case Mgt.'!G7)</f>
        <v>7.0049880720017346E-2</v>
      </c>
      <c r="X16" s="2115">
        <f>SUM('Case Mgt.'!E7)</f>
        <v>5.3331804105975454E-2</v>
      </c>
    </row>
    <row r="17" spans="1:24" ht="39" customHeight="1" thickBot="1" x14ac:dyDescent="0.3">
      <c r="A17" s="1652" t="s">
        <v>67</v>
      </c>
      <c r="B17" s="26">
        <v>-0.52400000000000002</v>
      </c>
      <c r="C17" s="26">
        <v>-0.53800000000000003</v>
      </c>
      <c r="D17" s="307">
        <v>0.55700000000000005</v>
      </c>
      <c r="E17" s="307">
        <v>0.50900000000000001</v>
      </c>
      <c r="F17" s="307">
        <v>0.5</v>
      </c>
      <c r="G17" s="307">
        <v>0.48599999999999999</v>
      </c>
      <c r="H17" s="307">
        <v>0.55200000000000005</v>
      </c>
      <c r="I17" s="307">
        <v>0.56499999999999995</v>
      </c>
      <c r="J17" s="307">
        <v>0.64800000000000002</v>
      </c>
      <c r="K17" s="307">
        <v>0.64400000000000002</v>
      </c>
      <c r="L17" s="864">
        <f>SUM('Case Mgt.'!AB10)</f>
        <v>0.60750000000000004</v>
      </c>
      <c r="M17" s="864">
        <f>SUM('Case Mgt.'!Z10)</f>
        <v>0.66080000000000005</v>
      </c>
      <c r="N17" s="307">
        <f>SUM('Case Mgt.'!X10)</f>
        <v>0.65800000000000003</v>
      </c>
      <c r="O17" s="307">
        <f>SUM('Case Mgt.'!V10)</f>
        <v>0.63</v>
      </c>
      <c r="P17" s="307">
        <f>SUM('Case Mgt.'!T10)</f>
        <v>0.56299999999999994</v>
      </c>
      <c r="Q17" s="307">
        <f>SUM('Case Mgt.'!R10)</f>
        <v>0.23</v>
      </c>
      <c r="R17" s="303">
        <f>SUM('Case Mgt.'!P10)</f>
        <v>0.22</v>
      </c>
      <c r="S17" s="303">
        <f>SUM('Case Mgt.'!N10)</f>
        <v>0.26</v>
      </c>
      <c r="T17" s="1001">
        <f>SUM('Case Mgt.'!L10)</f>
        <v>0.27</v>
      </c>
      <c r="U17" s="1001">
        <f>SUM('Case Mgt.'!J10)</f>
        <v>0.31</v>
      </c>
      <c r="V17" s="1001">
        <f>SUM('Case Mgt.'!H10)</f>
        <v>0.28000000000000003</v>
      </c>
      <c r="W17" s="1001">
        <f>SUM('Case Mgt.'!F10)</f>
        <v>0.3</v>
      </c>
      <c r="X17" s="1001">
        <f>SUM('Case Mgt.'!D10)</f>
        <v>0.31</v>
      </c>
    </row>
    <row r="18" spans="1:24" ht="39" customHeight="1" thickBot="1" x14ac:dyDescent="0.3">
      <c r="A18" s="732" t="s">
        <v>68</v>
      </c>
      <c r="B18" s="23">
        <v>3900</v>
      </c>
      <c r="C18" s="23">
        <v>4329</v>
      </c>
      <c r="D18" s="302">
        <v>4497</v>
      </c>
      <c r="E18" s="302">
        <v>4551</v>
      </c>
      <c r="F18" s="302">
        <v>4681</v>
      </c>
      <c r="G18" s="302">
        <v>4596</v>
      </c>
      <c r="H18" s="302">
        <v>5000</v>
      </c>
      <c r="I18" s="302">
        <v>4881</v>
      </c>
      <c r="J18" s="302">
        <v>5213</v>
      </c>
      <c r="K18" s="850">
        <f>OOH!AD85</f>
        <v>4449</v>
      </c>
      <c r="L18" s="850">
        <f>SUM(OOH!AB85)</f>
        <v>4243</v>
      </c>
      <c r="M18" s="850">
        <f>SUM(OOH!Z85)</f>
        <v>3987</v>
      </c>
      <c r="N18" s="302">
        <f>OOH!X85</f>
        <v>3794</v>
      </c>
      <c r="O18" s="302">
        <f>OOH!V85</f>
        <v>3730</v>
      </c>
      <c r="P18" s="302">
        <f>OOH!T85</f>
        <v>3593</v>
      </c>
      <c r="Q18" s="302">
        <f>SUM(OOH!R85)</f>
        <v>3450</v>
      </c>
      <c r="R18" s="302">
        <f>OOH!P85</f>
        <v>3124</v>
      </c>
      <c r="S18" s="302">
        <f>SUM(OOH!N85)</f>
        <v>2864</v>
      </c>
      <c r="T18" s="850">
        <f>SUM(OOH!L85)</f>
        <v>2676</v>
      </c>
      <c r="U18" s="850">
        <f>SUM(OOH!J85)</f>
        <v>2537</v>
      </c>
      <c r="V18" s="850">
        <f>SUM(OOH!H85)</f>
        <v>2257</v>
      </c>
      <c r="W18" s="850">
        <f>SUM(OOH!F85)</f>
        <v>2049</v>
      </c>
      <c r="X18" s="850">
        <f>SUM(OOH!D85)</f>
        <v>1975</v>
      </c>
    </row>
    <row r="19" spans="1:24" ht="39" customHeight="1" thickBot="1" x14ac:dyDescent="0.3">
      <c r="A19" s="1708" t="s">
        <v>69</v>
      </c>
      <c r="B19" s="23">
        <v>8573</v>
      </c>
      <c r="C19" s="23">
        <v>9049</v>
      </c>
      <c r="D19" s="302">
        <v>9079</v>
      </c>
      <c r="E19" s="302">
        <v>9114</v>
      </c>
      <c r="F19" s="302">
        <v>10337</v>
      </c>
      <c r="G19" s="302">
        <v>10786</v>
      </c>
      <c r="H19" s="302">
        <v>11405</v>
      </c>
      <c r="I19" s="302">
        <v>11092</v>
      </c>
      <c r="J19" s="302">
        <v>10211</v>
      </c>
      <c r="K19" s="302">
        <f>OOH!AE85</f>
        <v>10015</v>
      </c>
      <c r="L19" s="850">
        <f>OOH!AC85</f>
        <v>9527</v>
      </c>
      <c r="M19" s="850">
        <f>OOH!AA85</f>
        <v>10140</v>
      </c>
      <c r="N19" s="302">
        <f>OOH!Y85</f>
        <v>8633</v>
      </c>
      <c r="O19" s="302">
        <f>OOH!W85</f>
        <v>8321</v>
      </c>
      <c r="P19" s="302">
        <f>OOH!U85</f>
        <v>8030</v>
      </c>
      <c r="Q19" s="302">
        <f>SUM(OOH!S85)</f>
        <v>7636</v>
      </c>
      <c r="R19" s="302">
        <f>OOH!Q85</f>
        <v>7001</v>
      </c>
      <c r="S19" s="302">
        <f>SUM(OOH!O84)</f>
        <v>6360</v>
      </c>
      <c r="T19" s="850">
        <f>SUM(OOH!M84)</f>
        <v>5931</v>
      </c>
      <c r="U19" s="850">
        <f>SUM(OOH!K84)</f>
        <v>5569</v>
      </c>
      <c r="V19" s="850">
        <f>SUM(OOH!I84)</f>
        <v>5016</v>
      </c>
      <c r="W19" s="850">
        <f>SUM(OOH!G84)</f>
        <v>4580</v>
      </c>
      <c r="X19" s="850">
        <f>SUM(OOH!E84)</f>
        <v>3771</v>
      </c>
    </row>
    <row r="20" spans="1:24" ht="39" customHeight="1" thickBot="1" x14ac:dyDescent="0.3">
      <c r="A20" s="1708" t="s">
        <v>70</v>
      </c>
      <c r="B20" s="24">
        <v>717</v>
      </c>
      <c r="C20" s="23">
        <v>1050</v>
      </c>
      <c r="D20" s="304">
        <v>821</v>
      </c>
      <c r="E20" s="304">
        <v>774</v>
      </c>
      <c r="F20" s="304">
        <v>882</v>
      </c>
      <c r="G20" s="304">
        <v>985</v>
      </c>
      <c r="H20" s="302">
        <v>1071</v>
      </c>
      <c r="I20" s="302">
        <v>853</v>
      </c>
      <c r="J20" s="302">
        <v>681</v>
      </c>
      <c r="K20" s="926">
        <v>750</v>
      </c>
      <c r="L20" s="926">
        <v>749</v>
      </c>
      <c r="M20" s="926">
        <v>695</v>
      </c>
      <c r="N20" s="304">
        <v>612</v>
      </c>
      <c r="O20" s="304">
        <v>666</v>
      </c>
      <c r="P20" s="304">
        <v>679</v>
      </c>
      <c r="Q20" s="304">
        <v>534</v>
      </c>
      <c r="R20" s="304">
        <v>425</v>
      </c>
      <c r="S20" s="304">
        <v>414</v>
      </c>
      <c r="T20" s="926">
        <v>399</v>
      </c>
      <c r="U20" s="926">
        <v>420</v>
      </c>
      <c r="V20" s="926">
        <v>262</v>
      </c>
      <c r="W20" s="926">
        <v>297</v>
      </c>
      <c r="X20" s="926">
        <v>331</v>
      </c>
    </row>
    <row r="21" spans="1:24" ht="39" customHeight="1" thickBot="1" x14ac:dyDescent="0.3">
      <c r="A21" s="1708" t="s">
        <v>71</v>
      </c>
      <c r="B21" s="24">
        <v>715</v>
      </c>
      <c r="C21" s="24">
        <v>787</v>
      </c>
      <c r="D21" s="304">
        <v>785</v>
      </c>
      <c r="E21" s="304">
        <v>767</v>
      </c>
      <c r="F21" s="304">
        <v>871</v>
      </c>
      <c r="G21" s="304">
        <v>994</v>
      </c>
      <c r="H21" s="304">
        <v>963</v>
      </c>
      <c r="I21" s="302">
        <v>1059</v>
      </c>
      <c r="J21" s="304">
        <v>945</v>
      </c>
      <c r="K21" s="302">
        <v>1039</v>
      </c>
      <c r="L21" s="850">
        <v>1139</v>
      </c>
      <c r="M21" s="850">
        <v>1033</v>
      </c>
      <c r="N21" s="302">
        <v>879</v>
      </c>
      <c r="O21" s="302">
        <v>819</v>
      </c>
      <c r="P21" s="302">
        <v>862</v>
      </c>
      <c r="Q21" s="302">
        <v>757</v>
      </c>
      <c r="R21" s="302">
        <v>777</v>
      </c>
      <c r="S21" s="302">
        <v>713</v>
      </c>
      <c r="T21" s="850">
        <v>632</v>
      </c>
      <c r="U21" s="850">
        <v>623</v>
      </c>
      <c r="V21" s="850">
        <v>585</v>
      </c>
      <c r="W21" s="850">
        <v>481</v>
      </c>
      <c r="X21" s="850">
        <v>465</v>
      </c>
    </row>
    <row r="22" spans="1:24" ht="21" customHeight="1" x14ac:dyDescent="0.25">
      <c r="A22" s="2252" t="s">
        <v>1018</v>
      </c>
      <c r="B22" s="27">
        <v>3491</v>
      </c>
      <c r="C22" s="27">
        <v>3689</v>
      </c>
      <c r="D22" s="305">
        <v>3881</v>
      </c>
      <c r="E22" s="305">
        <v>3925</v>
      </c>
      <c r="F22" s="305">
        <v>4258</v>
      </c>
      <c r="G22" s="305">
        <v>4365</v>
      </c>
      <c r="H22" s="305">
        <v>4969</v>
      </c>
      <c r="I22" s="305">
        <v>4250</v>
      </c>
      <c r="J22" s="305">
        <v>4469</v>
      </c>
      <c r="K22" s="863">
        <f>'Case Mgt.'!AD14</f>
        <v>3517</v>
      </c>
      <c r="L22" s="863">
        <f>SUM('Case Mgt.'!AB14)</f>
        <v>2858</v>
      </c>
      <c r="M22" s="863">
        <f>SUM('Case Mgt.'!Z14)</f>
        <v>3131</v>
      </c>
      <c r="N22" s="305">
        <f>SUM('Case Mgt.'!X14)</f>
        <v>3535</v>
      </c>
      <c r="O22" s="305">
        <f>SUM('Case Mgt.'!V14)</f>
        <v>2533</v>
      </c>
      <c r="P22" s="305">
        <f>SUM('Case Mgt.'!T14)</f>
        <v>3521</v>
      </c>
      <c r="Q22" s="305">
        <f>SUM('Case Mgt.'!R14)</f>
        <v>3374</v>
      </c>
      <c r="R22" s="305">
        <f>SUM('Case Mgt.'!P14)</f>
        <v>3036</v>
      </c>
      <c r="S22" s="305">
        <f>SUM('Case Mgt.'!N14)</f>
        <v>2766</v>
      </c>
      <c r="T22" s="863">
        <f>SUM('Case Mgt.'!L14)</f>
        <v>2617</v>
      </c>
      <c r="U22" s="863">
        <f>SUM('Case Mgt.'!J14)</f>
        <v>2485</v>
      </c>
      <c r="V22" s="2109">
        <f>SUM('Case Mgt.'!H14)</f>
        <v>2199</v>
      </c>
      <c r="W22" s="2109">
        <f>SUM('Case Mgt.'!F14)</f>
        <v>1971</v>
      </c>
      <c r="X22" s="2109">
        <f>SUM('Case Mgt.'!D14)</f>
        <v>1819</v>
      </c>
    </row>
    <row r="23" spans="1:24" ht="40.5" customHeight="1" thickBot="1" x14ac:dyDescent="0.3">
      <c r="A23" s="2253"/>
      <c r="B23" s="26">
        <v>-0.89500000000000002</v>
      </c>
      <c r="C23" s="26">
        <v>-0.85199999999999998</v>
      </c>
      <c r="D23" s="307">
        <v>0.86299999999999999</v>
      </c>
      <c r="E23" s="307">
        <v>0.86199999999999999</v>
      </c>
      <c r="F23" s="307">
        <v>0.91</v>
      </c>
      <c r="G23" s="307">
        <v>0.95</v>
      </c>
      <c r="H23" s="307">
        <v>0.99399999999999999</v>
      </c>
      <c r="I23" s="307">
        <v>0.93400000000000005</v>
      </c>
      <c r="J23" s="307">
        <v>0.83599999999999997</v>
      </c>
      <c r="K23" s="864">
        <f>'Case Mgt.'!AE14</f>
        <v>0.79051472240953025</v>
      </c>
      <c r="L23" s="864">
        <f>SUM('Case Mgt.'!AC14)</f>
        <v>0.67358001414093804</v>
      </c>
      <c r="M23" s="864">
        <f>SUM('Case Mgt.'!AA14)</f>
        <v>0.7853022322548282</v>
      </c>
      <c r="N23" s="307">
        <f>SUM('Case Mgt.'!Y14)</f>
        <v>0.93173431734317347</v>
      </c>
      <c r="O23" s="307">
        <f>SUM('Case Mgt.'!W14)</f>
        <v>0.67908847184986598</v>
      </c>
      <c r="P23" s="307">
        <f>SUM('Case Mgt.'!U14)</f>
        <v>0.97996103534650714</v>
      </c>
      <c r="Q23" s="307">
        <f>SUM('Case Mgt.'!S14)</f>
        <v>0.97797101449275359</v>
      </c>
      <c r="R23" s="303">
        <f>SUM('Case Mgt.'!Q14)</f>
        <v>0.971830985915493</v>
      </c>
      <c r="S23" s="303">
        <f>SUM('Case Mgt.'!O14)</f>
        <v>0.96578212290502796</v>
      </c>
      <c r="T23" s="1001">
        <f>SUM('Case Mgt.'!M14)</f>
        <v>0.97795216741405078</v>
      </c>
      <c r="U23" s="1001">
        <f>SUM('Case Mgt.'!K14)</f>
        <v>0.97950335041387471</v>
      </c>
      <c r="V23" s="2116">
        <f>SUM('Case Mgt.'!I14)</f>
        <v>0.97430217102348249</v>
      </c>
      <c r="W23" s="2116">
        <f>SUM('Case Mgt.'!G14)</f>
        <v>0.9619326500732065</v>
      </c>
      <c r="X23" s="2116">
        <f>SUM('Case Mgt.'!E14)</f>
        <v>0.92101265822784806</v>
      </c>
    </row>
    <row r="24" spans="1:24" ht="21.75" customHeight="1" x14ac:dyDescent="0.25">
      <c r="A24" s="2252" t="s">
        <v>72</v>
      </c>
      <c r="B24" s="28">
        <v>409</v>
      </c>
      <c r="C24" s="28">
        <v>640</v>
      </c>
      <c r="D24" s="309">
        <v>616</v>
      </c>
      <c r="E24" s="309">
        <v>626</v>
      </c>
      <c r="F24" s="309">
        <v>423</v>
      </c>
      <c r="G24" s="309">
        <v>231</v>
      </c>
      <c r="H24" s="309">
        <v>31</v>
      </c>
      <c r="I24" s="309">
        <v>302</v>
      </c>
      <c r="J24" s="309">
        <v>881</v>
      </c>
      <c r="K24" s="309">
        <v>944</v>
      </c>
      <c r="L24" s="863">
        <f>SUM('Case Mgt.'!AB13-'Case Mgt.'!AB14)</f>
        <v>1385</v>
      </c>
      <c r="M24" s="863">
        <f>SUM('Case Mgt.'!Z13-'Case Mgt.'!Z14)</f>
        <v>856</v>
      </c>
      <c r="N24" s="305">
        <f>SUM('Case Mgt.'!X13-'Case Mgt.'!X14)</f>
        <v>259</v>
      </c>
      <c r="O24" s="305">
        <f>SUM('Case Mgt.'!V13-'Case Mgt.'!V14)</f>
        <v>1197</v>
      </c>
      <c r="P24" s="305">
        <f>SUM('Case Mgt.'!T13-'Case Mgt.'!T14)</f>
        <v>72</v>
      </c>
      <c r="Q24" s="305">
        <f>SUM('Case Mgt.'!R13-'Case Mgt.'!R14)</f>
        <v>76</v>
      </c>
      <c r="R24" s="305">
        <f>SUM('Case Mgt.'!P13-'Case Mgt.'!P14)</f>
        <v>88</v>
      </c>
      <c r="S24" s="305">
        <f>SUM('Case Mgt.'!N13-'Case Mgt.'!N14)</f>
        <v>98</v>
      </c>
      <c r="T24" s="863">
        <f>SUM('Case Mgt.'!L13-'Case Mgt.'!L14)</f>
        <v>59</v>
      </c>
      <c r="U24" s="863">
        <f>SUM('Case Mgt.'!J13-'Case Mgt.'!J14)</f>
        <v>52</v>
      </c>
      <c r="V24" s="2109">
        <f>SUM('Case Mgt.'!H13-'Case Mgt.'!H14)</f>
        <v>58</v>
      </c>
      <c r="W24" s="2109">
        <f>SUM('Case Mgt.'!F13-'Case Mgt.'!F14)</f>
        <v>78</v>
      </c>
      <c r="X24" s="2109">
        <f>SUM('Case Mgt.'!D13-'Case Mgt.'!D14)</f>
        <v>156</v>
      </c>
    </row>
    <row r="25" spans="1:24" ht="21.75" customHeight="1" thickBot="1" x14ac:dyDescent="0.3">
      <c r="A25" s="2253"/>
      <c r="B25" s="26">
        <v>-0.105</v>
      </c>
      <c r="C25" s="26">
        <v>-0.14799999999999999</v>
      </c>
      <c r="D25" s="307">
        <v>0.13700000000000001</v>
      </c>
      <c r="E25" s="307">
        <v>0.13800000000000001</v>
      </c>
      <c r="F25" s="307">
        <v>0.09</v>
      </c>
      <c r="G25" s="307">
        <v>0.05</v>
      </c>
      <c r="H25" s="307">
        <v>6.0000000000000001E-3</v>
      </c>
      <c r="I25" s="307">
        <v>6.6000000000000003E-2</v>
      </c>
      <c r="J25" s="307">
        <v>0.16400000000000001</v>
      </c>
      <c r="K25" s="307">
        <v>0.21199999999999999</v>
      </c>
      <c r="L25" s="864">
        <f>SUM(L24/'Case Mgt.'!AB13)</f>
        <v>0.32641998585906201</v>
      </c>
      <c r="M25" s="864">
        <f>SUM(M24/'Case Mgt.'!Z13)</f>
        <v>0.2146977677451718</v>
      </c>
      <c r="N25" s="307">
        <f>SUM(N24/'Case Mgt.'!X13)</f>
        <v>6.8265682656826573E-2</v>
      </c>
      <c r="O25" s="307">
        <f>SUM(O24/'Case Mgt.'!V13)</f>
        <v>0.32091152815013407</v>
      </c>
      <c r="P25" s="307">
        <f>SUM(P24/'Case Mgt.'!V13)</f>
        <v>1.9302949061662199E-2</v>
      </c>
      <c r="Q25" s="307">
        <f>SUM(Q24/'Case Mgt.'!R13)</f>
        <v>2.2028985507246378E-2</v>
      </c>
      <c r="R25" s="303">
        <f>SUM(R24/'Case Mgt.'!P13)</f>
        <v>2.8169014084507043E-2</v>
      </c>
      <c r="S25" s="303">
        <f>SUM(S24/'Case Mgt.'!N13)</f>
        <v>3.4217877094972066E-2</v>
      </c>
      <c r="T25" s="1001">
        <f>SUM(T24/'Case Mgt.'!L13)</f>
        <v>2.2047832585949178E-2</v>
      </c>
      <c r="U25" s="1001">
        <f>SUM(U24/'Case Mgt.'!J13)</f>
        <v>2.0496649586125345E-2</v>
      </c>
      <c r="V25" s="2116">
        <f>SUM(V24/'Case Mgt.'!H13)</f>
        <v>2.5697828976517501E-2</v>
      </c>
      <c r="W25" s="2116">
        <f>SUM(W24/'Case Mgt.'!F13)</f>
        <v>3.8067349926793559E-2</v>
      </c>
      <c r="X25" s="2116">
        <f>SUM(X24/'Case Mgt.'!D13)</f>
        <v>7.8987341772151901E-2</v>
      </c>
    </row>
    <row r="26" spans="1:24" ht="39" customHeight="1" thickBot="1" x14ac:dyDescent="0.3">
      <c r="A26" s="1709" t="s">
        <v>73</v>
      </c>
      <c r="B26" s="23">
        <v>4805</v>
      </c>
      <c r="C26" s="23">
        <v>4786</v>
      </c>
      <c r="D26" s="302">
        <v>5063</v>
      </c>
      <c r="E26" s="302">
        <v>5555</v>
      </c>
      <c r="F26" s="302">
        <v>5668</v>
      </c>
      <c r="G26" s="302">
        <v>6377</v>
      </c>
      <c r="H26" s="302">
        <v>6153</v>
      </c>
      <c r="I26" s="302">
        <v>5874</v>
      </c>
      <c r="J26" s="302">
        <v>5412</v>
      </c>
      <c r="K26" s="302">
        <v>5393</v>
      </c>
      <c r="L26" s="850">
        <f>SUM(Exits!R522)</f>
        <v>5254</v>
      </c>
      <c r="M26" s="850">
        <f>SUM(Exits!R505)</f>
        <v>4513</v>
      </c>
      <c r="N26" s="302">
        <f>SUM(Exits!R466)</f>
        <v>4960</v>
      </c>
      <c r="O26" s="302">
        <f>SUM(Exits!R427)</f>
        <v>4580</v>
      </c>
      <c r="P26" s="302">
        <f>SUM(Exits!R388)</f>
        <v>4617</v>
      </c>
      <c r="Q26" s="302">
        <f>SUM(Exits!R327)</f>
        <v>3639</v>
      </c>
      <c r="R26" s="302">
        <f>SUM(Exits!R288)</f>
        <v>4308</v>
      </c>
      <c r="S26" s="302">
        <f>SUM(Exits!R249)</f>
        <v>4288</v>
      </c>
      <c r="T26" s="850">
        <f>SUM(Exits!R210)</f>
        <v>4194</v>
      </c>
      <c r="U26" s="850">
        <f>SUM(Exits!R171)</f>
        <v>3827</v>
      </c>
      <c r="V26" s="850">
        <f>SUM(Exits!R132)</f>
        <v>3731</v>
      </c>
      <c r="W26" s="850">
        <f>SUM(Exits!R93)</f>
        <v>3492</v>
      </c>
      <c r="X26" s="850">
        <f>SUM(Exits!R52)</f>
        <v>3329</v>
      </c>
    </row>
    <row r="27" spans="1:24" ht="39" customHeight="1" thickBot="1" x14ac:dyDescent="0.3">
      <c r="A27" s="1709" t="s">
        <v>74</v>
      </c>
      <c r="B27" s="23">
        <v>3311</v>
      </c>
      <c r="C27" s="23">
        <v>3417</v>
      </c>
      <c r="D27" s="302">
        <v>3449</v>
      </c>
      <c r="E27" s="302">
        <v>3878</v>
      </c>
      <c r="F27" s="302">
        <v>4224</v>
      </c>
      <c r="G27" s="302">
        <v>4623</v>
      </c>
      <c r="H27" s="302">
        <v>4790</v>
      </c>
      <c r="I27" s="302">
        <v>4677</v>
      </c>
      <c r="J27" s="302">
        <v>4476</v>
      </c>
      <c r="K27" s="302">
        <v>4270</v>
      </c>
      <c r="L27" s="850">
        <f>SUM('Adoption-CP'!B661,'Adoption-CP'!D661)</f>
        <v>4235</v>
      </c>
      <c r="M27" s="850">
        <f>SUM('Adoption-CP'!B619,'Adoption-CP'!D619)</f>
        <v>4394</v>
      </c>
      <c r="N27" s="302">
        <f>SUM('Adoption-CP'!B560,'Adoption-CP'!D560)</f>
        <v>4098</v>
      </c>
      <c r="O27" s="302">
        <f>SUM('Adoption-CP'!B509,'Adoption-CP'!D509)</f>
        <v>4105</v>
      </c>
      <c r="P27" s="302">
        <f>SUM('Adoption-CP'!B458,'Adoption-CP'!D458)</f>
        <v>3682</v>
      </c>
      <c r="Q27" s="302">
        <f>SUM('Adoption-CP'!B409,'Adoption-CP'!D409)</f>
        <v>1909</v>
      </c>
      <c r="R27" s="302">
        <f>SUM('Adoption-CP'!B361,'Adoption-CP'!D361)</f>
        <v>2203</v>
      </c>
      <c r="S27" s="302">
        <f>SUM('Adoption-CP'!B309,'Adoption-CP'!D309)</f>
        <v>1961</v>
      </c>
      <c r="T27" s="850">
        <f>SUM('Adoption-CP'!B259,'Adoption-CP'!D259)</f>
        <v>1557</v>
      </c>
      <c r="U27" s="850">
        <f>SUM('Adoption-CP'!B209,'Adoption-CP'!D209)</f>
        <v>1487</v>
      </c>
      <c r="V27" s="850">
        <f>SUM('Adoption-CP'!B159,'Adoption-CP'!D159)</f>
        <v>1236</v>
      </c>
      <c r="W27" s="850">
        <f>SUM('Adoption-CP'!B110,'Adoption-CP'!D110)</f>
        <v>1298</v>
      </c>
      <c r="X27" s="850">
        <f>SUM('Adoption-CP'!B62,'Adoption-CP'!D62)</f>
        <v>987</v>
      </c>
    </row>
    <row r="28" spans="1:24" ht="39" customHeight="1" thickBot="1" x14ac:dyDescent="0.3">
      <c r="A28" s="1709" t="s">
        <v>75</v>
      </c>
      <c r="B28" s="23">
        <v>1215</v>
      </c>
      <c r="C28" s="23">
        <v>1518</v>
      </c>
      <c r="D28" s="302">
        <v>1629</v>
      </c>
      <c r="E28" s="302">
        <v>1576</v>
      </c>
      <c r="F28" s="302">
        <v>1727</v>
      </c>
      <c r="G28" s="302">
        <v>1936</v>
      </c>
      <c r="H28" s="302">
        <v>2195</v>
      </c>
      <c r="I28" s="302">
        <v>2110</v>
      </c>
      <c r="J28" s="302">
        <v>1932</v>
      </c>
      <c r="K28" s="302">
        <v>1775</v>
      </c>
      <c r="L28" s="850">
        <f>SUM('Adoption-Finalized'!B285)</f>
        <v>1988</v>
      </c>
      <c r="M28" s="850">
        <f>SUM('Adoption-Finalized'!B264)</f>
        <v>1536</v>
      </c>
      <c r="N28" s="302">
        <f>SUM('Adoption-Finalized'!B243)</f>
        <v>1680</v>
      </c>
      <c r="O28" s="302">
        <f>SUM('Adoption-Finalized'!B222)</f>
        <v>1339</v>
      </c>
      <c r="P28" s="302">
        <f>SUM('Adoption-Finalized'!B201)</f>
        <v>1386</v>
      </c>
      <c r="Q28" s="302">
        <f>SUM('Adoption-Finalized'!B180)</f>
        <v>1104</v>
      </c>
      <c r="R28" s="302">
        <f>SUM('Adoption-Finalized'!B159)</f>
        <v>1284</v>
      </c>
      <c r="S28" s="302">
        <f>SUM('Adoption-Finalized'!B143)</f>
        <v>1286</v>
      </c>
      <c r="T28" s="850">
        <f>SUM('Adoption-Finalized'!B116)</f>
        <v>1349</v>
      </c>
      <c r="U28" s="850">
        <f>SUM('Adoption-Finalized'!B94)</f>
        <v>1061</v>
      </c>
      <c r="V28" s="850">
        <f>SUM('Adoption-Finalized'!B72)</f>
        <v>1026</v>
      </c>
      <c r="W28" s="850">
        <f>SUM('Adoption-Finalized'!B51)</f>
        <v>771</v>
      </c>
      <c r="X28" s="850">
        <f>SUM('Adoption-Finalized'!B30)</f>
        <v>913</v>
      </c>
    </row>
    <row r="29" spans="1:24" ht="41.25" customHeight="1" x14ac:dyDescent="0.25">
      <c r="A29" s="2258" t="s">
        <v>1074</v>
      </c>
      <c r="B29" s="2258"/>
      <c r="C29" s="2258"/>
      <c r="D29" s="2258"/>
      <c r="E29" s="2258"/>
      <c r="F29" s="2258"/>
      <c r="G29" s="2258"/>
      <c r="H29" s="2258"/>
      <c r="I29" s="2258"/>
      <c r="J29" s="2258"/>
      <c r="K29" s="2258"/>
      <c r="L29" s="2258"/>
      <c r="M29" s="2258"/>
      <c r="N29" s="2258"/>
      <c r="O29" s="2258"/>
      <c r="P29" s="2258"/>
      <c r="Q29" s="2258"/>
      <c r="R29" s="2258"/>
      <c r="S29" s="2258"/>
      <c r="T29" s="2258"/>
      <c r="U29" s="2258"/>
      <c r="V29" s="2258"/>
      <c r="W29" s="2258"/>
      <c r="X29" s="2071"/>
    </row>
    <row r="30" spans="1:24" ht="28.5" customHeight="1" x14ac:dyDescent="0.25">
      <c r="A30" s="2259" t="s">
        <v>76</v>
      </c>
      <c r="B30" s="2259"/>
      <c r="C30" s="2259"/>
      <c r="D30" s="2259"/>
      <c r="E30" s="2259"/>
      <c r="F30" s="2259"/>
      <c r="G30" s="2259"/>
      <c r="H30" s="2259"/>
      <c r="I30" s="2259"/>
      <c r="J30" s="2259"/>
      <c r="K30" s="2259"/>
      <c r="L30" s="2259"/>
      <c r="M30" s="2259"/>
      <c r="N30" s="2259"/>
      <c r="O30" s="2259"/>
      <c r="P30" s="2259"/>
      <c r="Q30" s="2259"/>
      <c r="R30" s="2259"/>
      <c r="S30" s="2259"/>
      <c r="T30" s="2259"/>
      <c r="U30" s="2259"/>
      <c r="V30" s="2259"/>
      <c r="W30" s="2259"/>
      <c r="X30" s="2058"/>
    </row>
    <row r="31" spans="1:24" ht="15" customHeight="1" x14ac:dyDescent="0.25">
      <c r="A31" s="2260" t="s">
        <v>77</v>
      </c>
      <c r="B31" s="2260"/>
      <c r="C31" s="2260"/>
      <c r="D31" s="2260"/>
      <c r="E31" s="2260"/>
      <c r="F31" s="2260"/>
      <c r="G31" s="2260"/>
      <c r="H31" s="2260"/>
      <c r="I31" s="2260"/>
      <c r="J31" s="2260"/>
      <c r="K31" s="2260"/>
      <c r="L31" s="2260"/>
      <c r="M31" s="2260"/>
      <c r="N31" s="2260"/>
      <c r="O31" s="2260"/>
      <c r="P31" s="2260"/>
      <c r="Q31" s="2260"/>
      <c r="R31" s="2260"/>
      <c r="S31" s="2260"/>
      <c r="T31" s="2260"/>
      <c r="U31" s="2260"/>
      <c r="V31" s="2260"/>
      <c r="W31" s="2260"/>
      <c r="X31" s="2059"/>
    </row>
    <row r="32" spans="1:24" ht="29.25" customHeight="1" x14ac:dyDescent="0.25">
      <c r="A32" s="2261" t="s">
        <v>78</v>
      </c>
      <c r="B32" s="2261"/>
      <c r="C32" s="2261"/>
      <c r="D32" s="2261"/>
      <c r="E32" s="2261"/>
      <c r="F32" s="2261"/>
      <c r="G32" s="2261"/>
      <c r="H32" s="2261"/>
      <c r="I32" s="2261"/>
      <c r="J32" s="2261"/>
      <c r="K32" s="2261"/>
      <c r="L32" s="2261"/>
      <c r="M32" s="2261"/>
      <c r="N32" s="2261"/>
      <c r="O32" s="2261"/>
      <c r="P32" s="2261"/>
      <c r="Q32" s="2261"/>
      <c r="R32" s="2261"/>
      <c r="S32" s="2261"/>
      <c r="T32" s="2261"/>
      <c r="U32" s="2261"/>
      <c r="V32" s="2261"/>
      <c r="W32" s="2261"/>
      <c r="X32" s="2060"/>
    </row>
    <row r="33" spans="1:24" ht="30.75" customHeight="1" x14ac:dyDescent="0.25">
      <c r="A33" s="2256" t="s">
        <v>79</v>
      </c>
      <c r="B33" s="2256"/>
      <c r="C33" s="2256"/>
      <c r="D33" s="2256"/>
      <c r="E33" s="2256"/>
      <c r="F33" s="2256"/>
      <c r="G33" s="2256"/>
      <c r="H33" s="2256"/>
      <c r="I33" s="2256"/>
      <c r="J33" s="2256"/>
      <c r="K33" s="2256"/>
      <c r="L33" s="2256"/>
      <c r="M33" s="2256"/>
      <c r="N33" s="2256"/>
      <c r="O33" s="2256"/>
      <c r="P33" s="2256"/>
      <c r="Q33" s="2256"/>
      <c r="R33" s="2256"/>
      <c r="S33" s="2256"/>
      <c r="T33" s="2256"/>
      <c r="U33" s="2256"/>
      <c r="V33" s="2256"/>
      <c r="W33" s="2256"/>
      <c r="X33" s="2056"/>
    </row>
    <row r="34" spans="1:24" ht="15" customHeight="1" x14ac:dyDescent="0.25">
      <c r="A34" s="2257" t="s">
        <v>80</v>
      </c>
      <c r="B34" s="2257"/>
      <c r="C34" s="2257"/>
      <c r="D34" s="2257"/>
      <c r="E34" s="2257"/>
      <c r="F34" s="2257"/>
      <c r="G34" s="2257"/>
      <c r="H34" s="2257"/>
      <c r="I34" s="2257"/>
      <c r="J34" s="2257"/>
      <c r="K34" s="2257"/>
      <c r="L34" s="2257"/>
      <c r="M34" s="2257"/>
      <c r="N34" s="2257"/>
      <c r="O34" s="2257"/>
      <c r="P34" s="2257"/>
      <c r="Q34" s="2257"/>
      <c r="R34" s="2257"/>
      <c r="S34" s="2257"/>
      <c r="T34" s="2257"/>
      <c r="U34" s="2257"/>
      <c r="V34" s="2257"/>
      <c r="W34" s="2257"/>
      <c r="X34" s="2057"/>
    </row>
    <row r="35" spans="1:24" x14ac:dyDescent="0.25">
      <c r="A35" s="2257"/>
      <c r="B35" s="2257"/>
      <c r="C35" s="2257"/>
      <c r="D35" s="2257"/>
      <c r="E35" s="2257"/>
      <c r="F35" s="2257"/>
      <c r="G35" s="2257"/>
      <c r="H35" s="2257"/>
      <c r="I35" s="2257"/>
      <c r="J35" s="2257"/>
      <c r="K35" s="2257"/>
      <c r="L35" s="2257"/>
      <c r="M35" s="2257"/>
      <c r="N35" s="2257"/>
      <c r="O35" s="2257"/>
      <c r="P35" s="2257"/>
      <c r="Q35" s="2257"/>
      <c r="R35" s="2257"/>
      <c r="S35" s="2257"/>
      <c r="T35" s="2257"/>
      <c r="U35" s="2257"/>
      <c r="V35" s="2257"/>
      <c r="W35" s="2257"/>
      <c r="X35" s="2057"/>
    </row>
  </sheetData>
  <sheetProtection algorithmName="SHA-512" hashValue="+l8IClmmFmdYYEwuXZFLz69OYZq2iGsnA2zjGmOR5vLNFAl89Sevuy8X2GS/uQOcFYylHrCZsi03KwrqAk0znw==" saltValue="dLyfx5ABjVr+jnoOiiRkJw==" spinCount="100000" sheet="1" objects="1" scenarios="1"/>
  <mergeCells count="11">
    <mergeCell ref="A33:W33"/>
    <mergeCell ref="A34:W35"/>
    <mergeCell ref="A29:W29"/>
    <mergeCell ref="A30:W30"/>
    <mergeCell ref="A31:W31"/>
    <mergeCell ref="A32:W32"/>
    <mergeCell ref="A13:A14"/>
    <mergeCell ref="A15:A16"/>
    <mergeCell ref="A22:A23"/>
    <mergeCell ref="A24:A25"/>
    <mergeCell ref="A1:X1"/>
  </mergeCells>
  <hyperlinks>
    <hyperlink ref="A29" location="_ftnref1" display="_ftnref1" xr:uid="{00000000-0004-0000-0200-000000000000}"/>
    <hyperlink ref="A30" location="_ftnref2" display="_ftnref2" xr:uid="{00000000-0004-0000-0200-000001000000}"/>
    <hyperlink ref="A29:T29" location="'Semi-Annual Comparisons'!_ftnref1" display="1 Since the appeals process delays the substantiation of reports, revisions to the substantiation rate for the prior reporting period will occur with every semi-annual report produced. Additionally, in order to report more accurate updated data, in September 2023, the Department updated the prior six reporting periods." xr:uid="{0C89D049-62F6-4B2D-B9A8-480B1963ADED}"/>
  </hyperlinks>
  <printOptions horizontalCentered="1" verticalCentered="1"/>
  <pageMargins left="0.25" right="0.25" top="0.64322916666666696" bottom="0.25" header="0.3" footer="0.3"/>
  <pageSetup scale="72" orientation="portrait" r:id="rId1"/>
  <headerFooter>
    <oddHeader>&amp;L&amp;9
Semi-Annual Child Welfare Report&amp;C&amp;"-,Bold"&amp;14ARIZONA DEPARTMENT of CHILD SAFETY&amp;R&amp;9
July 1, 2021 through December 31, 2021</oddHeader>
    <oddFooter>&amp;CPage 6</oddFooter>
  </headerFooter>
  <ignoredErrors>
    <ignoredError sqref="V23:V25"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view="pageLayout" zoomScale="145" zoomScaleNormal="100" zoomScalePageLayoutView="145" workbookViewId="0">
      <selection activeCell="B4" sqref="B4"/>
    </sheetView>
  </sheetViews>
  <sheetFormatPr defaultColWidth="8.85546875" defaultRowHeight="15" x14ac:dyDescent="0.25"/>
  <sheetData/>
  <pageMargins left="0.7" right="0.7" top="0.75" bottom="0.75" header="0.3" footer="0.3"/>
  <pageSetup orientation="portrait" r:id="rId1"/>
  <headerFooter>
    <oddHeader>&amp;L&amp;8Semi-Annual Child Welfare Report&amp;C&amp;14Arizona Department of Child Safety&amp;R&amp;8January 01, 2018 through June 30, 2018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8"/>
  <sheetViews>
    <sheetView workbookViewId="0">
      <selection activeCell="X32" sqref="X32"/>
    </sheetView>
  </sheetViews>
  <sheetFormatPr defaultColWidth="9.140625" defaultRowHeight="15" x14ac:dyDescent="0.25"/>
  <cols>
    <col min="1" max="16384" width="9.140625" style="172"/>
  </cols>
  <sheetData>
    <row r="1" spans="1:1" x14ac:dyDescent="0.25">
      <c r="A1" s="1262" t="s">
        <v>969</v>
      </c>
    </row>
    <row r="2" spans="1:1" x14ac:dyDescent="0.25">
      <c r="A2" s="1262" t="s">
        <v>970</v>
      </c>
    </row>
    <row r="3" spans="1:1" x14ac:dyDescent="0.25">
      <c r="A3" s="1262" t="s">
        <v>971</v>
      </c>
    </row>
    <row r="4" spans="1:1" x14ac:dyDescent="0.25">
      <c r="A4" s="1262" t="s">
        <v>972</v>
      </c>
    </row>
    <row r="5" spans="1:1" x14ac:dyDescent="0.25">
      <c r="A5" s="1262" t="s">
        <v>973</v>
      </c>
    </row>
    <row r="6" spans="1:1" x14ac:dyDescent="0.25">
      <c r="A6" s="1262" t="s">
        <v>974</v>
      </c>
    </row>
    <row r="7" spans="1:1" x14ac:dyDescent="0.25">
      <c r="A7" s="1262" t="s">
        <v>975</v>
      </c>
    </row>
    <row r="8" spans="1:1" x14ac:dyDescent="0.25">
      <c r="A8" s="1262"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U124"/>
  <sheetViews>
    <sheetView showGridLines="0" zoomScaleNormal="100" workbookViewId="0">
      <selection activeCell="A21" sqref="A21:AL21"/>
    </sheetView>
  </sheetViews>
  <sheetFormatPr defaultColWidth="9.140625" defaultRowHeight="15" x14ac:dyDescent="0.25"/>
  <cols>
    <col min="1" max="1" width="13.42578125" style="11" customWidth="1"/>
    <col min="2" max="2" width="8.42578125" style="11" customWidth="1"/>
    <col min="3" max="18" width="8.42578125" style="11" hidden="1" customWidth="1"/>
    <col min="19" max="19" width="7.140625" style="11" hidden="1" customWidth="1"/>
    <col min="20" max="20" width="8.42578125" style="11" hidden="1" customWidth="1"/>
    <col min="21" max="21" width="7.140625" style="11" hidden="1" customWidth="1"/>
    <col min="22" max="22" width="8.42578125" style="11" hidden="1" customWidth="1"/>
    <col min="23" max="23" width="7.140625" style="11" customWidth="1"/>
    <col min="24" max="24" width="8.42578125" style="11" customWidth="1"/>
    <col min="25" max="25" width="7.140625" style="11" customWidth="1"/>
    <col min="26" max="26" width="8.42578125" style="11" customWidth="1"/>
    <col min="27" max="27" width="7.140625" style="11" customWidth="1"/>
    <col min="28" max="28" width="8.42578125" style="11" customWidth="1"/>
    <col min="29" max="30" width="7.7109375" style="11" customWidth="1"/>
    <col min="31" max="31" width="7.140625" style="11" customWidth="1"/>
    <col min="32" max="32" width="8.42578125" style="11" customWidth="1"/>
    <col min="33" max="40" width="7.7109375" style="11" customWidth="1"/>
    <col min="41" max="16384" width="9.140625" style="11"/>
  </cols>
  <sheetData>
    <row r="1" spans="1:40" ht="21" x14ac:dyDescent="0.25">
      <c r="A1" s="2292" t="s">
        <v>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9.5" customHeight="1" thickBot="1" x14ac:dyDescent="0.3">
      <c r="A2" s="2262" t="s">
        <v>81</v>
      </c>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36" customHeight="1" thickBot="1" x14ac:dyDescent="0.3">
      <c r="A3" s="2272"/>
      <c r="B3" s="2273"/>
      <c r="C3" s="2270" t="s">
        <v>82</v>
      </c>
      <c r="D3" s="2271"/>
      <c r="E3" s="2270" t="s">
        <v>83</v>
      </c>
      <c r="F3" s="2271"/>
      <c r="G3" s="2270" t="s">
        <v>84</v>
      </c>
      <c r="H3" s="2271"/>
      <c r="I3" s="2270" t="s">
        <v>85</v>
      </c>
      <c r="J3" s="2271"/>
      <c r="K3" s="2270" t="s">
        <v>86</v>
      </c>
      <c r="L3" s="2271"/>
      <c r="M3" s="2270" t="s">
        <v>87</v>
      </c>
      <c r="N3" s="2271"/>
      <c r="O3" s="2266" t="s">
        <v>88</v>
      </c>
      <c r="P3" s="2267"/>
      <c r="Q3" s="2270" t="s">
        <v>89</v>
      </c>
      <c r="R3" s="2271"/>
      <c r="S3" s="2266" t="s">
        <v>90</v>
      </c>
      <c r="T3" s="2267"/>
      <c r="U3" s="2266" t="s">
        <v>91</v>
      </c>
      <c r="V3" s="2267"/>
      <c r="W3" s="2266" t="s">
        <v>92</v>
      </c>
      <c r="X3" s="2267"/>
      <c r="Y3" s="2266" t="s">
        <v>93</v>
      </c>
      <c r="Z3" s="2267"/>
      <c r="AA3" s="2266" t="s">
        <v>94</v>
      </c>
      <c r="AB3" s="2267"/>
      <c r="AC3" s="2266" t="s">
        <v>95</v>
      </c>
      <c r="AD3" s="2267"/>
      <c r="AE3" s="2266" t="s">
        <v>96</v>
      </c>
      <c r="AF3" s="2267"/>
      <c r="AG3" s="2266" t="s">
        <v>979</v>
      </c>
      <c r="AH3" s="2267"/>
      <c r="AI3" s="2266" t="s">
        <v>1034</v>
      </c>
      <c r="AJ3" s="2267"/>
      <c r="AK3" s="2266" t="s">
        <v>1062</v>
      </c>
      <c r="AL3" s="2267"/>
      <c r="AM3" s="2266" t="s">
        <v>1095</v>
      </c>
      <c r="AN3" s="2267"/>
    </row>
    <row r="4" spans="1:40" ht="15" customHeight="1" x14ac:dyDescent="0.25">
      <c r="A4" s="2268" t="s">
        <v>97</v>
      </c>
      <c r="B4" s="2269"/>
      <c r="C4" s="910">
        <v>26022</v>
      </c>
      <c r="D4" s="911">
        <v>0.98363258363258366</v>
      </c>
      <c r="E4" s="910">
        <v>24193</v>
      </c>
      <c r="F4" s="911">
        <v>0.98598035619676405</v>
      </c>
      <c r="G4" s="910">
        <v>24403</v>
      </c>
      <c r="H4" s="234">
        <v>0.98450800823012063</v>
      </c>
      <c r="I4" s="910">
        <v>23226</v>
      </c>
      <c r="J4" s="234">
        <v>0.98502905127443907</v>
      </c>
      <c r="K4" s="910">
        <v>23904</v>
      </c>
      <c r="L4" s="234">
        <v>0.98544749969081091</v>
      </c>
      <c r="M4" s="910">
        <v>23899</v>
      </c>
      <c r="N4" s="234">
        <v>0.99116622428666223</v>
      </c>
      <c r="O4" s="910">
        <v>23547</v>
      </c>
      <c r="P4" s="234">
        <v>0.9836250469944442</v>
      </c>
      <c r="Q4" s="910">
        <v>22687</v>
      </c>
      <c r="R4" s="234">
        <f>Q4/Q6</f>
        <v>0.98186618194408382</v>
      </c>
      <c r="S4" s="910">
        <v>23434</v>
      </c>
      <c r="T4" s="234">
        <f>S4/S6</f>
        <v>0.98148768637962813</v>
      </c>
      <c r="U4" s="1796">
        <v>20948</v>
      </c>
      <c r="V4" s="310">
        <f>U4/U6</f>
        <v>0.98398233829677295</v>
      </c>
      <c r="W4" s="1796">
        <v>21883</v>
      </c>
      <c r="X4" s="310">
        <f>W4/W6</f>
        <v>0.98434618325761325</v>
      </c>
      <c r="Y4" s="1796">
        <v>21881</v>
      </c>
      <c r="Z4" s="310">
        <f>Y4/Y6</f>
        <v>0.9835925559651173</v>
      </c>
      <c r="AA4" s="1796">
        <v>23464</v>
      </c>
      <c r="AB4" s="310">
        <f>AA4/AA6</f>
        <v>0.98435205772538492</v>
      </c>
      <c r="AC4" s="1796">
        <v>21413</v>
      </c>
      <c r="AD4" s="310">
        <f>AC4/AC6</f>
        <v>0.98432472189022713</v>
      </c>
      <c r="AE4" s="1796">
        <v>21317</v>
      </c>
      <c r="AF4" s="310">
        <f>AE4/AE6</f>
        <v>0.98543823964497046</v>
      </c>
      <c r="AG4" s="1796">
        <v>21841</v>
      </c>
      <c r="AH4" s="310">
        <f>AG4/AG6</f>
        <v>0.98538235957590792</v>
      </c>
      <c r="AI4" s="1969">
        <v>21415</v>
      </c>
      <c r="AJ4" s="310">
        <f>AI4/AI6</f>
        <v>0.9863209285187915</v>
      </c>
      <c r="AK4" s="910">
        <v>20730</v>
      </c>
      <c r="AL4" s="911">
        <f>AK4/AK6</f>
        <v>0.98545350827153455</v>
      </c>
      <c r="AM4" s="910">
        <v>21419</v>
      </c>
      <c r="AN4" s="310">
        <f>AM4/AM6</f>
        <v>0.98500804782708673</v>
      </c>
    </row>
    <row r="5" spans="1:40" ht="15.75" customHeight="1" thickBot="1" x14ac:dyDescent="0.3">
      <c r="A5" s="2300" t="s">
        <v>98</v>
      </c>
      <c r="B5" s="2301"/>
      <c r="C5" s="912">
        <v>433</v>
      </c>
      <c r="D5" s="913">
        <v>1.6367416367416367E-2</v>
      </c>
      <c r="E5" s="912">
        <v>344</v>
      </c>
      <c r="F5" s="913">
        <v>1.4019643803235929E-2</v>
      </c>
      <c r="G5" s="912">
        <v>384</v>
      </c>
      <c r="H5" s="235">
        <v>1.5491991769879372E-2</v>
      </c>
      <c r="I5" s="912">
        <v>353</v>
      </c>
      <c r="J5" s="235">
        <v>1.497094872556088E-2</v>
      </c>
      <c r="K5" s="912">
        <v>353</v>
      </c>
      <c r="L5" s="235">
        <v>1.4552500309189101E-2</v>
      </c>
      <c r="M5" s="912">
        <v>213</v>
      </c>
      <c r="N5" s="235">
        <v>8.8337757133377572E-3</v>
      </c>
      <c r="O5" s="912">
        <v>392</v>
      </c>
      <c r="P5" s="235">
        <v>1.6374953005555786E-2</v>
      </c>
      <c r="Q5" s="912">
        <v>419</v>
      </c>
      <c r="R5" s="235">
        <f>Q5/Q6</f>
        <v>1.8133818055916212E-2</v>
      </c>
      <c r="S5" s="912">
        <v>442</v>
      </c>
      <c r="T5" s="235">
        <f>S5/S6</f>
        <v>1.8512313620371923E-2</v>
      </c>
      <c r="U5" s="311">
        <v>341</v>
      </c>
      <c r="V5" s="312">
        <f>U5/U6</f>
        <v>1.6017661703227017E-2</v>
      </c>
      <c r="W5" s="311">
        <v>348</v>
      </c>
      <c r="X5" s="312">
        <f>W5/W6</f>
        <v>1.5653816742386757E-2</v>
      </c>
      <c r="Y5" s="311">
        <v>365</v>
      </c>
      <c r="Z5" s="312">
        <f>Y5/Y6</f>
        <v>1.6407444034882677E-2</v>
      </c>
      <c r="AA5" s="311">
        <v>373</v>
      </c>
      <c r="AB5" s="312">
        <f>AA5/AA6</f>
        <v>1.5647942274615093E-2</v>
      </c>
      <c r="AC5" s="311">
        <v>341</v>
      </c>
      <c r="AD5" s="312">
        <f>AC5/AC6</f>
        <v>1.5675278109772914E-2</v>
      </c>
      <c r="AE5" s="311">
        <v>315</v>
      </c>
      <c r="AF5" s="312">
        <f>AE5/AE6</f>
        <v>1.4561760355029586E-2</v>
      </c>
      <c r="AG5" s="311">
        <v>324</v>
      </c>
      <c r="AH5" s="312">
        <f>AG5/AG6</f>
        <v>1.4617640424092037E-2</v>
      </c>
      <c r="AI5" s="311">
        <v>297</v>
      </c>
      <c r="AJ5" s="312">
        <f>AI5/AI6</f>
        <v>1.3679071481208548E-2</v>
      </c>
      <c r="AK5" s="912">
        <v>306</v>
      </c>
      <c r="AL5" s="913">
        <f>AK5/AK6</f>
        <v>1.4546491728465488E-2</v>
      </c>
      <c r="AM5" s="912">
        <v>326</v>
      </c>
      <c r="AN5" s="312">
        <f>AM5/AM6</f>
        <v>1.4991952172913313E-2</v>
      </c>
    </row>
    <row r="6" spans="1:40" ht="16.5" thickTop="1" thickBot="1" x14ac:dyDescent="0.3">
      <c r="A6" s="2284" t="s">
        <v>99</v>
      </c>
      <c r="B6" s="2285"/>
      <c r="C6" s="914">
        <v>26455</v>
      </c>
      <c r="D6" s="915">
        <v>1</v>
      </c>
      <c r="E6" s="914">
        <v>24537</v>
      </c>
      <c r="F6" s="915">
        <v>1</v>
      </c>
      <c r="G6" s="313">
        <v>24787</v>
      </c>
      <c r="H6" s="505">
        <v>1</v>
      </c>
      <c r="I6" s="313">
        <v>23579</v>
      </c>
      <c r="J6" s="505">
        <v>1</v>
      </c>
      <c r="K6" s="313">
        <v>24257</v>
      </c>
      <c r="L6" s="505">
        <v>1</v>
      </c>
      <c r="M6" s="313">
        <v>24112</v>
      </c>
      <c r="N6" s="505">
        <v>1</v>
      </c>
      <c r="O6" s="313">
        <v>23939</v>
      </c>
      <c r="P6" s="505">
        <v>1</v>
      </c>
      <c r="Q6" s="313">
        <f>SUM(Q4:Q5)</f>
        <v>23106</v>
      </c>
      <c r="R6" s="505">
        <f>SUM(R4:R5)</f>
        <v>1</v>
      </c>
      <c r="S6" s="313">
        <f>SUM(S4:S5)</f>
        <v>23876</v>
      </c>
      <c r="T6" s="505">
        <v>1</v>
      </c>
      <c r="U6" s="313">
        <f>SUM(U4:U5)</f>
        <v>21289</v>
      </c>
      <c r="V6" s="1278">
        <v>1</v>
      </c>
      <c r="W6" s="313">
        <f>SUM(W4:W5)</f>
        <v>22231</v>
      </c>
      <c r="X6" s="1278">
        <v>1</v>
      </c>
      <c r="Y6" s="313">
        <f>SUM(Y4:Y5)</f>
        <v>22246</v>
      </c>
      <c r="Z6" s="1278">
        <v>1</v>
      </c>
      <c r="AA6" s="313">
        <f>SUM(AA4:AA5)</f>
        <v>23837</v>
      </c>
      <c r="AB6" s="1278">
        <v>1</v>
      </c>
      <c r="AC6" s="313">
        <f>SUM(AC4:AC5)</f>
        <v>21754</v>
      </c>
      <c r="AD6" s="1278">
        <v>1</v>
      </c>
      <c r="AE6" s="313">
        <f>SUM(AE4:AE5)</f>
        <v>21632</v>
      </c>
      <c r="AF6" s="1278">
        <v>1</v>
      </c>
      <c r="AG6" s="313">
        <f>SUM(AG4:AG5)</f>
        <v>22165</v>
      </c>
      <c r="AH6" s="1278">
        <v>1</v>
      </c>
      <c r="AI6" s="313">
        <f>SUM(AI4:AI5)</f>
        <v>21712</v>
      </c>
      <c r="AJ6" s="1278">
        <v>1</v>
      </c>
      <c r="AK6" s="313">
        <f>SUM(AK4:AK5)</f>
        <v>21036</v>
      </c>
      <c r="AL6" s="1278">
        <v>1</v>
      </c>
      <c r="AM6" s="313">
        <f>SUM(AM4:AM5)</f>
        <v>21745</v>
      </c>
      <c r="AN6" s="1278">
        <v>1</v>
      </c>
    </row>
    <row r="7" spans="1:40" ht="19.5" customHeight="1" thickBot="1" x14ac:dyDescent="0.3">
      <c r="A7" s="2294" t="s">
        <v>100</v>
      </c>
      <c r="B7" s="2295"/>
      <c r="C7" s="2295"/>
      <c r="D7" s="2295"/>
      <c r="E7" s="2295"/>
      <c r="F7" s="2295"/>
      <c r="G7" s="2295"/>
      <c r="H7" s="2295"/>
      <c r="I7" s="2295"/>
      <c r="J7" s="2295"/>
      <c r="K7" s="2295"/>
      <c r="L7" s="2295"/>
      <c r="M7" s="2295"/>
      <c r="N7" s="2295"/>
      <c r="O7" s="2295"/>
      <c r="P7" s="2295"/>
      <c r="Q7" s="2295"/>
      <c r="R7" s="2295"/>
      <c r="S7" s="2295"/>
      <c r="T7" s="2295"/>
      <c r="U7" s="2295"/>
      <c r="V7" s="2295"/>
      <c r="W7" s="2295"/>
      <c r="X7" s="2295"/>
      <c r="Y7" s="2295"/>
      <c r="Z7" s="2295"/>
      <c r="AA7" s="2295"/>
      <c r="AB7" s="2295"/>
      <c r="AC7" s="2295"/>
      <c r="AD7" s="2295"/>
      <c r="AE7" s="2295"/>
      <c r="AF7" s="2295"/>
      <c r="AG7" s="2295"/>
      <c r="AH7" s="2295"/>
      <c r="AI7" s="2295"/>
      <c r="AJ7" s="2295"/>
      <c r="AK7" s="2295"/>
      <c r="AL7" s="2295"/>
      <c r="AM7" s="2295"/>
      <c r="AN7" s="2295"/>
    </row>
    <row r="8" spans="1:40" x14ac:dyDescent="0.25">
      <c r="A8" s="2286" t="s">
        <v>101</v>
      </c>
      <c r="B8" s="2287"/>
      <c r="C8" s="916">
        <v>19276</v>
      </c>
      <c r="D8" s="911">
        <f>C8/C12</f>
        <v>0.72863352863352859</v>
      </c>
      <c r="E8" s="916">
        <v>17493</v>
      </c>
      <c r="F8" s="911">
        <f>E8/E12</f>
        <v>0.71292334026164572</v>
      </c>
      <c r="G8" s="916">
        <v>17415</v>
      </c>
      <c r="H8" s="234">
        <f>G8/G12</f>
        <v>0.70258603300116995</v>
      </c>
      <c r="I8" s="916">
        <v>16295</v>
      </c>
      <c r="J8" s="234">
        <f>I8/I12</f>
        <v>0.6910810466940922</v>
      </c>
      <c r="K8" s="916">
        <v>17330</v>
      </c>
      <c r="L8" s="234">
        <v>0.71499999999999997</v>
      </c>
      <c r="M8" s="916">
        <v>16744</v>
      </c>
      <c r="N8" s="234">
        <f>M8/M12</f>
        <v>0.69497364379695348</v>
      </c>
      <c r="O8" s="916">
        <v>17119</v>
      </c>
      <c r="P8" s="234">
        <f>O8/O12</f>
        <v>0.71510923597476916</v>
      </c>
      <c r="Q8" s="916">
        <v>15738</v>
      </c>
      <c r="R8" s="234">
        <f>Q8/Q12</f>
        <v>0.68112178654894828</v>
      </c>
      <c r="S8" s="916">
        <v>15810</v>
      </c>
      <c r="T8" s="234">
        <f>S8/S12</f>
        <v>0.66217121795945721</v>
      </c>
      <c r="U8" s="1802">
        <v>14112</v>
      </c>
      <c r="V8" s="310">
        <f>U8/U12</f>
        <v>0.66287754239278496</v>
      </c>
      <c r="W8" s="1923">
        <v>14891</v>
      </c>
      <c r="X8" s="563">
        <f>W8/W12</f>
        <v>0.66983041698529078</v>
      </c>
      <c r="Y8" s="1923">
        <v>13663</v>
      </c>
      <c r="Z8" s="563">
        <f>Y8/Y12</f>
        <v>0.61417782972219725</v>
      </c>
      <c r="AA8" s="1923">
        <v>13990</v>
      </c>
      <c r="AB8" s="563">
        <f>AA8/AA12</f>
        <v>0.58690271426773499</v>
      </c>
      <c r="AC8" s="1923">
        <v>12576</v>
      </c>
      <c r="AD8" s="563">
        <f>AC8/AC12</f>
        <v>0.57810057920382463</v>
      </c>
      <c r="AE8" s="1923">
        <v>12716</v>
      </c>
      <c r="AF8" s="563">
        <f>AE8/AE12</f>
        <v>0.58783284023668636</v>
      </c>
      <c r="AG8" s="1923">
        <v>12639</v>
      </c>
      <c r="AH8" s="563">
        <f>AG8/AG12</f>
        <v>0.57022332506203477</v>
      </c>
      <c r="AI8" s="1923">
        <v>12278</v>
      </c>
      <c r="AJ8" s="563">
        <f>AI8/AI12</f>
        <v>0.56549373618275611</v>
      </c>
      <c r="AK8" s="2117">
        <v>11936</v>
      </c>
      <c r="AL8" s="1049">
        <f>AK8/AK12</f>
        <v>0.56740825251949045</v>
      </c>
      <c r="AM8" s="2117">
        <v>12645</v>
      </c>
      <c r="AN8" s="563">
        <f>AM8/AM12</f>
        <v>0.58151299149229707</v>
      </c>
    </row>
    <row r="9" spans="1:40" x14ac:dyDescent="0.25">
      <c r="A9" s="2286" t="s">
        <v>102</v>
      </c>
      <c r="B9" s="2287"/>
      <c r="C9" s="916">
        <v>6086</v>
      </c>
      <c r="D9" s="911">
        <f>C9/C12</f>
        <v>0.23005103005103006</v>
      </c>
      <c r="E9" s="916">
        <v>6089</v>
      </c>
      <c r="F9" s="911">
        <f>E9/E12</f>
        <v>0.24815584627297552</v>
      </c>
      <c r="G9" s="916">
        <v>6206</v>
      </c>
      <c r="H9" s="234">
        <f>G9/G12</f>
        <v>0.25037317948924842</v>
      </c>
      <c r="I9" s="916">
        <v>6221</v>
      </c>
      <c r="J9" s="234">
        <f>I9/I12</f>
        <v>0.26383646465074856</v>
      </c>
      <c r="K9" s="916">
        <v>5767</v>
      </c>
      <c r="L9" s="234">
        <f>K9/K12</f>
        <v>0.23774580533454259</v>
      </c>
      <c r="M9" s="916">
        <v>6293</v>
      </c>
      <c r="N9" s="234">
        <f>M9/M12</f>
        <v>0.26119619806582822</v>
      </c>
      <c r="O9" s="916">
        <v>5839</v>
      </c>
      <c r="P9" s="234">
        <f>O9/O12</f>
        <v>0.24391160867204145</v>
      </c>
      <c r="Q9" s="916">
        <v>6424</v>
      </c>
      <c r="R9" s="234">
        <f>Q9/Q12</f>
        <v>0.27802302432268677</v>
      </c>
      <c r="S9" s="916">
        <v>7108</v>
      </c>
      <c r="T9" s="234">
        <f>S9/S12</f>
        <v>0.29770480817557382</v>
      </c>
      <c r="U9" s="1802">
        <v>6493</v>
      </c>
      <c r="V9" s="310">
        <f>U9/U12</f>
        <v>0.30499318897083</v>
      </c>
      <c r="W9" s="1802">
        <v>6524</v>
      </c>
      <c r="X9" s="310">
        <f>W9/W12</f>
        <v>0.29346408168773336</v>
      </c>
      <c r="Y9" s="1802">
        <v>7163</v>
      </c>
      <c r="Z9" s="310">
        <f>Y9/Y12</f>
        <v>0.32199047019688931</v>
      </c>
      <c r="AA9" s="1802">
        <v>8302</v>
      </c>
      <c r="AB9" s="310">
        <f>AA9/AA12</f>
        <v>0.34828208247682174</v>
      </c>
      <c r="AC9" s="1802">
        <v>7892</v>
      </c>
      <c r="AD9" s="310">
        <f>AC9/AC12</f>
        <v>0.36278385584260364</v>
      </c>
      <c r="AE9" s="1802">
        <v>7723</v>
      </c>
      <c r="AF9" s="310">
        <f>AE9/AE12</f>
        <v>0.35701738165680474</v>
      </c>
      <c r="AG9" s="1802">
        <v>8254</v>
      </c>
      <c r="AH9" s="310">
        <f>AG9/AG12</f>
        <v>0.37238890142115949</v>
      </c>
      <c r="AI9" s="1802">
        <v>8186</v>
      </c>
      <c r="AJ9" s="310">
        <f>AI9/AI12</f>
        <v>0.37702652910832718</v>
      </c>
      <c r="AK9" s="916">
        <v>8011</v>
      </c>
      <c r="AL9" s="911">
        <f>AK9/AK12</f>
        <v>0.380823350446853</v>
      </c>
      <c r="AM9" s="916">
        <v>7965</v>
      </c>
      <c r="AN9" s="310">
        <f>AM9/AM12</f>
        <v>0.36629110140262128</v>
      </c>
    </row>
    <row r="10" spans="1:40" x14ac:dyDescent="0.25">
      <c r="A10" s="2286" t="s">
        <v>103</v>
      </c>
      <c r="B10" s="2287"/>
      <c r="C10" s="1721">
        <v>954</v>
      </c>
      <c r="D10" s="911">
        <f>C10/C12</f>
        <v>3.6061236061236061E-2</v>
      </c>
      <c r="E10" s="1721">
        <v>788</v>
      </c>
      <c r="F10" s="911">
        <f>E10/E12</f>
        <v>3.2114765456249743E-2</v>
      </c>
      <c r="G10" s="916">
        <v>1030</v>
      </c>
      <c r="H10" s="234">
        <f>G10/G12</f>
        <v>4.1554040424416024E-2</v>
      </c>
      <c r="I10" s="916">
        <v>950</v>
      </c>
      <c r="J10" s="234">
        <f>I10/I12</f>
        <v>4.0290088638195005E-2</v>
      </c>
      <c r="K10" s="916">
        <v>1030</v>
      </c>
      <c r="L10" s="234">
        <f>K10/K12</f>
        <v>4.2461969740693405E-2</v>
      </c>
      <c r="M10" s="916">
        <v>935</v>
      </c>
      <c r="N10" s="234">
        <f>M10/M12</f>
        <v>3.8807952517328687E-2</v>
      </c>
      <c r="O10" s="916">
        <v>840</v>
      </c>
      <c r="P10" s="234">
        <f>O10/O12</f>
        <v>3.5089185011905256E-2</v>
      </c>
      <c r="Q10" s="916">
        <v>804</v>
      </c>
      <c r="R10" s="234">
        <f>Q10/Q12</f>
        <v>3.4796156842378606E-2</v>
      </c>
      <c r="S10" s="916">
        <v>815</v>
      </c>
      <c r="T10" s="234">
        <f>S10/S12</f>
        <v>3.4134695928966327E-2</v>
      </c>
      <c r="U10" s="1802">
        <v>559</v>
      </c>
      <c r="V10" s="310">
        <f>U10/U12</f>
        <v>2.6257691765700596E-2</v>
      </c>
      <c r="W10" s="1802">
        <v>642</v>
      </c>
      <c r="X10" s="310">
        <f>W10/W12</f>
        <v>2.8878592955782465E-2</v>
      </c>
      <c r="Y10" s="1802">
        <v>1089</v>
      </c>
      <c r="Z10" s="310">
        <f>Y10/Y12</f>
        <v>4.8952620695855438E-2</v>
      </c>
      <c r="AA10" s="1802">
        <v>1190</v>
      </c>
      <c r="AB10" s="310">
        <f>AA10/AA12</f>
        <v>4.9922389562444935E-2</v>
      </c>
      <c r="AC10" s="1802">
        <v>1015</v>
      </c>
      <c r="AD10" s="310">
        <f>AC10/AC12</f>
        <v>4.6658085869265425E-2</v>
      </c>
      <c r="AE10" s="1802">
        <v>953</v>
      </c>
      <c r="AF10" s="310">
        <f>AE10/AE12</f>
        <v>4.4055103550295856E-2</v>
      </c>
      <c r="AG10" s="1802">
        <v>998</v>
      </c>
      <c r="AH10" s="310">
        <f>AG10/AG12</f>
        <v>4.5025941800135347E-2</v>
      </c>
      <c r="AI10" s="1802">
        <v>905</v>
      </c>
      <c r="AJ10" s="310">
        <f>AI10/AI12</f>
        <v>4.1682019159911571E-2</v>
      </c>
      <c r="AK10" s="916">
        <v>848</v>
      </c>
      <c r="AL10" s="911">
        <f>AK10/AK12</f>
        <v>4.031184635862331E-2</v>
      </c>
      <c r="AM10" s="916">
        <v>887</v>
      </c>
      <c r="AN10" s="310">
        <f>AM10/AM12</f>
        <v>4.0790986433662912E-2</v>
      </c>
    </row>
    <row r="11" spans="1:40" ht="15.75" customHeight="1" thickBot="1" x14ac:dyDescent="0.3">
      <c r="A11" s="2264" t="s">
        <v>104</v>
      </c>
      <c r="B11" s="2265"/>
      <c r="C11" s="917">
        <v>139</v>
      </c>
      <c r="D11" s="913">
        <f>C11/C12</f>
        <v>5.2542052542052546E-3</v>
      </c>
      <c r="E11" s="917">
        <v>167</v>
      </c>
      <c r="F11" s="913">
        <f>E11/E12</f>
        <v>6.8060480091290702E-3</v>
      </c>
      <c r="G11" s="917">
        <v>136</v>
      </c>
      <c r="H11" s="235">
        <f>G11/G12</f>
        <v>5.4867470851656108E-3</v>
      </c>
      <c r="I11" s="917">
        <v>113</v>
      </c>
      <c r="J11" s="235">
        <f>I11/I12</f>
        <v>4.7924000169642482E-3</v>
      </c>
      <c r="K11" s="917">
        <v>130</v>
      </c>
      <c r="L11" s="235">
        <f>K11/K12</f>
        <v>5.3592777342622751E-3</v>
      </c>
      <c r="M11" s="917">
        <v>121</v>
      </c>
      <c r="N11" s="235">
        <f>M11/M12</f>
        <v>5.0222056198895946E-3</v>
      </c>
      <c r="O11" s="917">
        <v>141</v>
      </c>
      <c r="P11" s="235">
        <f>O11/O12</f>
        <v>5.8899703412840969E-3</v>
      </c>
      <c r="Q11" s="917">
        <v>140</v>
      </c>
      <c r="R11" s="235">
        <f>Q11/Q12</f>
        <v>6.0590322859863238E-3</v>
      </c>
      <c r="S11" s="917">
        <v>143</v>
      </c>
      <c r="T11" s="235">
        <f>S11/S12</f>
        <v>5.9892779360026802E-3</v>
      </c>
      <c r="U11" s="1803">
        <v>125</v>
      </c>
      <c r="V11" s="312">
        <f>U11/U12</f>
        <v>5.8715768706843908E-3</v>
      </c>
      <c r="W11" s="1803">
        <v>174</v>
      </c>
      <c r="X11" s="312">
        <f>W11/W12</f>
        <v>7.8269083711933786E-3</v>
      </c>
      <c r="Y11" s="1803">
        <v>331</v>
      </c>
      <c r="Z11" s="312">
        <f>Y11/Y12</f>
        <v>1.4879079385057987E-2</v>
      </c>
      <c r="AA11" s="1803">
        <v>355</v>
      </c>
      <c r="AB11" s="312">
        <f>AA11/AA12</f>
        <v>1.489281369299828E-2</v>
      </c>
      <c r="AC11" s="1803">
        <v>271</v>
      </c>
      <c r="AD11" s="312">
        <f>AC11/AC12</f>
        <v>1.2457479084306335E-2</v>
      </c>
      <c r="AE11" s="1803">
        <v>240</v>
      </c>
      <c r="AF11" s="312">
        <f>AE11/AE12</f>
        <v>1.1094674556213017E-2</v>
      </c>
      <c r="AG11" s="1803">
        <v>274</v>
      </c>
      <c r="AH11" s="312">
        <f>AG11/AG12</f>
        <v>1.2361831716670426E-2</v>
      </c>
      <c r="AI11" s="1803">
        <v>343</v>
      </c>
      <c r="AJ11" s="312">
        <f>AI11/AI12</f>
        <v>1.5797715549005158E-2</v>
      </c>
      <c r="AK11" s="917">
        <v>241</v>
      </c>
      <c r="AL11" s="913">
        <f>AK11/AK12</f>
        <v>1.1456550675033277E-2</v>
      </c>
      <c r="AM11" s="917">
        <v>248</v>
      </c>
      <c r="AN11" s="312">
        <f>AM11/AM12</f>
        <v>1.1404920671418716E-2</v>
      </c>
    </row>
    <row r="12" spans="1:40" ht="16.5" thickTop="1" thickBot="1" x14ac:dyDescent="0.3">
      <c r="A12" s="2298" t="s">
        <v>105</v>
      </c>
      <c r="B12" s="2299"/>
      <c r="C12" s="918">
        <f>SUM(C8:C11)</f>
        <v>26455</v>
      </c>
      <c r="D12" s="915">
        <f>C12/C12</f>
        <v>1</v>
      </c>
      <c r="E12" s="918">
        <f>SUM(E8:E11)</f>
        <v>24537</v>
      </c>
      <c r="F12" s="915">
        <f>E12/E12</f>
        <v>1</v>
      </c>
      <c r="G12" s="1267">
        <f>SUM(G8:G11)</f>
        <v>24787</v>
      </c>
      <c r="H12" s="505">
        <f>G12/G12</f>
        <v>1</v>
      </c>
      <c r="I12" s="1267">
        <f>SUM(I8:I11)</f>
        <v>23579</v>
      </c>
      <c r="J12" s="505">
        <f>I12/I12</f>
        <v>1</v>
      </c>
      <c r="K12" s="1267">
        <f>SUM(K8:K11)</f>
        <v>24257</v>
      </c>
      <c r="L12" s="505">
        <f>K12/K12</f>
        <v>1</v>
      </c>
      <c r="M12" s="1267">
        <f>SUM(M8:M11)</f>
        <v>24093</v>
      </c>
      <c r="N12" s="505">
        <f>M12/M12</f>
        <v>1</v>
      </c>
      <c r="O12" s="1267">
        <f>SUM(O8:O11)</f>
        <v>23939</v>
      </c>
      <c r="P12" s="505">
        <f>O12/O12</f>
        <v>1</v>
      </c>
      <c r="Q12" s="1267">
        <f>SUM(Q8:Q11)</f>
        <v>23106</v>
      </c>
      <c r="R12" s="505">
        <f>SUM(R8:R11)</f>
        <v>1</v>
      </c>
      <c r="S12" s="1267">
        <f>SUM(S8:S11)</f>
        <v>23876</v>
      </c>
      <c r="T12" s="505">
        <f>S12/S12</f>
        <v>1</v>
      </c>
      <c r="U12" s="1267">
        <f>SUM(U8:U11)</f>
        <v>21289</v>
      </c>
      <c r="V12" s="1278">
        <f>U12/U12</f>
        <v>1</v>
      </c>
      <c r="W12" s="1267">
        <f>SUM(W8:W11)</f>
        <v>22231</v>
      </c>
      <c r="X12" s="1278">
        <f>W12/W12</f>
        <v>1</v>
      </c>
      <c r="Y12" s="1267">
        <f>SUM(Y8:Y11)</f>
        <v>22246</v>
      </c>
      <c r="Z12" s="1278">
        <f>Y12/Y12</f>
        <v>1</v>
      </c>
      <c r="AA12" s="1267">
        <f>SUM(AA8:AA11)</f>
        <v>23837</v>
      </c>
      <c r="AB12" s="1278">
        <f>AA12/AA12</f>
        <v>1</v>
      </c>
      <c r="AC12" s="1267">
        <f>SUM(AC8:AC11)</f>
        <v>21754</v>
      </c>
      <c r="AD12" s="1278">
        <f>AC12/AC12</f>
        <v>1</v>
      </c>
      <c r="AE12" s="1267">
        <f>SUM(AE8:AE11)</f>
        <v>21632</v>
      </c>
      <c r="AF12" s="1278">
        <f>AE12/AE12</f>
        <v>1</v>
      </c>
      <c r="AG12" s="1267">
        <f>SUM(AG8:AG11)</f>
        <v>22165</v>
      </c>
      <c r="AH12" s="1278">
        <f>AG12/AG12</f>
        <v>1</v>
      </c>
      <c r="AI12" s="1267">
        <f>SUM(AI8:AI11)</f>
        <v>21712</v>
      </c>
      <c r="AJ12" s="1278">
        <f>AI12/AI12</f>
        <v>1</v>
      </c>
      <c r="AK12" s="1267">
        <f>SUM(AK8:AK11)</f>
        <v>21036</v>
      </c>
      <c r="AL12" s="1278">
        <f>AK12/AK12</f>
        <v>1</v>
      </c>
      <c r="AM12" s="1267">
        <f>SUM(AM8:AM11)</f>
        <v>21745</v>
      </c>
      <c r="AN12" s="1278">
        <f>AM12/AM12</f>
        <v>1</v>
      </c>
    </row>
    <row r="13" spans="1:40" ht="19.5" customHeight="1" thickBot="1" x14ac:dyDescent="0.3">
      <c r="A13" s="2294" t="s">
        <v>106</v>
      </c>
      <c r="B13" s="2295"/>
      <c r="C13" s="2295"/>
      <c r="D13" s="2295"/>
      <c r="E13" s="2295"/>
      <c r="F13" s="2295"/>
      <c r="G13" s="2295"/>
      <c r="H13" s="2295"/>
      <c r="I13" s="2295"/>
      <c r="J13" s="2295"/>
      <c r="K13" s="2295"/>
      <c r="L13" s="2295"/>
      <c r="M13" s="2295"/>
      <c r="N13" s="2295"/>
      <c r="O13" s="2295"/>
      <c r="P13" s="2295"/>
      <c r="Q13" s="2295"/>
      <c r="R13" s="2295"/>
      <c r="S13" s="2295"/>
      <c r="T13" s="2295"/>
      <c r="U13" s="2295"/>
      <c r="V13" s="2295"/>
      <c r="W13" s="2295"/>
      <c r="X13" s="2295"/>
      <c r="Y13" s="2295"/>
      <c r="Z13" s="2295"/>
      <c r="AA13" s="2295"/>
      <c r="AB13" s="2295"/>
      <c r="AC13" s="2295"/>
      <c r="AD13" s="2295"/>
      <c r="AE13" s="2295"/>
      <c r="AF13" s="2295"/>
      <c r="AG13" s="2295"/>
      <c r="AH13" s="2295"/>
      <c r="AI13" s="2295"/>
      <c r="AJ13" s="2295"/>
      <c r="AK13" s="2295"/>
      <c r="AL13" s="2295"/>
      <c r="AM13" s="2295"/>
      <c r="AN13" s="2295"/>
    </row>
    <row r="14" spans="1:40" x14ac:dyDescent="0.25">
      <c r="A14" s="2306" t="s">
        <v>107</v>
      </c>
      <c r="B14" s="2307"/>
      <c r="C14" s="916">
        <v>4962</v>
      </c>
      <c r="D14" s="919">
        <v>0.18756378756378755</v>
      </c>
      <c r="E14" s="916">
        <v>5049</v>
      </c>
      <c r="F14" s="919">
        <v>0.20577087663528548</v>
      </c>
      <c r="G14" s="916">
        <v>4990</v>
      </c>
      <c r="H14" s="234">
        <v>0.20131520555129706</v>
      </c>
      <c r="I14" s="916">
        <v>4377</v>
      </c>
      <c r="J14" s="234">
        <v>0.18563128207303109</v>
      </c>
      <c r="K14" s="916">
        <v>4457</v>
      </c>
      <c r="L14" s="234">
        <v>0.18374077585851506</v>
      </c>
      <c r="M14" s="916">
        <v>4049</v>
      </c>
      <c r="N14" s="234">
        <v>0.1680571120242394</v>
      </c>
      <c r="O14" s="916">
        <v>4160</v>
      </c>
      <c r="P14" s="234">
        <v>0.1737750114875308</v>
      </c>
      <c r="Q14" s="916">
        <v>3777</v>
      </c>
      <c r="R14" s="234">
        <f>Q14/Q18</f>
        <v>0.16346403531550247</v>
      </c>
      <c r="S14" s="916">
        <v>3957</v>
      </c>
      <c r="T14" s="234">
        <f>S14/S18</f>
        <v>0.16573127827106718</v>
      </c>
      <c r="U14" s="1802">
        <v>3367</v>
      </c>
      <c r="V14" s="1274">
        <f>U14/U18</f>
        <v>0.15815679458875476</v>
      </c>
      <c r="W14" s="1802">
        <v>3485</v>
      </c>
      <c r="X14" s="1274">
        <f>W14/W18</f>
        <v>0.15676307858395933</v>
      </c>
      <c r="Y14" s="1802">
        <v>3293</v>
      </c>
      <c r="Z14" s="1274">
        <f>Y14/Y18</f>
        <v>0.14802661152566754</v>
      </c>
      <c r="AA14" s="1802">
        <v>3638</v>
      </c>
      <c r="AB14" s="1274">
        <f>AA14/AA18</f>
        <v>0.15261987666233168</v>
      </c>
      <c r="AC14" s="1802">
        <v>3050</v>
      </c>
      <c r="AD14" s="1274">
        <f>AC14/AC18</f>
        <v>0.1402041003953296</v>
      </c>
      <c r="AE14" s="1802">
        <v>3307</v>
      </c>
      <c r="AF14" s="1274">
        <f>AE14/AE18</f>
        <v>0.1528753698224852</v>
      </c>
      <c r="AG14" s="1802">
        <v>2983</v>
      </c>
      <c r="AH14" s="1274">
        <f>AG14/AG18</f>
        <v>0.1345815474847733</v>
      </c>
      <c r="AI14" s="1802">
        <v>2946</v>
      </c>
      <c r="AJ14" s="1274">
        <f>AI14/AI18</f>
        <v>0.13568533529845248</v>
      </c>
      <c r="AK14" s="916">
        <v>2532</v>
      </c>
      <c r="AL14" s="2118">
        <f>AK14/AK18</f>
        <v>0.12036508841985168</v>
      </c>
      <c r="AM14" s="916">
        <v>2481</v>
      </c>
      <c r="AN14" s="1274">
        <f>AM14/AM18</f>
        <v>0.11409519429753967</v>
      </c>
    </row>
    <row r="15" spans="1:40" x14ac:dyDescent="0.25">
      <c r="A15" s="2274" t="s">
        <v>108</v>
      </c>
      <c r="B15" s="2275"/>
      <c r="C15" s="916">
        <v>4817</v>
      </c>
      <c r="D15" s="919">
        <v>0.18208278208278209</v>
      </c>
      <c r="E15" s="916">
        <v>6903</v>
      </c>
      <c r="F15" s="919">
        <v>0.28133023597016749</v>
      </c>
      <c r="G15" s="916">
        <v>10347</v>
      </c>
      <c r="H15" s="234">
        <v>0.41799999999999998</v>
      </c>
      <c r="I15" s="916">
        <v>9494</v>
      </c>
      <c r="J15" s="234">
        <v>0.40300000000000002</v>
      </c>
      <c r="K15" s="916">
        <v>10123</v>
      </c>
      <c r="L15" s="234">
        <v>0.41699999999999998</v>
      </c>
      <c r="M15" s="916">
        <v>9749</v>
      </c>
      <c r="N15" s="234">
        <v>0.40464035196945169</v>
      </c>
      <c r="O15" s="916">
        <v>9152</v>
      </c>
      <c r="P15" s="234">
        <v>0.38230502527256777</v>
      </c>
      <c r="Q15" s="916">
        <v>8985</v>
      </c>
      <c r="R15" s="234">
        <v>0.38900000000000001</v>
      </c>
      <c r="S15" s="916">
        <v>9031</v>
      </c>
      <c r="T15" s="234">
        <f>S15/S18</f>
        <v>0.37824593734293854</v>
      </c>
      <c r="U15" s="1802">
        <v>8368</v>
      </c>
      <c r="V15" s="310">
        <f>U15/U18</f>
        <v>0.39306684203109588</v>
      </c>
      <c r="W15" s="1802">
        <v>8906</v>
      </c>
      <c r="X15" s="310">
        <f>W15/W18</f>
        <v>0.4006117583554496</v>
      </c>
      <c r="Y15" s="1802">
        <v>8371</v>
      </c>
      <c r="Z15" s="310">
        <f>Y15/Y18</f>
        <v>0.37629236716713116</v>
      </c>
      <c r="AA15" s="1802">
        <v>8752</v>
      </c>
      <c r="AB15" s="310">
        <f>AA15/AA18</f>
        <v>0.36716029701724212</v>
      </c>
      <c r="AC15" s="1802">
        <v>7714</v>
      </c>
      <c r="AD15" s="310">
        <f>AC15/AC18</f>
        <v>0.35460145260641723</v>
      </c>
      <c r="AE15" s="1802">
        <v>7667</v>
      </c>
      <c r="AF15" s="310">
        <f>AE15/AE18</f>
        <v>0.35442862426035504</v>
      </c>
      <c r="AG15" s="1802">
        <v>8023</v>
      </c>
      <c r="AH15" s="310">
        <f>AG15/AG18</f>
        <v>0.36196706519287164</v>
      </c>
      <c r="AI15" s="1802">
        <v>7695</v>
      </c>
      <c r="AJ15" s="310">
        <f>AI15/AI18</f>
        <v>0.35441230655858513</v>
      </c>
      <c r="AK15" s="916">
        <v>7577</v>
      </c>
      <c r="AL15" s="911">
        <f>AK15/AK18</f>
        <v>0.3601920517208595</v>
      </c>
      <c r="AM15" s="916">
        <v>8064</v>
      </c>
      <c r="AN15" s="310">
        <f>AM15/AM18</f>
        <v>0.37084387215451831</v>
      </c>
    </row>
    <row r="16" spans="1:40" x14ac:dyDescent="0.25">
      <c r="A16" s="2274" t="s">
        <v>109</v>
      </c>
      <c r="B16" s="2275"/>
      <c r="C16" s="916">
        <v>10817</v>
      </c>
      <c r="D16" s="919">
        <v>0.40888300888300888</v>
      </c>
      <c r="E16" s="916">
        <v>8982</v>
      </c>
      <c r="F16" s="919">
        <v>0.36605942046704976</v>
      </c>
      <c r="G16" s="916">
        <v>8848</v>
      </c>
      <c r="H16" s="234">
        <v>0.3569613103643039</v>
      </c>
      <c r="I16" s="916">
        <v>9449</v>
      </c>
      <c r="J16" s="234">
        <v>0.40073794478137326</v>
      </c>
      <c r="K16" s="916">
        <v>9374</v>
      </c>
      <c r="L16" s="234">
        <v>0.38644514985365047</v>
      </c>
      <c r="M16" s="916">
        <v>9986</v>
      </c>
      <c r="N16" s="234">
        <v>0.4144772340513842</v>
      </c>
      <c r="O16" s="916">
        <v>10252</v>
      </c>
      <c r="P16" s="234">
        <v>0.42825514850244373</v>
      </c>
      <c r="Q16" s="916">
        <v>10059</v>
      </c>
      <c r="R16" s="234">
        <f>Q16/Q18</f>
        <v>0.43534146974811738</v>
      </c>
      <c r="S16" s="916">
        <v>10593</v>
      </c>
      <c r="T16" s="234">
        <f>S16/S18</f>
        <v>0.4436672809515832</v>
      </c>
      <c r="U16" s="1802">
        <v>9269</v>
      </c>
      <c r="V16" s="1275">
        <f>U16/U18</f>
        <v>0.43538916811498896</v>
      </c>
      <c r="W16" s="1802">
        <v>9586</v>
      </c>
      <c r="X16" s="1275">
        <f>W16/W18</f>
        <v>0.43119967612792948</v>
      </c>
      <c r="Y16" s="1802">
        <v>10313</v>
      </c>
      <c r="Z16" s="1275">
        <f>Y16/Y18</f>
        <v>0.46358895981300008</v>
      </c>
      <c r="AA16" s="1802">
        <v>11187</v>
      </c>
      <c r="AB16" s="1275">
        <f>AA16/AA18</f>
        <v>0.46931241347485003</v>
      </c>
      <c r="AC16" s="1802">
        <v>10705</v>
      </c>
      <c r="AD16" s="1275">
        <f>AC16/AC18</f>
        <v>0.49209340810885355</v>
      </c>
      <c r="AE16" s="1802">
        <v>10325</v>
      </c>
      <c r="AF16" s="1275">
        <f>AE16/AE18</f>
        <v>0.47730214497041418</v>
      </c>
      <c r="AG16" s="1802">
        <v>10881</v>
      </c>
      <c r="AH16" s="1275">
        <f>AG16/AG18</f>
        <v>0.49090909090909091</v>
      </c>
      <c r="AI16" s="1802">
        <v>10794</v>
      </c>
      <c r="AJ16" s="1275">
        <f>AI16/AI18</f>
        <v>0.49714443625644805</v>
      </c>
      <c r="AK16" s="916">
        <v>10635</v>
      </c>
      <c r="AL16" s="919">
        <f>AK16/AK18</f>
        <v>0.50556189389617801</v>
      </c>
      <c r="AM16" s="916">
        <v>10907</v>
      </c>
      <c r="AN16" s="1275">
        <f>AM16/AM18</f>
        <v>0.50158657162566112</v>
      </c>
    </row>
    <row r="17" spans="1:47" ht="15.75" thickBot="1" x14ac:dyDescent="0.3">
      <c r="A17" s="2304" t="s">
        <v>110</v>
      </c>
      <c r="B17" s="2305"/>
      <c r="C17" s="920">
        <v>5859</v>
      </c>
      <c r="D17" s="921">
        <v>0.22147042147042148</v>
      </c>
      <c r="E17" s="920">
        <v>3603</v>
      </c>
      <c r="F17" s="921">
        <v>0.14683946692749725</v>
      </c>
      <c r="G17" s="917">
        <v>602</v>
      </c>
      <c r="H17" s="235">
        <v>2.4286924597571306E-2</v>
      </c>
      <c r="I17" s="917">
        <v>259</v>
      </c>
      <c r="J17" s="235">
        <v>1.0984350481360533E-2</v>
      </c>
      <c r="K17" s="917">
        <v>303</v>
      </c>
      <c r="L17" s="235">
        <v>1.2491239642165149E-2</v>
      </c>
      <c r="M17" s="917">
        <v>309</v>
      </c>
      <c r="N17" s="235">
        <v>1.2825301954924666E-2</v>
      </c>
      <c r="O17" s="917">
        <v>375</v>
      </c>
      <c r="P17" s="235">
        <v>1.5664814737457705E-2</v>
      </c>
      <c r="Q17" s="917">
        <v>285</v>
      </c>
      <c r="R17" s="235">
        <f>Q17/Q18</f>
        <v>1.2334458582186444E-2</v>
      </c>
      <c r="S17" s="917">
        <v>295</v>
      </c>
      <c r="T17" s="235">
        <f>S17/S18</f>
        <v>1.2355503434411124E-2</v>
      </c>
      <c r="U17" s="1803">
        <v>285</v>
      </c>
      <c r="V17" s="1276">
        <f>U17/U18</f>
        <v>1.3387195265160412E-2</v>
      </c>
      <c r="W17" s="1804">
        <v>254</v>
      </c>
      <c r="X17" s="1276">
        <f>W17/W18</f>
        <v>1.1425486932661599E-2</v>
      </c>
      <c r="Y17" s="1804">
        <v>269</v>
      </c>
      <c r="Z17" s="1276">
        <f>Y17/Y18</f>
        <v>1.2092061494201205E-2</v>
      </c>
      <c r="AA17" s="1804">
        <v>260</v>
      </c>
      <c r="AB17" s="1276">
        <f>AA17/AA18</f>
        <v>1.0907412845576205E-2</v>
      </c>
      <c r="AC17" s="1804">
        <v>285</v>
      </c>
      <c r="AD17" s="1276">
        <f>AC17/AC18</f>
        <v>1.310103888939965E-2</v>
      </c>
      <c r="AE17" s="1804">
        <v>333</v>
      </c>
      <c r="AF17" s="1276">
        <f>AE17/AE18</f>
        <v>1.5393860946745563E-2</v>
      </c>
      <c r="AG17" s="1804">
        <v>278</v>
      </c>
      <c r="AH17" s="1276">
        <f>AG17/AG18</f>
        <v>1.2542296413264155E-2</v>
      </c>
      <c r="AI17" s="1804">
        <v>277</v>
      </c>
      <c r="AJ17" s="1276">
        <f>AI17/AI18</f>
        <v>1.2757921886514371E-2</v>
      </c>
      <c r="AK17" s="920">
        <v>292</v>
      </c>
      <c r="AL17" s="921">
        <f>AK17/AK18</f>
        <v>1.3880965963110857E-2</v>
      </c>
      <c r="AM17" s="920">
        <v>293</v>
      </c>
      <c r="AN17" s="1276">
        <f>AM17/AM18</f>
        <v>1.3474361922280985E-2</v>
      </c>
    </row>
    <row r="18" spans="1:47" ht="16.5" thickTop="1" thickBot="1" x14ac:dyDescent="0.3">
      <c r="A18" s="2302" t="s">
        <v>105</v>
      </c>
      <c r="B18" s="2303"/>
      <c r="C18" s="918">
        <f>SUM(C14:C17)</f>
        <v>26455</v>
      </c>
      <c r="D18" s="922">
        <f>C18/C18</f>
        <v>1</v>
      </c>
      <c r="E18" s="918">
        <f>SUM(E14:E17)</f>
        <v>24537</v>
      </c>
      <c r="F18" s="922">
        <f>E18/E18</f>
        <v>1</v>
      </c>
      <c r="G18" s="1267">
        <f>SUM(G14:G17)</f>
        <v>24787</v>
      </c>
      <c r="H18" s="505">
        <f>G18/G18</f>
        <v>1</v>
      </c>
      <c r="I18" s="1267">
        <f>SUM(I14:I17)</f>
        <v>23579</v>
      </c>
      <c r="J18" s="505">
        <f>I18/I18</f>
        <v>1</v>
      </c>
      <c r="K18" s="1267">
        <f>SUM(K14:K17)</f>
        <v>24257</v>
      </c>
      <c r="L18" s="505">
        <f>K18/K18</f>
        <v>1</v>
      </c>
      <c r="M18" s="1267">
        <f>SUM(M14:M17)</f>
        <v>24093</v>
      </c>
      <c r="N18" s="505">
        <f>M18/M18</f>
        <v>1</v>
      </c>
      <c r="O18" s="1267">
        <f>SUM(O14:O17)</f>
        <v>23939</v>
      </c>
      <c r="P18" s="505">
        <f>O18/O18</f>
        <v>1</v>
      </c>
      <c r="Q18" s="1267">
        <f>SUM(Q14:Q17)</f>
        <v>23106</v>
      </c>
      <c r="R18" s="505">
        <f>SUM(R14:R17)</f>
        <v>1.0001399636458064</v>
      </c>
      <c r="S18" s="1267">
        <f>SUM(S14:S17)</f>
        <v>23876</v>
      </c>
      <c r="T18" s="505">
        <f>S18/S18</f>
        <v>1</v>
      </c>
      <c r="U18" s="1267">
        <f>SUM(U14:U17)</f>
        <v>21289</v>
      </c>
      <c r="V18" s="1277">
        <f>U18/U18</f>
        <v>1</v>
      </c>
      <c r="W18" s="1267">
        <f>SUM(W14:W17)</f>
        <v>22231</v>
      </c>
      <c r="X18" s="1277">
        <f>W18/W18</f>
        <v>1</v>
      </c>
      <c r="Y18" s="1267">
        <f>SUM(Y14:Y17)</f>
        <v>22246</v>
      </c>
      <c r="Z18" s="1277">
        <f>Y18/Y18</f>
        <v>1</v>
      </c>
      <c r="AA18" s="1267">
        <f>SUM(AA14:AA17)</f>
        <v>23837</v>
      </c>
      <c r="AB18" s="1277">
        <f>AA18/AA18</f>
        <v>1</v>
      </c>
      <c r="AC18" s="1267">
        <f>SUM(AC14:AC17)</f>
        <v>21754</v>
      </c>
      <c r="AD18" s="1277">
        <f>AC18/AC18</f>
        <v>1</v>
      </c>
      <c r="AE18" s="1267">
        <f>SUM(AE14:AE17)</f>
        <v>21632</v>
      </c>
      <c r="AF18" s="1277">
        <f>AE18/AE18</f>
        <v>1</v>
      </c>
      <c r="AG18" s="1267">
        <f>SUM(AG14:AG17)</f>
        <v>22165</v>
      </c>
      <c r="AH18" s="1277">
        <f>AG18/AG18</f>
        <v>1</v>
      </c>
      <c r="AI18" s="1267">
        <f>SUM(AI14:AI17)</f>
        <v>21712</v>
      </c>
      <c r="AJ18" s="1277">
        <f>AI18/AI18</f>
        <v>1</v>
      </c>
      <c r="AK18" s="1267">
        <f>SUM(AK14:AK17)</f>
        <v>21036</v>
      </c>
      <c r="AL18" s="1277">
        <f>AK18/AK18</f>
        <v>1</v>
      </c>
      <c r="AM18" s="1267">
        <f>SUM(AM14:AM17)</f>
        <v>21745</v>
      </c>
      <c r="AN18" s="1277">
        <f>AM18/AM18</f>
        <v>1</v>
      </c>
    </row>
    <row r="19" spans="1:47" ht="14.25" customHeight="1" x14ac:dyDescent="0.25">
      <c r="A19" s="1494"/>
      <c r="B19" s="1495"/>
      <c r="C19" s="1496"/>
      <c r="D19" s="1497"/>
      <c r="E19" s="1496"/>
      <c r="F19" s="1497"/>
      <c r="G19" s="1496"/>
      <c r="H19" s="1497"/>
      <c r="I19" s="1496"/>
      <c r="J19" s="1497"/>
      <c r="K19" s="1496"/>
      <c r="L19" s="1497"/>
      <c r="M19" s="1496"/>
      <c r="N19" s="1497"/>
      <c r="O19" s="1496"/>
      <c r="P19" s="1497"/>
      <c r="Q19" s="1496"/>
      <c r="R19" s="1498"/>
      <c r="S19" s="1496"/>
      <c r="T19" s="1497"/>
    </row>
    <row r="20" spans="1:47" ht="19.5" customHeight="1" x14ac:dyDescent="0.25">
      <c r="A20" s="2296" t="s">
        <v>111</v>
      </c>
      <c r="B20" s="2297"/>
      <c r="C20" s="2297"/>
      <c r="D20" s="2297"/>
      <c r="E20" s="2297"/>
      <c r="F20" s="2297"/>
      <c r="G20" s="2297"/>
      <c r="H20" s="2297"/>
      <c r="I20" s="2297"/>
      <c r="J20" s="2297"/>
      <c r="K20" s="2297"/>
      <c r="L20" s="2297"/>
      <c r="M20" s="2297"/>
      <c r="N20" s="2297"/>
      <c r="O20" s="2297"/>
      <c r="P20" s="2297"/>
      <c r="Q20" s="2297"/>
      <c r="R20" s="2297"/>
      <c r="S20" s="2297"/>
      <c r="T20" s="2297"/>
      <c r="U20" s="2297"/>
      <c r="V20" s="2297"/>
      <c r="W20" s="2297"/>
      <c r="X20" s="2297"/>
      <c r="Y20" s="2297"/>
      <c r="Z20" s="2297"/>
      <c r="AA20" s="2297"/>
      <c r="AB20" s="2297"/>
      <c r="AC20" s="2297"/>
      <c r="AD20" s="2297"/>
      <c r="AE20" s="2297"/>
      <c r="AF20" s="2297"/>
      <c r="AG20" s="2297"/>
      <c r="AH20" s="2297"/>
      <c r="AI20" s="2297"/>
      <c r="AJ20" s="2297"/>
      <c r="AK20" s="2297"/>
      <c r="AL20" s="2297"/>
    </row>
    <row r="21" spans="1:47" ht="14.25" customHeight="1" thickBot="1" x14ac:dyDescent="0.3">
      <c r="A21" s="2288" t="s">
        <v>1096</v>
      </c>
      <c r="B21" s="2289"/>
      <c r="C21" s="2289"/>
      <c r="D21" s="2289"/>
      <c r="E21" s="2289"/>
      <c r="F21" s="2289"/>
      <c r="G21" s="2289"/>
      <c r="H21" s="2289"/>
      <c r="I21" s="2289"/>
      <c r="J21" s="2289"/>
      <c r="K21" s="2289"/>
      <c r="L21" s="2289"/>
      <c r="M21" s="2289"/>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c r="AL21" s="2289"/>
    </row>
    <row r="22" spans="1:47" ht="72" customHeight="1" thickBot="1" x14ac:dyDescent="0.3">
      <c r="A22" s="1503"/>
      <c r="B22" s="931" t="s">
        <v>113</v>
      </c>
      <c r="C22" s="1504"/>
      <c r="D22" s="1504"/>
      <c r="E22" s="1504"/>
      <c r="F22" s="1504"/>
      <c r="G22" s="1504"/>
      <c r="H22" s="1504"/>
      <c r="I22" s="1504"/>
      <c r="J22" s="1504"/>
      <c r="K22" s="1504"/>
      <c r="L22" s="1504"/>
      <c r="M22" s="1504"/>
      <c r="N22" s="1504"/>
      <c r="O22" s="1504"/>
      <c r="P22" s="1504"/>
      <c r="Q22" s="1504"/>
      <c r="R22" s="1504"/>
      <c r="S22" s="1504"/>
      <c r="T22" s="1504"/>
      <c r="W22" s="1505" t="s">
        <v>114</v>
      </c>
      <c r="X22" s="1505" t="s">
        <v>115</v>
      </c>
      <c r="Y22" s="1505" t="s">
        <v>116</v>
      </c>
      <c r="Z22" s="1505" t="s">
        <v>117</v>
      </c>
      <c r="AA22" s="1505" t="s">
        <v>118</v>
      </c>
      <c r="AB22" s="1505" t="s">
        <v>119</v>
      </c>
      <c r="AC22" s="1505" t="s">
        <v>120</v>
      </c>
      <c r="AD22" s="1505" t="s">
        <v>121</v>
      </c>
      <c r="AE22" s="1505" t="s">
        <v>122</v>
      </c>
      <c r="AF22" s="1505" t="s">
        <v>123</v>
      </c>
      <c r="AG22" s="1505" t="s">
        <v>124</v>
      </c>
      <c r="AH22" s="1505" t="s">
        <v>125</v>
      </c>
      <c r="AI22" s="1505" t="s">
        <v>126</v>
      </c>
      <c r="AJ22" s="1506" t="s">
        <v>127</v>
      </c>
      <c r="AK22" s="931" t="s">
        <v>128</v>
      </c>
      <c r="AL22" s="1506" t="s">
        <v>129</v>
      </c>
    </row>
    <row r="23" spans="1:47" x14ac:dyDescent="0.25">
      <c r="A23" s="1499" t="s">
        <v>107</v>
      </c>
      <c r="B23" s="2119">
        <v>0</v>
      </c>
      <c r="C23" s="2120"/>
      <c r="D23" s="2120"/>
      <c r="E23" s="2120"/>
      <c r="F23" s="2120"/>
      <c r="G23" s="2120"/>
      <c r="H23" s="2120"/>
      <c r="I23" s="2120"/>
      <c r="J23" s="2120"/>
      <c r="K23" s="2120"/>
      <c r="L23" s="2120"/>
      <c r="M23" s="2120"/>
      <c r="N23" s="2120"/>
      <c r="O23" s="2120"/>
      <c r="P23" s="2120"/>
      <c r="Q23" s="2120"/>
      <c r="R23" s="2120"/>
      <c r="S23" s="2120"/>
      <c r="T23" s="2120"/>
      <c r="U23" s="19"/>
      <c r="V23" s="19"/>
      <c r="W23" s="2121">
        <v>0</v>
      </c>
      <c r="X23" s="2121">
        <v>0</v>
      </c>
      <c r="Y23" s="2121">
        <v>0</v>
      </c>
      <c r="Z23" s="2121">
        <v>0</v>
      </c>
      <c r="AA23" s="2121">
        <v>0</v>
      </c>
      <c r="AB23" s="2121">
        <v>0</v>
      </c>
      <c r="AC23" s="1006">
        <v>0</v>
      </c>
      <c r="AD23" s="1006">
        <v>0</v>
      </c>
      <c r="AE23" s="1006">
        <v>0</v>
      </c>
      <c r="AF23" s="1006">
        <v>0</v>
      </c>
      <c r="AG23" s="1006">
        <v>0</v>
      </c>
      <c r="AH23" s="1006">
        <v>0</v>
      </c>
      <c r="AI23" s="1006">
        <v>0</v>
      </c>
      <c r="AJ23" s="2122">
        <v>0</v>
      </c>
      <c r="AK23" s="1805">
        <f>SUM(B23:AJ23)</f>
        <v>0</v>
      </c>
      <c r="AL23" s="1633">
        <v>0</v>
      </c>
    </row>
    <row r="24" spans="1:47" x14ac:dyDescent="0.25">
      <c r="A24" s="1500" t="s">
        <v>108</v>
      </c>
      <c r="B24" s="2123">
        <v>0</v>
      </c>
      <c r="C24" s="2124"/>
      <c r="D24" s="2124"/>
      <c r="E24" s="2124"/>
      <c r="F24" s="2124"/>
      <c r="G24" s="2124"/>
      <c r="H24" s="2124"/>
      <c r="I24" s="2124"/>
      <c r="J24" s="2124"/>
      <c r="K24" s="2124"/>
      <c r="L24" s="2124"/>
      <c r="M24" s="2124"/>
      <c r="N24" s="2124"/>
      <c r="O24" s="2124"/>
      <c r="P24" s="2124"/>
      <c r="Q24" s="2124"/>
      <c r="R24" s="2124"/>
      <c r="S24" s="2124"/>
      <c r="T24" s="2124"/>
      <c r="U24" s="19"/>
      <c r="V24" s="19"/>
      <c r="W24" s="2125">
        <v>0</v>
      </c>
      <c r="X24" s="2125">
        <v>0</v>
      </c>
      <c r="Y24" s="2125">
        <v>0</v>
      </c>
      <c r="Z24" s="2125">
        <v>0</v>
      </c>
      <c r="AA24" s="2125">
        <v>0</v>
      </c>
      <c r="AB24" s="2125">
        <v>0</v>
      </c>
      <c r="AC24" s="2125">
        <v>0</v>
      </c>
      <c r="AD24" s="2125">
        <v>0</v>
      </c>
      <c r="AE24" s="2125">
        <v>0</v>
      </c>
      <c r="AF24" s="2125">
        <v>0</v>
      </c>
      <c r="AG24" s="2125">
        <v>0</v>
      </c>
      <c r="AH24" s="1009">
        <v>0</v>
      </c>
      <c r="AI24" s="1009">
        <v>0</v>
      </c>
      <c r="AJ24" s="2126">
        <v>0</v>
      </c>
      <c r="AK24" s="573">
        <f>SUM(B24:AJ24)</f>
        <v>0</v>
      </c>
      <c r="AL24" s="1634">
        <v>0</v>
      </c>
      <c r="AN24" s="752"/>
      <c r="AP24" s="752"/>
      <c r="AR24" s="752"/>
      <c r="AS24" s="752"/>
      <c r="AT24" s="752"/>
      <c r="AU24" s="752"/>
    </row>
    <row r="25" spans="1:47" x14ac:dyDescent="0.25">
      <c r="A25" s="1500" t="s">
        <v>109</v>
      </c>
      <c r="B25" s="2123">
        <v>0</v>
      </c>
      <c r="C25" s="2124"/>
      <c r="D25" s="2124"/>
      <c r="E25" s="2124"/>
      <c r="F25" s="2124"/>
      <c r="G25" s="2124"/>
      <c r="H25" s="2124"/>
      <c r="I25" s="2124"/>
      <c r="J25" s="2124"/>
      <c r="K25" s="2124"/>
      <c r="L25" s="2124"/>
      <c r="M25" s="2124"/>
      <c r="N25" s="2124"/>
      <c r="O25" s="2124"/>
      <c r="P25" s="2124"/>
      <c r="Q25" s="2124"/>
      <c r="R25" s="2124"/>
      <c r="S25" s="2124"/>
      <c r="T25" s="2124"/>
      <c r="U25" s="19"/>
      <c r="V25" s="19"/>
      <c r="W25" s="2125">
        <v>0</v>
      </c>
      <c r="X25" s="2125">
        <v>0</v>
      </c>
      <c r="Y25" s="2125">
        <v>0</v>
      </c>
      <c r="Z25" s="2125">
        <v>0</v>
      </c>
      <c r="AA25" s="2125">
        <v>0</v>
      </c>
      <c r="AB25" s="2125">
        <v>0</v>
      </c>
      <c r="AC25" s="1009">
        <v>0</v>
      </c>
      <c r="AD25" s="1009">
        <v>0</v>
      </c>
      <c r="AE25" s="1009">
        <v>0</v>
      </c>
      <c r="AF25" s="2125">
        <v>0</v>
      </c>
      <c r="AG25" s="2125">
        <v>0</v>
      </c>
      <c r="AH25" s="1009">
        <v>0</v>
      </c>
      <c r="AI25" s="1009">
        <v>0</v>
      </c>
      <c r="AJ25" s="2126">
        <v>0</v>
      </c>
      <c r="AK25" s="573">
        <f>SUM(B25:AJ25)</f>
        <v>0</v>
      </c>
      <c r="AL25" s="1634">
        <v>0</v>
      </c>
      <c r="AM25" s="1651"/>
      <c r="AN25" s="752"/>
      <c r="AO25" s="1651"/>
      <c r="AP25" s="752"/>
      <c r="AQ25" s="1651"/>
      <c r="AR25" s="752"/>
      <c r="AS25" s="752"/>
      <c r="AT25" s="752"/>
      <c r="AU25" s="752"/>
    </row>
    <row r="26" spans="1:47" ht="15.75" thickBot="1" x14ac:dyDescent="0.3">
      <c r="A26" s="1501" t="s">
        <v>110</v>
      </c>
      <c r="B26" s="2127">
        <v>0</v>
      </c>
      <c r="C26" s="2128"/>
      <c r="D26" s="2128"/>
      <c r="E26" s="2128"/>
      <c r="F26" s="2128"/>
      <c r="G26" s="2128"/>
      <c r="H26" s="2128"/>
      <c r="I26" s="2128"/>
      <c r="J26" s="2128"/>
      <c r="K26" s="2128"/>
      <c r="L26" s="2128"/>
      <c r="M26" s="2128"/>
      <c r="N26" s="2128"/>
      <c r="O26" s="2128"/>
      <c r="P26" s="2128"/>
      <c r="Q26" s="2128"/>
      <c r="R26" s="2128"/>
      <c r="S26" s="2128"/>
      <c r="T26" s="2128"/>
      <c r="U26" s="19"/>
      <c r="V26" s="19"/>
      <c r="W26" s="2129">
        <v>0</v>
      </c>
      <c r="X26" s="2129">
        <v>0</v>
      </c>
      <c r="Y26" s="2129">
        <v>0</v>
      </c>
      <c r="Z26" s="2129">
        <v>0</v>
      </c>
      <c r="AA26" s="2129">
        <v>0</v>
      </c>
      <c r="AB26" s="2129">
        <v>0</v>
      </c>
      <c r="AC26" s="1012">
        <v>0</v>
      </c>
      <c r="AD26" s="1012">
        <v>0</v>
      </c>
      <c r="AE26" s="1012">
        <v>0</v>
      </c>
      <c r="AF26" s="1012">
        <v>0</v>
      </c>
      <c r="AG26" s="1012">
        <v>0</v>
      </c>
      <c r="AH26" s="1012">
        <v>0</v>
      </c>
      <c r="AI26" s="1012">
        <v>0</v>
      </c>
      <c r="AJ26" s="2130">
        <v>0</v>
      </c>
      <c r="AK26" s="574">
        <f>SUM(B26:AJ26)</f>
        <v>0</v>
      </c>
      <c r="AL26" s="1635">
        <v>0</v>
      </c>
    </row>
    <row r="27" spans="1:47" ht="15.75" thickTop="1" x14ac:dyDescent="0.25">
      <c r="A27" s="1499" t="s">
        <v>130</v>
      </c>
      <c r="B27" s="1670">
        <f>SUM(B23:B26)</f>
        <v>0</v>
      </c>
      <c r="C27" s="1671"/>
      <c r="D27" s="1671"/>
      <c r="E27" s="1671"/>
      <c r="F27" s="1671"/>
      <c r="G27" s="1671"/>
      <c r="H27" s="1671"/>
      <c r="I27" s="1671"/>
      <c r="J27" s="1671"/>
      <c r="K27" s="1671"/>
      <c r="L27" s="1671"/>
      <c r="M27" s="1671"/>
      <c r="N27" s="1671"/>
      <c r="O27" s="1671"/>
      <c r="P27" s="1671"/>
      <c r="Q27" s="1671"/>
      <c r="R27" s="1671"/>
      <c r="S27" s="1671"/>
      <c r="T27" s="1671"/>
      <c r="W27" s="1672">
        <f>SUM(W23:W26)</f>
        <v>0</v>
      </c>
      <c r="X27" s="1672">
        <f t="shared" ref="X27:AI27" si="0">SUM(X23:X26)</f>
        <v>0</v>
      </c>
      <c r="Y27" s="1672">
        <f t="shared" si="0"/>
        <v>0</v>
      </c>
      <c r="Z27" s="1672">
        <f t="shared" si="0"/>
        <v>0</v>
      </c>
      <c r="AA27" s="1672">
        <f t="shared" si="0"/>
        <v>0</v>
      </c>
      <c r="AB27" s="1672">
        <f t="shared" si="0"/>
        <v>0</v>
      </c>
      <c r="AC27" s="1672">
        <f t="shared" si="0"/>
        <v>0</v>
      </c>
      <c r="AD27" s="1672">
        <f t="shared" si="0"/>
        <v>0</v>
      </c>
      <c r="AE27" s="1672">
        <f t="shared" si="0"/>
        <v>0</v>
      </c>
      <c r="AF27" s="1672">
        <f t="shared" si="0"/>
        <v>0</v>
      </c>
      <c r="AG27" s="1672">
        <f t="shared" si="0"/>
        <v>0</v>
      </c>
      <c r="AH27" s="1672">
        <f t="shared" si="0"/>
        <v>0</v>
      </c>
      <c r="AI27" s="1672">
        <f t="shared" si="0"/>
        <v>0</v>
      </c>
      <c r="AJ27" s="1673">
        <f>SUM(AJ23:AJ26)</f>
        <v>0</v>
      </c>
      <c r="AK27" s="1669">
        <f>SUM(B27:AJ27)</f>
        <v>0</v>
      </c>
      <c r="AL27" s="1632">
        <v>0</v>
      </c>
    </row>
    <row r="28" spans="1:47" ht="19.5" hidden="1" customHeight="1" x14ac:dyDescent="0.25">
      <c r="A28" s="2282" t="s">
        <v>111</v>
      </c>
      <c r="B28" s="2283"/>
      <c r="C28" s="2283"/>
      <c r="D28" s="2283"/>
      <c r="E28" s="2283"/>
      <c r="F28" s="2283"/>
      <c r="G28" s="2283"/>
      <c r="H28" s="2283"/>
      <c r="I28" s="2283"/>
      <c r="J28" s="2283"/>
      <c r="K28" s="2283"/>
      <c r="L28" s="2283"/>
      <c r="M28" s="2283"/>
      <c r="N28" s="2283"/>
      <c r="O28" s="2283"/>
      <c r="P28" s="2283"/>
      <c r="Q28" s="2283"/>
      <c r="R28" s="2283"/>
      <c r="S28" s="2283"/>
      <c r="T28" s="2283"/>
      <c r="U28" s="2283"/>
      <c r="V28" s="2283"/>
      <c r="W28" s="2283"/>
      <c r="X28" s="2283"/>
      <c r="Y28" s="2283"/>
      <c r="Z28" s="2283"/>
      <c r="AA28" s="2283"/>
      <c r="AB28" s="2283"/>
      <c r="AC28" s="2283"/>
      <c r="AD28" s="2283"/>
      <c r="AE28" s="2283"/>
      <c r="AF28" s="2283"/>
      <c r="AG28" s="2283"/>
      <c r="AH28" s="2283"/>
      <c r="AI28" s="2283"/>
      <c r="AJ28" s="2283"/>
      <c r="AK28" s="2283"/>
      <c r="AL28" s="2283"/>
    </row>
    <row r="29" spans="1:47" ht="14.25" hidden="1" customHeight="1" thickBot="1" x14ac:dyDescent="0.3">
      <c r="A29" s="2280" t="s">
        <v>1057</v>
      </c>
      <c r="B29" s="2281"/>
      <c r="C29" s="2281"/>
      <c r="D29" s="2281"/>
      <c r="E29" s="2281"/>
      <c r="F29" s="2281"/>
      <c r="G29" s="2281"/>
      <c r="H29" s="2281"/>
      <c r="I29" s="2281"/>
      <c r="J29" s="2281"/>
      <c r="K29" s="2281"/>
      <c r="L29" s="2281"/>
      <c r="M29" s="2281"/>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row>
    <row r="30" spans="1:47" ht="72" hidden="1" customHeight="1" thickBot="1" x14ac:dyDescent="0.3">
      <c r="A30" s="1503"/>
      <c r="B30" s="931" t="s">
        <v>113</v>
      </c>
      <c r="C30" s="1504"/>
      <c r="D30" s="1504"/>
      <c r="E30" s="1504"/>
      <c r="F30" s="1504"/>
      <c r="G30" s="1504"/>
      <c r="H30" s="1504"/>
      <c r="I30" s="1504"/>
      <c r="J30" s="1504"/>
      <c r="K30" s="1504"/>
      <c r="L30" s="1504"/>
      <c r="M30" s="1504"/>
      <c r="N30" s="1504"/>
      <c r="O30" s="1504"/>
      <c r="P30" s="1504"/>
      <c r="Q30" s="1504"/>
      <c r="R30" s="1504"/>
      <c r="S30" s="1504"/>
      <c r="T30" s="1504"/>
      <c r="W30" s="1505" t="s">
        <v>114</v>
      </c>
      <c r="X30" s="1505" t="s">
        <v>115</v>
      </c>
      <c r="Y30" s="1505" t="s">
        <v>116</v>
      </c>
      <c r="Z30" s="1505" t="s">
        <v>117</v>
      </c>
      <c r="AA30" s="1505" t="s">
        <v>118</v>
      </c>
      <c r="AB30" s="1505" t="s">
        <v>119</v>
      </c>
      <c r="AC30" s="1505" t="s">
        <v>120</v>
      </c>
      <c r="AD30" s="1505" t="s">
        <v>121</v>
      </c>
      <c r="AE30" s="1505" t="s">
        <v>122</v>
      </c>
      <c r="AF30" s="1505" t="s">
        <v>123</v>
      </c>
      <c r="AG30" s="1505" t="s">
        <v>124</v>
      </c>
      <c r="AH30" s="1505" t="s">
        <v>125</v>
      </c>
      <c r="AI30" s="1505" t="s">
        <v>126</v>
      </c>
      <c r="AJ30" s="1506" t="s">
        <v>127</v>
      </c>
      <c r="AK30" s="931" t="s">
        <v>128</v>
      </c>
      <c r="AL30" s="1506" t="s">
        <v>129</v>
      </c>
    </row>
    <row r="31" spans="1:47" hidden="1" x14ac:dyDescent="0.25">
      <c r="A31" s="1499" t="s">
        <v>107</v>
      </c>
      <c r="B31" s="1570">
        <v>0</v>
      </c>
      <c r="C31" s="1571"/>
      <c r="D31" s="1571"/>
      <c r="E31" s="1571"/>
      <c r="F31" s="1571"/>
      <c r="G31" s="1571"/>
      <c r="H31" s="1571"/>
      <c r="I31" s="1571"/>
      <c r="J31" s="1571"/>
      <c r="K31" s="1571"/>
      <c r="L31" s="1571"/>
      <c r="M31" s="1571"/>
      <c r="N31" s="1571"/>
      <c r="O31" s="1571"/>
      <c r="P31" s="1571"/>
      <c r="Q31" s="1571"/>
      <c r="R31" s="1571"/>
      <c r="S31" s="1571"/>
      <c r="T31" s="1571"/>
      <c r="U31" s="752"/>
      <c r="V31" s="752"/>
      <c r="W31" s="1572">
        <v>0</v>
      </c>
      <c r="X31" s="1572">
        <v>0</v>
      </c>
      <c r="Y31" s="1572">
        <v>0</v>
      </c>
      <c r="Z31" s="1572">
        <v>0</v>
      </c>
      <c r="AA31" s="1572">
        <v>0</v>
      </c>
      <c r="AB31" s="1572">
        <v>0</v>
      </c>
      <c r="AC31" s="1280">
        <v>0</v>
      </c>
      <c r="AD31" s="1280">
        <v>0</v>
      </c>
      <c r="AE31" s="1280">
        <v>0</v>
      </c>
      <c r="AF31" s="1280">
        <v>0</v>
      </c>
      <c r="AG31" s="1280">
        <v>0</v>
      </c>
      <c r="AH31" s="1280">
        <v>0</v>
      </c>
      <c r="AI31" s="1280">
        <v>0</v>
      </c>
      <c r="AJ31" s="1573">
        <v>0</v>
      </c>
      <c r="AK31" s="1805">
        <f>SUM(B31:AJ31)</f>
        <v>0</v>
      </c>
      <c r="AL31" s="1633">
        <v>0</v>
      </c>
    </row>
    <row r="32" spans="1:47" hidden="1" x14ac:dyDescent="0.25">
      <c r="A32" s="1500" t="s">
        <v>108</v>
      </c>
      <c r="B32" s="1574">
        <v>0</v>
      </c>
      <c r="C32" s="1575"/>
      <c r="D32" s="1575"/>
      <c r="E32" s="1575"/>
      <c r="F32" s="1575"/>
      <c r="G32" s="1575"/>
      <c r="H32" s="1575"/>
      <c r="I32" s="1575"/>
      <c r="J32" s="1575"/>
      <c r="K32" s="1575"/>
      <c r="L32" s="1575"/>
      <c r="M32" s="1575"/>
      <c r="N32" s="1575"/>
      <c r="O32" s="1575"/>
      <c r="P32" s="1575"/>
      <c r="Q32" s="1575"/>
      <c r="R32" s="1575"/>
      <c r="S32" s="1575"/>
      <c r="T32" s="1575"/>
      <c r="U32" s="752"/>
      <c r="V32" s="752"/>
      <c r="W32" s="1576">
        <v>0</v>
      </c>
      <c r="X32" s="1576">
        <v>0</v>
      </c>
      <c r="Y32" s="1576">
        <v>0</v>
      </c>
      <c r="Z32" s="1576">
        <v>0</v>
      </c>
      <c r="AA32" s="1576">
        <v>0</v>
      </c>
      <c r="AB32" s="1576">
        <v>0</v>
      </c>
      <c r="AC32" s="1576">
        <v>0</v>
      </c>
      <c r="AD32" s="1576">
        <v>0</v>
      </c>
      <c r="AE32" s="1576">
        <v>0</v>
      </c>
      <c r="AF32" s="1576">
        <v>0</v>
      </c>
      <c r="AG32" s="1576">
        <v>0</v>
      </c>
      <c r="AH32" s="314">
        <v>0</v>
      </c>
      <c r="AI32" s="314">
        <v>0</v>
      </c>
      <c r="AJ32" s="1577">
        <v>0</v>
      </c>
      <c r="AK32" s="573">
        <f>SUM(B32:AJ32)</f>
        <v>0</v>
      </c>
      <c r="AL32" s="1634">
        <v>0</v>
      </c>
      <c r="AN32" s="752"/>
      <c r="AP32" s="752"/>
      <c r="AR32" s="752"/>
      <c r="AS32" s="752"/>
      <c r="AT32" s="752"/>
      <c r="AU32" s="752"/>
    </row>
    <row r="33" spans="1:47" hidden="1" x14ac:dyDescent="0.25">
      <c r="A33" s="1500" t="s">
        <v>109</v>
      </c>
      <c r="B33" s="1574">
        <v>0</v>
      </c>
      <c r="C33" s="1575"/>
      <c r="D33" s="1575"/>
      <c r="E33" s="1575"/>
      <c r="F33" s="1575"/>
      <c r="G33" s="1575"/>
      <c r="H33" s="1575"/>
      <c r="I33" s="1575"/>
      <c r="J33" s="1575"/>
      <c r="K33" s="1575"/>
      <c r="L33" s="1575"/>
      <c r="M33" s="1575"/>
      <c r="N33" s="1575"/>
      <c r="O33" s="1575"/>
      <c r="P33" s="1575"/>
      <c r="Q33" s="1575"/>
      <c r="R33" s="1575"/>
      <c r="S33" s="1575"/>
      <c r="T33" s="1575"/>
      <c r="U33" s="752"/>
      <c r="V33" s="752"/>
      <c r="W33" s="1576">
        <v>0</v>
      </c>
      <c r="X33" s="1576">
        <v>0</v>
      </c>
      <c r="Y33" s="1576">
        <v>0</v>
      </c>
      <c r="Z33" s="1576">
        <v>0</v>
      </c>
      <c r="AA33" s="1576">
        <v>0</v>
      </c>
      <c r="AB33" s="1576">
        <v>0</v>
      </c>
      <c r="AC33" s="314">
        <v>0</v>
      </c>
      <c r="AD33" s="314">
        <v>0</v>
      </c>
      <c r="AE33" s="314">
        <v>0</v>
      </c>
      <c r="AF33" s="1576">
        <v>0</v>
      </c>
      <c r="AG33" s="1576">
        <v>0</v>
      </c>
      <c r="AH33" s="314">
        <v>0</v>
      </c>
      <c r="AI33" s="314">
        <v>0</v>
      </c>
      <c r="AJ33" s="1577">
        <v>0</v>
      </c>
      <c r="AK33" s="573">
        <f>SUM(B33:AJ33)</f>
        <v>0</v>
      </c>
      <c r="AL33" s="1634">
        <v>0</v>
      </c>
      <c r="AM33" s="1651"/>
      <c r="AN33" s="752"/>
      <c r="AO33" s="1651"/>
      <c r="AP33" s="752"/>
      <c r="AQ33" s="1651"/>
      <c r="AR33" s="752"/>
      <c r="AS33" s="752"/>
      <c r="AT33" s="752"/>
      <c r="AU33" s="752"/>
    </row>
    <row r="34" spans="1:47" ht="15.75" hidden="1" thickBot="1" x14ac:dyDescent="0.3">
      <c r="A34" s="1501" t="s">
        <v>110</v>
      </c>
      <c r="B34" s="1578">
        <v>0</v>
      </c>
      <c r="C34" s="1579"/>
      <c r="D34" s="1579"/>
      <c r="E34" s="1579"/>
      <c r="F34" s="1579"/>
      <c r="G34" s="1579"/>
      <c r="H34" s="1579"/>
      <c r="I34" s="1579"/>
      <c r="J34" s="1579"/>
      <c r="K34" s="1579"/>
      <c r="L34" s="1579"/>
      <c r="M34" s="1579"/>
      <c r="N34" s="1579"/>
      <c r="O34" s="1579"/>
      <c r="P34" s="1579"/>
      <c r="Q34" s="1579"/>
      <c r="R34" s="1579"/>
      <c r="S34" s="1579"/>
      <c r="T34" s="1579"/>
      <c r="U34" s="752"/>
      <c r="V34" s="752"/>
      <c r="W34" s="1580">
        <v>0</v>
      </c>
      <c r="X34" s="1580">
        <v>0</v>
      </c>
      <c r="Y34" s="1580">
        <v>0</v>
      </c>
      <c r="Z34" s="1580">
        <v>0</v>
      </c>
      <c r="AA34" s="1580">
        <v>0</v>
      </c>
      <c r="AB34" s="1580">
        <v>0</v>
      </c>
      <c r="AC34" s="315">
        <v>0</v>
      </c>
      <c r="AD34" s="315">
        <v>0</v>
      </c>
      <c r="AE34" s="315">
        <v>0</v>
      </c>
      <c r="AF34" s="315">
        <v>0</v>
      </c>
      <c r="AG34" s="315">
        <v>0</v>
      </c>
      <c r="AH34" s="315">
        <v>0</v>
      </c>
      <c r="AI34" s="315">
        <v>0</v>
      </c>
      <c r="AJ34" s="1581">
        <v>0</v>
      </c>
      <c r="AK34" s="574">
        <f>SUM(B34:AJ34)</f>
        <v>0</v>
      </c>
      <c r="AL34" s="1635">
        <v>0</v>
      </c>
    </row>
    <row r="35" spans="1:47" ht="15.75" hidden="1" thickTop="1" x14ac:dyDescent="0.25">
      <c r="A35" s="1499" t="s">
        <v>130</v>
      </c>
      <c r="B35" s="1670">
        <f>SUM(B31:B34)</f>
        <v>0</v>
      </c>
      <c r="C35" s="1671"/>
      <c r="D35" s="1671"/>
      <c r="E35" s="1671"/>
      <c r="F35" s="1671"/>
      <c r="G35" s="1671"/>
      <c r="H35" s="1671"/>
      <c r="I35" s="1671"/>
      <c r="J35" s="1671"/>
      <c r="K35" s="1671"/>
      <c r="L35" s="1671"/>
      <c r="M35" s="1671"/>
      <c r="N35" s="1671"/>
      <c r="O35" s="1671"/>
      <c r="P35" s="1671"/>
      <c r="Q35" s="1671"/>
      <c r="R35" s="1671"/>
      <c r="S35" s="1671"/>
      <c r="T35" s="1671"/>
      <c r="W35" s="1672">
        <f>SUM(W31:W34)</f>
        <v>0</v>
      </c>
      <c r="X35" s="1672">
        <f t="shared" ref="X35:AI35" si="1">SUM(X31:X34)</f>
        <v>0</v>
      </c>
      <c r="Y35" s="1672">
        <f t="shared" si="1"/>
        <v>0</v>
      </c>
      <c r="Z35" s="1672">
        <f t="shared" si="1"/>
        <v>0</v>
      </c>
      <c r="AA35" s="1672">
        <f t="shared" si="1"/>
        <v>0</v>
      </c>
      <c r="AB35" s="1672">
        <f t="shared" si="1"/>
        <v>0</v>
      </c>
      <c r="AC35" s="1672">
        <f t="shared" si="1"/>
        <v>0</v>
      </c>
      <c r="AD35" s="1672">
        <f t="shared" si="1"/>
        <v>0</v>
      </c>
      <c r="AE35" s="1672">
        <f t="shared" si="1"/>
        <v>0</v>
      </c>
      <c r="AF35" s="1672">
        <f t="shared" si="1"/>
        <v>0</v>
      </c>
      <c r="AG35" s="1672">
        <f t="shared" si="1"/>
        <v>0</v>
      </c>
      <c r="AH35" s="1672">
        <f t="shared" si="1"/>
        <v>0</v>
      </c>
      <c r="AI35" s="1672">
        <f t="shared" si="1"/>
        <v>0</v>
      </c>
      <c r="AJ35" s="1673">
        <f>SUM(AJ31:AJ34)</f>
        <v>0</v>
      </c>
      <c r="AK35" s="1669">
        <f>SUM(B35:AJ35)</f>
        <v>0</v>
      </c>
      <c r="AL35" s="1632">
        <v>0</v>
      </c>
    </row>
    <row r="36" spans="1:47" ht="19.5" hidden="1" customHeight="1" x14ac:dyDescent="0.25">
      <c r="A36" s="2282" t="s">
        <v>111</v>
      </c>
      <c r="B36" s="2283"/>
      <c r="C36" s="2283"/>
      <c r="D36" s="2283"/>
      <c r="E36" s="2283"/>
      <c r="F36" s="2283"/>
      <c r="G36" s="2283"/>
      <c r="H36" s="2283"/>
      <c r="I36" s="2283"/>
      <c r="J36" s="2283"/>
      <c r="K36" s="2283"/>
      <c r="L36" s="2283"/>
      <c r="M36" s="2283"/>
      <c r="N36" s="2283"/>
      <c r="O36" s="2283"/>
      <c r="P36" s="2283"/>
      <c r="Q36" s="2283"/>
      <c r="R36" s="2283"/>
      <c r="S36" s="2283"/>
      <c r="T36" s="2283"/>
      <c r="U36" s="2283"/>
      <c r="V36" s="2283"/>
      <c r="W36" s="2283"/>
      <c r="X36" s="2283"/>
      <c r="Y36" s="2283"/>
      <c r="Z36" s="2283"/>
      <c r="AA36" s="2283"/>
      <c r="AB36" s="2283"/>
      <c r="AC36" s="2283"/>
      <c r="AD36" s="2283"/>
      <c r="AE36" s="2283"/>
      <c r="AF36" s="2283"/>
      <c r="AG36" s="2283"/>
      <c r="AH36" s="2283"/>
      <c r="AI36" s="1966"/>
      <c r="AJ36" s="1966"/>
      <c r="AK36" s="1831"/>
      <c r="AL36" s="1831"/>
      <c r="AM36" s="2061"/>
      <c r="AN36" s="2061"/>
    </row>
    <row r="37" spans="1:47" ht="14.25" hidden="1" customHeight="1" thickBot="1" x14ac:dyDescent="0.3">
      <c r="A37" s="2280" t="s">
        <v>1031</v>
      </c>
      <c r="B37" s="2281"/>
      <c r="C37" s="2281"/>
      <c r="D37" s="2281"/>
      <c r="E37" s="2281"/>
      <c r="F37" s="2281"/>
      <c r="G37" s="2281"/>
      <c r="H37" s="2281"/>
      <c r="I37" s="2281"/>
      <c r="J37" s="2281"/>
      <c r="K37" s="2281"/>
      <c r="L37" s="2281"/>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1965"/>
      <c r="AJ37" s="1965"/>
      <c r="AK37" s="1830"/>
      <c r="AL37" s="1830"/>
      <c r="AM37" s="2062"/>
      <c r="AN37" s="2062"/>
    </row>
    <row r="38" spans="1:47" ht="72" hidden="1" customHeight="1" thickBot="1" x14ac:dyDescent="0.3">
      <c r="A38" s="1503"/>
      <c r="B38" s="931" t="s">
        <v>113</v>
      </c>
      <c r="C38" s="1504"/>
      <c r="D38" s="1504"/>
      <c r="E38" s="1504"/>
      <c r="F38" s="1504"/>
      <c r="G38" s="1504"/>
      <c r="H38" s="1504"/>
      <c r="I38" s="1504"/>
      <c r="J38" s="1504"/>
      <c r="K38" s="1504"/>
      <c r="L38" s="1504"/>
      <c r="M38" s="1504"/>
      <c r="N38" s="1504"/>
      <c r="O38" s="1504"/>
      <c r="P38" s="1504"/>
      <c r="Q38" s="1504"/>
      <c r="R38" s="1504"/>
      <c r="S38" s="1504"/>
      <c r="T38" s="1504"/>
      <c r="W38" s="1505" t="s">
        <v>114</v>
      </c>
      <c r="X38" s="1505" t="s">
        <v>115</v>
      </c>
      <c r="Y38" s="1505" t="s">
        <v>116</v>
      </c>
      <c r="Z38" s="1505" t="s">
        <v>117</v>
      </c>
      <c r="AA38" s="1505" t="s">
        <v>118</v>
      </c>
      <c r="AB38" s="1505" t="s">
        <v>119</v>
      </c>
      <c r="AC38" s="1505" t="s">
        <v>120</v>
      </c>
      <c r="AD38" s="1505" t="s">
        <v>121</v>
      </c>
      <c r="AE38" s="1505" t="s">
        <v>122</v>
      </c>
      <c r="AF38" s="1505" t="s">
        <v>123</v>
      </c>
      <c r="AG38" s="1505" t="s">
        <v>124</v>
      </c>
      <c r="AH38" s="1505" t="s">
        <v>125</v>
      </c>
      <c r="AI38" s="1505" t="s">
        <v>126</v>
      </c>
      <c r="AJ38" s="1506" t="s">
        <v>127</v>
      </c>
      <c r="AK38" s="931" t="s">
        <v>128</v>
      </c>
      <c r="AL38" s="1506" t="s">
        <v>129</v>
      </c>
      <c r="AM38" s="931" t="s">
        <v>128</v>
      </c>
      <c r="AN38" s="1506" t="s">
        <v>129</v>
      </c>
    </row>
    <row r="39" spans="1:47" hidden="1" x14ac:dyDescent="0.25">
      <c r="A39" s="1499" t="s">
        <v>107</v>
      </c>
      <c r="B39" s="1570">
        <v>0</v>
      </c>
      <c r="C39" s="1571"/>
      <c r="D39" s="1571"/>
      <c r="E39" s="1571"/>
      <c r="F39" s="1571"/>
      <c r="G39" s="1571"/>
      <c r="H39" s="1571"/>
      <c r="I39" s="1571"/>
      <c r="J39" s="1571"/>
      <c r="K39" s="1571"/>
      <c r="L39" s="1571"/>
      <c r="M39" s="1571"/>
      <c r="N39" s="1571"/>
      <c r="O39" s="1571"/>
      <c r="P39" s="1571"/>
      <c r="Q39" s="1571"/>
      <c r="R39" s="1571"/>
      <c r="S39" s="1571"/>
      <c r="T39" s="1571"/>
      <c r="W39" s="1572">
        <v>0</v>
      </c>
      <c r="X39" s="1572">
        <v>0</v>
      </c>
      <c r="Y39" s="1572">
        <v>0</v>
      </c>
      <c r="Z39" s="1572">
        <v>0</v>
      </c>
      <c r="AA39" s="1572">
        <v>0</v>
      </c>
      <c r="AB39" s="1572">
        <v>0</v>
      </c>
      <c r="AC39" s="1280">
        <v>0</v>
      </c>
      <c r="AD39" s="1280">
        <v>0</v>
      </c>
      <c r="AE39" s="1280">
        <v>0</v>
      </c>
      <c r="AF39" s="1280">
        <v>0</v>
      </c>
      <c r="AG39" s="1280">
        <v>0</v>
      </c>
      <c r="AH39" s="1280">
        <v>0</v>
      </c>
      <c r="AI39" s="1280">
        <v>0</v>
      </c>
      <c r="AJ39" s="1573">
        <v>0</v>
      </c>
      <c r="AK39" s="1805">
        <f>SUM(B39:AJ39)</f>
        <v>0</v>
      </c>
      <c r="AL39" s="1633">
        <v>0</v>
      </c>
      <c r="AM39" s="1805">
        <f>SUM(D39:AL39)</f>
        <v>0</v>
      </c>
      <c r="AN39" s="1633">
        <v>0</v>
      </c>
    </row>
    <row r="40" spans="1:47" hidden="1" x14ac:dyDescent="0.25">
      <c r="A40" s="1500" t="s">
        <v>108</v>
      </c>
      <c r="B40" s="1574">
        <v>0</v>
      </c>
      <c r="C40" s="1575"/>
      <c r="D40" s="1575"/>
      <c r="E40" s="1575"/>
      <c r="F40" s="1575"/>
      <c r="G40" s="1575"/>
      <c r="H40" s="1575"/>
      <c r="I40" s="1575"/>
      <c r="J40" s="1575"/>
      <c r="K40" s="1575"/>
      <c r="L40" s="1575"/>
      <c r="M40" s="1575"/>
      <c r="N40" s="1575"/>
      <c r="O40" s="1575"/>
      <c r="P40" s="1575"/>
      <c r="Q40" s="1575"/>
      <c r="R40" s="1575"/>
      <c r="S40" s="1575"/>
      <c r="T40" s="1575"/>
      <c r="W40" s="1576">
        <v>0</v>
      </c>
      <c r="X40" s="1576">
        <v>0</v>
      </c>
      <c r="Y40" s="1576">
        <v>0</v>
      </c>
      <c r="Z40" s="1576">
        <v>0</v>
      </c>
      <c r="AA40" s="1576">
        <v>0</v>
      </c>
      <c r="AB40" s="1576">
        <v>0</v>
      </c>
      <c r="AC40" s="1576">
        <v>0</v>
      </c>
      <c r="AD40" s="1576">
        <v>0</v>
      </c>
      <c r="AE40" s="1576">
        <v>0</v>
      </c>
      <c r="AF40" s="1576">
        <v>0</v>
      </c>
      <c r="AG40" s="1576">
        <v>0</v>
      </c>
      <c r="AH40" s="314">
        <v>0</v>
      </c>
      <c r="AI40" s="314">
        <v>0</v>
      </c>
      <c r="AJ40" s="1577">
        <v>0</v>
      </c>
      <c r="AK40" s="573">
        <f>SUM(B40:AJ40)</f>
        <v>0</v>
      </c>
      <c r="AL40" s="1634">
        <v>0</v>
      </c>
      <c r="AM40" s="573">
        <f>SUM(D40:AL40)</f>
        <v>0</v>
      </c>
      <c r="AN40" s="1634">
        <v>0</v>
      </c>
      <c r="AP40" s="752"/>
      <c r="AR40" s="752"/>
      <c r="AS40" s="752"/>
      <c r="AT40" s="752"/>
      <c r="AU40" s="752"/>
    </row>
    <row r="41" spans="1:47" hidden="1" x14ac:dyDescent="0.25">
      <c r="A41" s="1500" t="s">
        <v>109</v>
      </c>
      <c r="B41" s="1574">
        <v>0</v>
      </c>
      <c r="C41" s="1575"/>
      <c r="D41" s="1575"/>
      <c r="E41" s="1575"/>
      <c r="F41" s="1575"/>
      <c r="G41" s="1575"/>
      <c r="H41" s="1575"/>
      <c r="I41" s="1575"/>
      <c r="J41" s="1575"/>
      <c r="K41" s="1575"/>
      <c r="L41" s="1575"/>
      <c r="M41" s="1575"/>
      <c r="N41" s="1575"/>
      <c r="O41" s="1575"/>
      <c r="P41" s="1575"/>
      <c r="Q41" s="1575"/>
      <c r="R41" s="1575"/>
      <c r="S41" s="1575"/>
      <c r="T41" s="1575"/>
      <c r="W41" s="1576">
        <v>0</v>
      </c>
      <c r="X41" s="1576">
        <v>0</v>
      </c>
      <c r="Y41" s="1576">
        <v>0</v>
      </c>
      <c r="Z41" s="1576">
        <v>0</v>
      </c>
      <c r="AA41" s="1576">
        <v>0</v>
      </c>
      <c r="AB41" s="1576">
        <v>0</v>
      </c>
      <c r="AC41" s="314">
        <v>0</v>
      </c>
      <c r="AD41" s="314">
        <v>0</v>
      </c>
      <c r="AE41" s="314">
        <v>0</v>
      </c>
      <c r="AF41" s="1576">
        <v>0</v>
      </c>
      <c r="AG41" s="1576">
        <v>0</v>
      </c>
      <c r="AH41" s="314">
        <v>0</v>
      </c>
      <c r="AI41" s="314">
        <v>0</v>
      </c>
      <c r="AJ41" s="1577">
        <v>0</v>
      </c>
      <c r="AK41" s="573">
        <f>SUM(B41:AJ41)</f>
        <v>0</v>
      </c>
      <c r="AL41" s="1634">
        <v>0</v>
      </c>
      <c r="AM41" s="573">
        <f>SUM(D41:AL41)</f>
        <v>0</v>
      </c>
      <c r="AN41" s="1634">
        <v>0</v>
      </c>
      <c r="AO41" s="1651"/>
      <c r="AP41" s="752"/>
      <c r="AQ41" s="1651"/>
      <c r="AR41" s="752"/>
      <c r="AS41" s="752"/>
      <c r="AT41" s="752"/>
      <c r="AU41" s="752"/>
    </row>
    <row r="42" spans="1:47" ht="15.75" hidden="1" thickBot="1" x14ac:dyDescent="0.3">
      <c r="A42" s="1501" t="s">
        <v>110</v>
      </c>
      <c r="B42" s="1578">
        <v>0</v>
      </c>
      <c r="C42" s="1579"/>
      <c r="D42" s="1579"/>
      <c r="E42" s="1579"/>
      <c r="F42" s="1579"/>
      <c r="G42" s="1579"/>
      <c r="H42" s="1579"/>
      <c r="I42" s="1579"/>
      <c r="J42" s="1579"/>
      <c r="K42" s="1579"/>
      <c r="L42" s="1579"/>
      <c r="M42" s="1579"/>
      <c r="N42" s="1579"/>
      <c r="O42" s="1579"/>
      <c r="P42" s="1579"/>
      <c r="Q42" s="1579"/>
      <c r="R42" s="1579"/>
      <c r="S42" s="1579"/>
      <c r="T42" s="1579"/>
      <c r="W42" s="1580">
        <v>0</v>
      </c>
      <c r="X42" s="1580">
        <v>0</v>
      </c>
      <c r="Y42" s="1580">
        <v>0</v>
      </c>
      <c r="Z42" s="1580">
        <v>0</v>
      </c>
      <c r="AA42" s="1580">
        <v>0</v>
      </c>
      <c r="AB42" s="1580">
        <v>0</v>
      </c>
      <c r="AC42" s="315">
        <v>0</v>
      </c>
      <c r="AD42" s="315">
        <v>0</v>
      </c>
      <c r="AE42" s="315">
        <v>0</v>
      </c>
      <c r="AF42" s="315">
        <v>0</v>
      </c>
      <c r="AG42" s="315">
        <v>0</v>
      </c>
      <c r="AH42" s="315">
        <v>0</v>
      </c>
      <c r="AI42" s="315">
        <v>0</v>
      </c>
      <c r="AJ42" s="1581">
        <v>0</v>
      </c>
      <c r="AK42" s="574">
        <f>SUM(B42:AJ42)</f>
        <v>0</v>
      </c>
      <c r="AL42" s="1635">
        <v>0</v>
      </c>
      <c r="AM42" s="574">
        <f>SUM(D42:AL42)</f>
        <v>0</v>
      </c>
      <c r="AN42" s="1635">
        <v>0</v>
      </c>
    </row>
    <row r="43" spans="1:47" ht="15.75" hidden="1" thickTop="1" x14ac:dyDescent="0.25">
      <c r="A43" s="1499" t="s">
        <v>130</v>
      </c>
      <c r="B43" s="1670">
        <f>SUM(B39:B42)</f>
        <v>0</v>
      </c>
      <c r="C43" s="1671"/>
      <c r="D43" s="1671"/>
      <c r="E43" s="1671"/>
      <c r="F43" s="1671"/>
      <c r="G43" s="1671"/>
      <c r="H43" s="1671"/>
      <c r="I43" s="1671"/>
      <c r="J43" s="1671"/>
      <c r="K43" s="1671"/>
      <c r="L43" s="1671"/>
      <c r="M43" s="1671"/>
      <c r="N43" s="1671"/>
      <c r="O43" s="1671"/>
      <c r="P43" s="1671"/>
      <c r="Q43" s="1671"/>
      <c r="R43" s="1671"/>
      <c r="S43" s="1671"/>
      <c r="T43" s="1671"/>
      <c r="W43" s="1672">
        <f>SUM(W39:W42)</f>
        <v>0</v>
      </c>
      <c r="X43" s="1672">
        <f t="shared" ref="X43:AI43" si="2">SUM(X39:X42)</f>
        <v>0</v>
      </c>
      <c r="Y43" s="1672">
        <f t="shared" si="2"/>
        <v>0</v>
      </c>
      <c r="Z43" s="1672">
        <f t="shared" si="2"/>
        <v>0</v>
      </c>
      <c r="AA43" s="1672">
        <f t="shared" si="2"/>
        <v>0</v>
      </c>
      <c r="AB43" s="1672">
        <f t="shared" si="2"/>
        <v>0</v>
      </c>
      <c r="AC43" s="1672">
        <f t="shared" si="2"/>
        <v>0</v>
      </c>
      <c r="AD43" s="1672">
        <f t="shared" si="2"/>
        <v>0</v>
      </c>
      <c r="AE43" s="1672">
        <f t="shared" si="2"/>
        <v>0</v>
      </c>
      <c r="AF43" s="1672">
        <f t="shared" si="2"/>
        <v>0</v>
      </c>
      <c r="AG43" s="1672">
        <f t="shared" si="2"/>
        <v>0</v>
      </c>
      <c r="AH43" s="1672">
        <f t="shared" si="2"/>
        <v>0</v>
      </c>
      <c r="AI43" s="1672">
        <f t="shared" si="2"/>
        <v>0</v>
      </c>
      <c r="AJ43" s="1673">
        <f>SUM(AJ39:AJ42)</f>
        <v>0</v>
      </c>
      <c r="AK43" s="1669">
        <f>SUM(B43:AJ43)</f>
        <v>0</v>
      </c>
      <c r="AL43" s="1632">
        <v>0</v>
      </c>
      <c r="AM43" s="1669">
        <f>SUM(D43:AL43)</f>
        <v>0</v>
      </c>
      <c r="AN43" s="1632">
        <v>0</v>
      </c>
    </row>
    <row r="44" spans="1:47" ht="15.75" hidden="1" thickBot="1" x14ac:dyDescent="0.3">
      <c r="A44" s="1502" t="s">
        <v>131</v>
      </c>
      <c r="B44" s="1636">
        <v>0</v>
      </c>
      <c r="C44" s="1637" t="e">
        <f>C43/$AE$78</f>
        <v>#DIV/0!</v>
      </c>
      <c r="D44" s="1637" t="e">
        <f>D43/$AE$78</f>
        <v>#DIV/0!</v>
      </c>
      <c r="E44" s="1637" t="e">
        <f>E43/$AE$78</f>
        <v>#DIV/0!</v>
      </c>
      <c r="F44" s="1637" t="e">
        <f>F43/$AE$78</f>
        <v>#DIV/0!</v>
      </c>
      <c r="G44" s="1637"/>
      <c r="H44" s="1637"/>
      <c r="I44" s="1637" t="e">
        <f>I43/$AE$78</f>
        <v>#DIV/0!</v>
      </c>
      <c r="J44" s="1637" t="e">
        <f>J43/$AE$78</f>
        <v>#DIV/0!</v>
      </c>
      <c r="K44" s="1637"/>
      <c r="L44" s="1637"/>
      <c r="M44" s="1637"/>
      <c r="N44" s="1637"/>
      <c r="O44" s="1637"/>
      <c r="P44" s="1637"/>
      <c r="Q44" s="1637"/>
      <c r="R44" s="1637"/>
      <c r="S44" s="1638">
        <v>0</v>
      </c>
      <c r="T44" s="1638">
        <v>0</v>
      </c>
      <c r="U44" s="1638">
        <v>0</v>
      </c>
      <c r="V44" s="1638">
        <v>0</v>
      </c>
      <c r="W44" s="1638">
        <v>0</v>
      </c>
      <c r="X44" s="1638">
        <v>0</v>
      </c>
      <c r="Y44" s="1638">
        <v>0</v>
      </c>
      <c r="Z44" s="1638">
        <v>0</v>
      </c>
      <c r="AA44" s="1638">
        <v>0</v>
      </c>
      <c r="AB44" s="1638">
        <v>0</v>
      </c>
      <c r="AC44" s="1638">
        <v>0</v>
      </c>
      <c r="AD44" s="1638">
        <v>0</v>
      </c>
      <c r="AE44" s="1638">
        <v>0</v>
      </c>
      <c r="AF44" s="1639">
        <v>0</v>
      </c>
      <c r="AG44" s="1636">
        <v>0</v>
      </c>
      <c r="AH44" s="939"/>
      <c r="AI44" s="1636">
        <v>0</v>
      </c>
      <c r="AJ44" s="939"/>
      <c r="AK44" s="1636">
        <v>0</v>
      </c>
      <c r="AL44" s="939"/>
      <c r="AM44" s="1636">
        <v>0</v>
      </c>
      <c r="AN44" s="939"/>
    </row>
    <row r="45" spans="1:47" ht="19.5" hidden="1" customHeight="1" x14ac:dyDescent="0.25">
      <c r="A45" s="2282" t="s">
        <v>111</v>
      </c>
      <c r="B45" s="2283"/>
      <c r="C45" s="2283"/>
      <c r="D45" s="2283"/>
      <c r="E45" s="2283"/>
      <c r="F45" s="2283"/>
      <c r="G45" s="2283"/>
      <c r="H45" s="2283"/>
      <c r="I45" s="2283"/>
      <c r="J45" s="2283"/>
      <c r="K45" s="2283"/>
      <c r="L45" s="2283"/>
      <c r="M45" s="2283"/>
      <c r="N45" s="2283"/>
      <c r="O45" s="2283"/>
      <c r="P45" s="2283"/>
      <c r="Q45" s="2283"/>
      <c r="R45" s="2283"/>
      <c r="S45" s="2283"/>
      <c r="T45" s="2283"/>
      <c r="U45" s="2283"/>
      <c r="V45" s="2283"/>
      <c r="W45" s="2283"/>
      <c r="X45" s="2283"/>
      <c r="Y45" s="2283"/>
      <c r="Z45" s="2283"/>
      <c r="AA45" s="2283"/>
      <c r="AB45" s="2283"/>
      <c r="AC45" s="2283"/>
      <c r="AD45" s="2283"/>
      <c r="AE45" s="2283"/>
      <c r="AF45" s="2283"/>
    </row>
    <row r="46" spans="1:47" ht="14.25" hidden="1" customHeight="1" thickBot="1" x14ac:dyDescent="0.3">
      <c r="A46" s="2280" t="s">
        <v>112</v>
      </c>
      <c r="B46" s="2281"/>
      <c r="C46" s="2281"/>
      <c r="D46" s="2281"/>
      <c r="E46" s="2281"/>
      <c r="F46" s="2281"/>
      <c r="G46" s="2281"/>
      <c r="H46" s="2281"/>
      <c r="I46" s="2281"/>
      <c r="J46" s="2281"/>
      <c r="K46" s="2281"/>
      <c r="L46" s="2281"/>
      <c r="M46" s="2281"/>
      <c r="N46" s="2281"/>
      <c r="O46" s="2281"/>
      <c r="P46" s="2281"/>
      <c r="Q46" s="2281"/>
      <c r="R46" s="2281"/>
      <c r="S46" s="2281"/>
      <c r="T46" s="2281"/>
      <c r="U46" s="2281"/>
      <c r="V46" s="2281"/>
      <c r="W46" s="2281"/>
      <c r="X46" s="2281"/>
      <c r="Y46" s="2281"/>
      <c r="Z46" s="2281"/>
      <c r="AA46" s="2281"/>
      <c r="AB46" s="2281"/>
      <c r="AC46" s="2281"/>
      <c r="AD46" s="2281"/>
      <c r="AE46" s="2281"/>
      <c r="AF46" s="2281"/>
    </row>
    <row r="47" spans="1:47" ht="72" hidden="1" customHeight="1" thickBot="1" x14ac:dyDescent="0.3">
      <c r="A47" s="1503"/>
      <c r="B47" s="931" t="s">
        <v>113</v>
      </c>
      <c r="C47" s="1504"/>
      <c r="D47" s="1504"/>
      <c r="E47" s="1504"/>
      <c r="F47" s="1504"/>
      <c r="G47" s="1504"/>
      <c r="H47" s="1504"/>
      <c r="I47" s="1504"/>
      <c r="J47" s="1504"/>
      <c r="K47" s="1504"/>
      <c r="L47" s="1504"/>
      <c r="M47" s="1504"/>
      <c r="N47" s="1504"/>
      <c r="O47" s="1504"/>
      <c r="P47" s="1504"/>
      <c r="Q47" s="1505" t="s">
        <v>114</v>
      </c>
      <c r="R47" s="1505" t="s">
        <v>115</v>
      </c>
      <c r="S47" s="1505" t="s">
        <v>116</v>
      </c>
      <c r="T47" s="1505" t="s">
        <v>117</v>
      </c>
      <c r="U47" s="1505" t="s">
        <v>118</v>
      </c>
      <c r="V47" s="1505" t="s">
        <v>119</v>
      </c>
      <c r="W47" s="1505" t="s">
        <v>120</v>
      </c>
      <c r="X47" s="1505" t="s">
        <v>121</v>
      </c>
      <c r="Y47" s="1505" t="s">
        <v>122</v>
      </c>
      <c r="Z47" s="1505" t="s">
        <v>123</v>
      </c>
      <c r="AA47" s="1505" t="s">
        <v>124</v>
      </c>
      <c r="AB47" s="1505" t="s">
        <v>125</v>
      </c>
      <c r="AC47" s="1505" t="s">
        <v>126</v>
      </c>
      <c r="AD47" s="1506" t="s">
        <v>127</v>
      </c>
      <c r="AE47" s="931" t="s">
        <v>128</v>
      </c>
      <c r="AF47" s="1506" t="s">
        <v>129</v>
      </c>
    </row>
    <row r="48" spans="1:47" ht="15.75" hidden="1" thickTop="1" x14ac:dyDescent="0.25">
      <c r="A48" s="1499" t="s">
        <v>107</v>
      </c>
      <c r="B48" s="1570">
        <v>0</v>
      </c>
      <c r="C48" s="1571"/>
      <c r="D48" s="1571"/>
      <c r="E48" s="1571"/>
      <c r="F48" s="1571"/>
      <c r="G48" s="1571"/>
      <c r="H48" s="1571"/>
      <c r="I48" s="1571"/>
      <c r="J48" s="1571"/>
      <c r="K48" s="1571"/>
      <c r="L48" s="1571"/>
      <c r="M48" s="1571"/>
      <c r="N48" s="1571"/>
      <c r="O48" s="1571"/>
      <c r="P48" s="1571"/>
      <c r="Q48" s="1572">
        <v>0</v>
      </c>
      <c r="R48" s="1572">
        <v>0</v>
      </c>
      <c r="S48" s="1572">
        <v>0</v>
      </c>
      <c r="T48" s="1572">
        <v>0</v>
      </c>
      <c r="U48" s="1572">
        <v>0</v>
      </c>
      <c r="V48" s="1572">
        <v>0</v>
      </c>
      <c r="W48" s="1280">
        <v>0</v>
      </c>
      <c r="X48" s="1280">
        <v>0</v>
      </c>
      <c r="Y48" s="1280">
        <v>0</v>
      </c>
      <c r="Z48" s="1280">
        <v>0</v>
      </c>
      <c r="AA48" s="1280">
        <v>0</v>
      </c>
      <c r="AB48" s="1280">
        <v>0</v>
      </c>
      <c r="AC48" s="1280">
        <v>0</v>
      </c>
      <c r="AD48" s="1573">
        <v>0</v>
      </c>
      <c r="AE48" s="1669">
        <f>SUM(B48:AD48)</f>
        <v>0</v>
      </c>
      <c r="AF48" s="1633">
        <v>0</v>
      </c>
    </row>
    <row r="49" spans="1:45" hidden="1" x14ac:dyDescent="0.25">
      <c r="A49" s="1500" t="s">
        <v>108</v>
      </c>
      <c r="B49" s="1574">
        <v>0</v>
      </c>
      <c r="C49" s="1575"/>
      <c r="D49" s="1575"/>
      <c r="E49" s="1575"/>
      <c r="F49" s="1575"/>
      <c r="G49" s="1575"/>
      <c r="H49" s="1575"/>
      <c r="I49" s="1575"/>
      <c r="J49" s="1575"/>
      <c r="K49" s="1575"/>
      <c r="L49" s="1575"/>
      <c r="M49" s="1575"/>
      <c r="N49" s="1575"/>
      <c r="O49" s="1575"/>
      <c r="P49" s="1575"/>
      <c r="Q49" s="1576">
        <v>0</v>
      </c>
      <c r="R49" s="1576">
        <v>0</v>
      </c>
      <c r="S49" s="1576">
        <v>0</v>
      </c>
      <c r="T49" s="1576">
        <v>0</v>
      </c>
      <c r="U49" s="1576">
        <v>0</v>
      </c>
      <c r="V49" s="1576">
        <v>0</v>
      </c>
      <c r="W49" s="1576">
        <v>0</v>
      </c>
      <c r="X49" s="1576">
        <v>0</v>
      </c>
      <c r="Y49" s="1576">
        <v>0</v>
      </c>
      <c r="Z49" s="1576">
        <v>0</v>
      </c>
      <c r="AA49" s="1576">
        <v>0</v>
      </c>
      <c r="AB49" s="314">
        <v>0</v>
      </c>
      <c r="AC49" s="314">
        <v>0</v>
      </c>
      <c r="AD49" s="1577">
        <v>0</v>
      </c>
      <c r="AE49" s="573">
        <f>SUM(B49:AD49)</f>
        <v>0</v>
      </c>
      <c r="AF49" s="1634">
        <v>0</v>
      </c>
      <c r="AH49" s="752"/>
      <c r="AJ49" s="752"/>
      <c r="AL49" s="752"/>
      <c r="AN49" s="752"/>
      <c r="AP49" s="752"/>
      <c r="AQ49" s="752"/>
      <c r="AR49" s="752"/>
      <c r="AS49" s="752"/>
    </row>
    <row r="50" spans="1:45" hidden="1" x14ac:dyDescent="0.25">
      <c r="A50" s="1500" t="s">
        <v>109</v>
      </c>
      <c r="B50" s="1574">
        <v>0</v>
      </c>
      <c r="C50" s="1575"/>
      <c r="D50" s="1575"/>
      <c r="E50" s="1575"/>
      <c r="F50" s="1575"/>
      <c r="G50" s="1575"/>
      <c r="H50" s="1575"/>
      <c r="I50" s="1575"/>
      <c r="J50" s="1575"/>
      <c r="K50" s="1575"/>
      <c r="L50" s="1575"/>
      <c r="M50" s="1575"/>
      <c r="N50" s="1575"/>
      <c r="O50" s="1575"/>
      <c r="P50" s="1575"/>
      <c r="Q50" s="1576">
        <v>0</v>
      </c>
      <c r="R50" s="1576">
        <v>0</v>
      </c>
      <c r="S50" s="1576">
        <v>0</v>
      </c>
      <c r="T50" s="1576">
        <v>0</v>
      </c>
      <c r="U50" s="1576">
        <v>0</v>
      </c>
      <c r="V50" s="1576">
        <v>0</v>
      </c>
      <c r="W50" s="314">
        <v>0</v>
      </c>
      <c r="X50" s="314">
        <v>0</v>
      </c>
      <c r="Y50" s="314">
        <v>0</v>
      </c>
      <c r="Z50" s="1576">
        <v>0</v>
      </c>
      <c r="AA50" s="1576">
        <v>0</v>
      </c>
      <c r="AB50" s="314">
        <v>0</v>
      </c>
      <c r="AC50" s="314">
        <v>0</v>
      </c>
      <c r="AD50" s="1577">
        <v>0</v>
      </c>
      <c r="AE50" s="573">
        <f>SUM(B50:AD50)</f>
        <v>0</v>
      </c>
      <c r="AF50" s="1634">
        <v>0</v>
      </c>
      <c r="AG50" s="1651"/>
      <c r="AH50" s="752"/>
      <c r="AI50" s="1651"/>
      <c r="AJ50" s="752"/>
      <c r="AK50" s="1651"/>
      <c r="AL50" s="752"/>
      <c r="AM50" s="1651"/>
      <c r="AN50" s="752"/>
      <c r="AO50" s="1651"/>
      <c r="AP50" s="752"/>
      <c r="AQ50" s="752"/>
      <c r="AR50" s="752"/>
      <c r="AS50" s="752"/>
    </row>
    <row r="51" spans="1:45" ht="15.75" hidden="1" thickBot="1" x14ac:dyDescent="0.3">
      <c r="A51" s="1501" t="s">
        <v>110</v>
      </c>
      <c r="B51" s="1578">
        <v>0</v>
      </c>
      <c r="C51" s="1579"/>
      <c r="D51" s="1579"/>
      <c r="E51" s="1579"/>
      <c r="F51" s="1579"/>
      <c r="G51" s="1579"/>
      <c r="H51" s="1579"/>
      <c r="I51" s="1579"/>
      <c r="J51" s="1579"/>
      <c r="K51" s="1579"/>
      <c r="L51" s="1579"/>
      <c r="M51" s="1579"/>
      <c r="N51" s="1579"/>
      <c r="O51" s="1579"/>
      <c r="P51" s="1579"/>
      <c r="Q51" s="1580">
        <v>0</v>
      </c>
      <c r="R51" s="1580">
        <v>0</v>
      </c>
      <c r="S51" s="1580">
        <v>0</v>
      </c>
      <c r="T51" s="1580">
        <v>0</v>
      </c>
      <c r="U51" s="1580">
        <v>0</v>
      </c>
      <c r="V51" s="1580">
        <v>0</v>
      </c>
      <c r="W51" s="315">
        <v>0</v>
      </c>
      <c r="X51" s="315">
        <v>0</v>
      </c>
      <c r="Y51" s="315">
        <v>0</v>
      </c>
      <c r="Z51" s="315">
        <v>0</v>
      </c>
      <c r="AA51" s="315">
        <v>0</v>
      </c>
      <c r="AB51" s="315">
        <v>0</v>
      </c>
      <c r="AC51" s="315">
        <v>0</v>
      </c>
      <c r="AD51" s="1581">
        <v>0</v>
      </c>
      <c r="AE51" s="574">
        <f>SUM(B51:AD51)</f>
        <v>0</v>
      </c>
      <c r="AF51" s="1635">
        <v>0</v>
      </c>
    </row>
    <row r="52" spans="1:45" ht="15.75" hidden="1" thickTop="1" x14ac:dyDescent="0.25">
      <c r="A52" s="1499" t="s">
        <v>130</v>
      </c>
      <c r="B52" s="1670">
        <f>SUM(B48:B51)</f>
        <v>0</v>
      </c>
      <c r="C52" s="1671"/>
      <c r="D52" s="1671"/>
      <c r="E52" s="1671"/>
      <c r="F52" s="1671"/>
      <c r="G52" s="1671"/>
      <c r="H52" s="1671"/>
      <c r="I52" s="1671"/>
      <c r="J52" s="1671"/>
      <c r="K52" s="1671"/>
      <c r="L52" s="1671"/>
      <c r="M52" s="1671"/>
      <c r="N52" s="1671"/>
      <c r="O52" s="1671"/>
      <c r="P52" s="1671"/>
      <c r="Q52" s="1672">
        <f>SUM(Q48:Q51)</f>
        <v>0</v>
      </c>
      <c r="R52" s="1672">
        <f t="shared" ref="R52:AC52" si="3">SUM(R48:R51)</f>
        <v>0</v>
      </c>
      <c r="S52" s="1672">
        <f t="shared" si="3"/>
        <v>0</v>
      </c>
      <c r="T52" s="1672">
        <f t="shared" si="3"/>
        <v>0</v>
      </c>
      <c r="U52" s="1672">
        <f t="shared" si="3"/>
        <v>0</v>
      </c>
      <c r="V52" s="1672">
        <f t="shared" si="3"/>
        <v>0</v>
      </c>
      <c r="W52" s="1672">
        <f t="shared" si="3"/>
        <v>0</v>
      </c>
      <c r="X52" s="1672">
        <f t="shared" si="3"/>
        <v>0</v>
      </c>
      <c r="Y52" s="1672">
        <f t="shared" si="3"/>
        <v>0</v>
      </c>
      <c r="Z52" s="1672">
        <f t="shared" si="3"/>
        <v>0</v>
      </c>
      <c r="AA52" s="1672">
        <f t="shared" si="3"/>
        <v>0</v>
      </c>
      <c r="AB52" s="1672">
        <f t="shared" si="3"/>
        <v>0</v>
      </c>
      <c r="AC52" s="1672">
        <f t="shared" si="3"/>
        <v>0</v>
      </c>
      <c r="AD52" s="1673">
        <f>SUM(AD48:AD51)</f>
        <v>0</v>
      </c>
      <c r="AE52" s="1669">
        <f>SUM(B52:AD52)</f>
        <v>0</v>
      </c>
      <c r="AF52" s="1632">
        <v>0</v>
      </c>
    </row>
    <row r="53" spans="1:45" ht="15.75" hidden="1" thickBot="1" x14ac:dyDescent="0.3">
      <c r="A53" s="1502" t="s">
        <v>131</v>
      </c>
      <c r="B53" s="1636">
        <v>0</v>
      </c>
      <c r="C53" s="1637" t="e">
        <f>C52/$AE$78</f>
        <v>#DIV/0!</v>
      </c>
      <c r="D53" s="1637" t="e">
        <f>D52/$AE$78</f>
        <v>#DIV/0!</v>
      </c>
      <c r="E53" s="1637" t="e">
        <f>E52/$AE$78</f>
        <v>#DIV/0!</v>
      </c>
      <c r="F53" s="1637" t="e">
        <f>F52/$AE$78</f>
        <v>#DIV/0!</v>
      </c>
      <c r="G53" s="1637"/>
      <c r="H53" s="1637"/>
      <c r="I53" s="1637" t="e">
        <f>I52/$AE$78</f>
        <v>#DIV/0!</v>
      </c>
      <c r="J53" s="1637" t="e">
        <f>J52/$AE$78</f>
        <v>#DIV/0!</v>
      </c>
      <c r="K53" s="1637"/>
      <c r="L53" s="1637"/>
      <c r="M53" s="1637"/>
      <c r="N53" s="1637"/>
      <c r="O53" s="1637"/>
      <c r="P53" s="1637"/>
      <c r="Q53" s="1638">
        <v>0</v>
      </c>
      <c r="R53" s="1638">
        <v>0</v>
      </c>
      <c r="S53" s="1638">
        <v>0</v>
      </c>
      <c r="T53" s="1638">
        <v>0</v>
      </c>
      <c r="U53" s="1638">
        <v>0</v>
      </c>
      <c r="V53" s="1638">
        <v>0</v>
      </c>
      <c r="W53" s="1638">
        <v>0</v>
      </c>
      <c r="X53" s="1638">
        <v>0</v>
      </c>
      <c r="Y53" s="1638">
        <v>0</v>
      </c>
      <c r="Z53" s="1638">
        <v>0</v>
      </c>
      <c r="AA53" s="1638">
        <v>0</v>
      </c>
      <c r="AB53" s="1638">
        <v>0</v>
      </c>
      <c r="AC53" s="1638">
        <v>0</v>
      </c>
      <c r="AD53" s="1639">
        <v>0</v>
      </c>
      <c r="AE53" s="1636">
        <v>0</v>
      </c>
      <c r="AF53" s="939"/>
    </row>
    <row r="54" spans="1:45" ht="19.5" hidden="1" customHeight="1" x14ac:dyDescent="0.25">
      <c r="A54" s="2282" t="s">
        <v>111</v>
      </c>
      <c r="B54" s="2283"/>
      <c r="C54" s="2283"/>
      <c r="D54" s="2283"/>
      <c r="E54" s="2283"/>
      <c r="F54" s="2283"/>
      <c r="G54" s="2283"/>
      <c r="H54" s="2283"/>
      <c r="I54" s="2283"/>
      <c r="J54" s="2283"/>
      <c r="K54" s="2283"/>
      <c r="L54" s="2283"/>
      <c r="M54" s="2283"/>
      <c r="N54" s="2283"/>
      <c r="O54" s="2283"/>
      <c r="P54" s="2283"/>
      <c r="Q54" s="2283"/>
      <c r="R54" s="2283"/>
      <c r="S54" s="2283"/>
      <c r="T54" s="2283"/>
      <c r="U54" s="2283"/>
      <c r="V54" s="2283"/>
      <c r="W54" s="2283"/>
      <c r="X54" s="2283"/>
      <c r="Y54" s="2283"/>
      <c r="Z54" s="2283"/>
      <c r="AA54" s="2283"/>
      <c r="AB54" s="2283"/>
      <c r="AC54" s="2283"/>
      <c r="AD54" s="2283"/>
      <c r="AE54" s="2283"/>
      <c r="AF54" s="2283"/>
    </row>
    <row r="55" spans="1:45" ht="14.25" hidden="1" customHeight="1" thickBot="1" x14ac:dyDescent="0.3">
      <c r="A55" s="2280" t="s">
        <v>132</v>
      </c>
      <c r="B55" s="2281"/>
      <c r="C55" s="2281"/>
      <c r="D55" s="2281"/>
      <c r="E55" s="2281"/>
      <c r="F55" s="2281"/>
      <c r="G55" s="2281"/>
      <c r="H55" s="2281"/>
      <c r="I55" s="2281"/>
      <c r="J55" s="2281"/>
      <c r="K55" s="2281"/>
      <c r="L55" s="2281"/>
      <c r="M55" s="2281"/>
      <c r="N55" s="2281"/>
      <c r="O55" s="2281"/>
      <c r="P55" s="2281"/>
      <c r="Q55" s="2281"/>
      <c r="R55" s="2281"/>
      <c r="S55" s="2281"/>
      <c r="T55" s="2281"/>
      <c r="U55" s="2281"/>
      <c r="V55" s="2281"/>
      <c r="W55" s="2281"/>
      <c r="X55" s="2281"/>
      <c r="Y55" s="2281"/>
      <c r="Z55" s="2281"/>
      <c r="AA55" s="2281"/>
      <c r="AB55" s="2281"/>
      <c r="AC55" s="2281"/>
      <c r="AD55" s="2281"/>
      <c r="AE55" s="2281"/>
      <c r="AF55" s="2281"/>
    </row>
    <row r="56" spans="1:45" ht="72" hidden="1" customHeight="1" thickBot="1" x14ac:dyDescent="0.3">
      <c r="A56" s="1503"/>
      <c r="B56" s="931" t="s">
        <v>113</v>
      </c>
      <c r="C56" s="1504"/>
      <c r="D56" s="1504"/>
      <c r="E56" s="1504"/>
      <c r="F56" s="1504"/>
      <c r="G56" s="1504"/>
      <c r="H56" s="1504"/>
      <c r="I56" s="1504"/>
      <c r="J56" s="1504"/>
      <c r="K56" s="1504"/>
      <c r="L56" s="1504"/>
      <c r="M56" s="1504"/>
      <c r="N56" s="1504"/>
      <c r="O56" s="1504"/>
      <c r="P56" s="1504"/>
      <c r="Q56" s="1505" t="s">
        <v>114</v>
      </c>
      <c r="R56" s="1505" t="s">
        <v>115</v>
      </c>
      <c r="S56" s="1505" t="s">
        <v>116</v>
      </c>
      <c r="T56" s="1505" t="s">
        <v>117</v>
      </c>
      <c r="U56" s="1505" t="s">
        <v>118</v>
      </c>
      <c r="V56" s="1505" t="s">
        <v>119</v>
      </c>
      <c r="W56" s="1505" t="s">
        <v>120</v>
      </c>
      <c r="X56" s="1505" t="s">
        <v>121</v>
      </c>
      <c r="Y56" s="1505" t="s">
        <v>122</v>
      </c>
      <c r="Z56" s="1505" t="s">
        <v>123</v>
      </c>
      <c r="AA56" s="1505" t="s">
        <v>124</v>
      </c>
      <c r="AB56" s="1505" t="s">
        <v>125</v>
      </c>
      <c r="AC56" s="1505" t="s">
        <v>126</v>
      </c>
      <c r="AD56" s="1506" t="s">
        <v>127</v>
      </c>
      <c r="AE56" s="931" t="s">
        <v>128</v>
      </c>
      <c r="AF56" s="1506" t="s">
        <v>129</v>
      </c>
    </row>
    <row r="57" spans="1:45" ht="15.75" hidden="1" thickTop="1" x14ac:dyDescent="0.25">
      <c r="A57" s="1499" t="s">
        <v>107</v>
      </c>
      <c r="B57" s="1570">
        <v>0</v>
      </c>
      <c r="C57" s="1571"/>
      <c r="D57" s="1571"/>
      <c r="E57" s="1571"/>
      <c r="F57" s="1571"/>
      <c r="G57" s="1571"/>
      <c r="H57" s="1571"/>
      <c r="I57" s="1571"/>
      <c r="J57" s="1571"/>
      <c r="K57" s="1571"/>
      <c r="L57" s="1571"/>
      <c r="M57" s="1571"/>
      <c r="N57" s="1571"/>
      <c r="O57" s="1571"/>
      <c r="P57" s="1571"/>
      <c r="Q57" s="1572">
        <v>0</v>
      </c>
      <c r="R57" s="1572">
        <v>0</v>
      </c>
      <c r="S57" s="1572">
        <v>0</v>
      </c>
      <c r="T57" s="1572">
        <v>0</v>
      </c>
      <c r="U57" s="1572">
        <v>0</v>
      </c>
      <c r="V57" s="1572">
        <v>0</v>
      </c>
      <c r="W57" s="1280">
        <v>0</v>
      </c>
      <c r="X57" s="1280">
        <v>0</v>
      </c>
      <c r="Y57" s="1280">
        <v>0</v>
      </c>
      <c r="Z57" s="1280">
        <v>0</v>
      </c>
      <c r="AA57" s="1280">
        <v>0</v>
      </c>
      <c r="AB57" s="1280">
        <v>0</v>
      </c>
      <c r="AC57" s="1280">
        <v>0</v>
      </c>
      <c r="AD57" s="1573">
        <v>0</v>
      </c>
      <c r="AE57" s="1669">
        <f>SUM(B57:AD57)</f>
        <v>0</v>
      </c>
      <c r="AF57" s="1633">
        <v>0</v>
      </c>
    </row>
    <row r="58" spans="1:45" hidden="1" x14ac:dyDescent="0.25">
      <c r="A58" s="1500" t="s">
        <v>108</v>
      </c>
      <c r="B58" s="1574">
        <v>0</v>
      </c>
      <c r="C58" s="1575"/>
      <c r="D58" s="1575"/>
      <c r="E58" s="1575"/>
      <c r="F58" s="1575"/>
      <c r="G58" s="1575"/>
      <c r="H58" s="1575"/>
      <c r="I58" s="1575"/>
      <c r="J58" s="1575"/>
      <c r="K58" s="1575"/>
      <c r="L58" s="1575"/>
      <c r="M58" s="1575"/>
      <c r="N58" s="1575"/>
      <c r="O58" s="1575"/>
      <c r="P58" s="1575"/>
      <c r="Q58" s="1576">
        <v>0</v>
      </c>
      <c r="R58" s="1576">
        <v>0</v>
      </c>
      <c r="S58" s="1576">
        <v>0</v>
      </c>
      <c r="T58" s="1576">
        <v>0</v>
      </c>
      <c r="U58" s="1576">
        <v>0</v>
      </c>
      <c r="V58" s="1576">
        <v>0</v>
      </c>
      <c r="W58" s="1576">
        <v>0</v>
      </c>
      <c r="X58" s="1576">
        <v>0</v>
      </c>
      <c r="Y58" s="1576">
        <v>0</v>
      </c>
      <c r="Z58" s="1576">
        <v>0</v>
      </c>
      <c r="AA58" s="1576">
        <v>0</v>
      </c>
      <c r="AB58" s="314">
        <v>0</v>
      </c>
      <c r="AC58" s="314">
        <v>0</v>
      </c>
      <c r="AD58" s="1577">
        <v>0</v>
      </c>
      <c r="AE58" s="573">
        <f>SUM(B58:AD58)</f>
        <v>0</v>
      </c>
      <c r="AF58" s="1634">
        <v>0</v>
      </c>
      <c r="AH58" s="752"/>
      <c r="AJ58" s="752"/>
      <c r="AL58" s="752"/>
      <c r="AN58" s="752"/>
      <c r="AP58" s="752"/>
      <c r="AQ58" s="752"/>
      <c r="AR58" s="752"/>
      <c r="AS58" s="752"/>
    </row>
    <row r="59" spans="1:45" hidden="1" x14ac:dyDescent="0.25">
      <c r="A59" s="1500" t="s">
        <v>109</v>
      </c>
      <c r="B59" s="1574">
        <v>0</v>
      </c>
      <c r="C59" s="1575"/>
      <c r="D59" s="1575"/>
      <c r="E59" s="1575"/>
      <c r="F59" s="1575"/>
      <c r="G59" s="1575"/>
      <c r="H59" s="1575"/>
      <c r="I59" s="1575"/>
      <c r="J59" s="1575"/>
      <c r="K59" s="1575"/>
      <c r="L59" s="1575"/>
      <c r="M59" s="1575"/>
      <c r="N59" s="1575"/>
      <c r="O59" s="1575"/>
      <c r="P59" s="1575"/>
      <c r="Q59" s="1576">
        <v>0</v>
      </c>
      <c r="R59" s="1576">
        <v>0</v>
      </c>
      <c r="S59" s="1576">
        <v>0</v>
      </c>
      <c r="T59" s="1576">
        <v>0</v>
      </c>
      <c r="U59" s="1576">
        <v>0</v>
      </c>
      <c r="V59" s="1576">
        <v>0</v>
      </c>
      <c r="W59" s="314">
        <v>0</v>
      </c>
      <c r="X59" s="314">
        <v>0</v>
      </c>
      <c r="Y59" s="314">
        <v>0</v>
      </c>
      <c r="Z59" s="1576">
        <v>0</v>
      </c>
      <c r="AA59" s="1576">
        <v>0</v>
      </c>
      <c r="AB59" s="314">
        <v>0</v>
      </c>
      <c r="AC59" s="314">
        <v>0</v>
      </c>
      <c r="AD59" s="1577">
        <v>0</v>
      </c>
      <c r="AE59" s="573">
        <f>SUM(B59:AD59)</f>
        <v>0</v>
      </c>
      <c r="AF59" s="1634">
        <v>0</v>
      </c>
      <c r="AG59" s="1651"/>
      <c r="AH59" s="752"/>
      <c r="AI59" s="1651"/>
      <c r="AJ59" s="752"/>
      <c r="AK59" s="1651"/>
      <c r="AL59" s="752"/>
      <c r="AM59" s="1651"/>
      <c r="AN59" s="752"/>
      <c r="AO59" s="1651"/>
      <c r="AP59" s="752"/>
      <c r="AQ59" s="752"/>
      <c r="AR59" s="752"/>
      <c r="AS59" s="752"/>
    </row>
    <row r="60" spans="1:45" ht="15.75" hidden="1" thickBot="1" x14ac:dyDescent="0.3">
      <c r="A60" s="1501" t="s">
        <v>110</v>
      </c>
      <c r="B60" s="1578">
        <v>0</v>
      </c>
      <c r="C60" s="1579"/>
      <c r="D60" s="1579"/>
      <c r="E60" s="1579"/>
      <c r="F60" s="1579"/>
      <c r="G60" s="1579"/>
      <c r="H60" s="1579"/>
      <c r="I60" s="1579"/>
      <c r="J60" s="1579"/>
      <c r="K60" s="1579"/>
      <c r="L60" s="1579"/>
      <c r="M60" s="1579"/>
      <c r="N60" s="1579"/>
      <c r="O60" s="1579"/>
      <c r="P60" s="1579"/>
      <c r="Q60" s="1580">
        <v>0</v>
      </c>
      <c r="R60" s="1580">
        <v>0</v>
      </c>
      <c r="S60" s="1580">
        <v>0</v>
      </c>
      <c r="T60" s="1580">
        <v>0</v>
      </c>
      <c r="U60" s="1580">
        <v>0</v>
      </c>
      <c r="V60" s="1580">
        <v>0</v>
      </c>
      <c r="W60" s="315">
        <v>0</v>
      </c>
      <c r="X60" s="315">
        <v>0</v>
      </c>
      <c r="Y60" s="315">
        <v>0</v>
      </c>
      <c r="Z60" s="315">
        <v>0</v>
      </c>
      <c r="AA60" s="315">
        <v>0</v>
      </c>
      <c r="AB60" s="315">
        <v>0</v>
      </c>
      <c r="AC60" s="315">
        <v>0</v>
      </c>
      <c r="AD60" s="1581">
        <v>0</v>
      </c>
      <c r="AE60" s="574">
        <f>SUM(B60:AD60)</f>
        <v>0</v>
      </c>
      <c r="AF60" s="1635">
        <v>0</v>
      </c>
    </row>
    <row r="61" spans="1:45" ht="15.75" hidden="1" thickTop="1" x14ac:dyDescent="0.25">
      <c r="A61" s="1499" t="s">
        <v>130</v>
      </c>
      <c r="B61" s="1670">
        <f>SUM(B57:B60)</f>
        <v>0</v>
      </c>
      <c r="C61" s="1671"/>
      <c r="D61" s="1671"/>
      <c r="E61" s="1671"/>
      <c r="F61" s="1671"/>
      <c r="G61" s="1671"/>
      <c r="H61" s="1671"/>
      <c r="I61" s="1671"/>
      <c r="J61" s="1671"/>
      <c r="K61" s="1671"/>
      <c r="L61" s="1671"/>
      <c r="M61" s="1671"/>
      <c r="N61" s="1671"/>
      <c r="O61" s="1671"/>
      <c r="P61" s="1671"/>
      <c r="Q61" s="1672">
        <f>SUM(Q57:Q60)</f>
        <v>0</v>
      </c>
      <c r="R61" s="1672">
        <f t="shared" ref="R61:AC61" si="4">SUM(R57:R60)</f>
        <v>0</v>
      </c>
      <c r="S61" s="1672">
        <f t="shared" si="4"/>
        <v>0</v>
      </c>
      <c r="T61" s="1672">
        <f t="shared" si="4"/>
        <v>0</v>
      </c>
      <c r="U61" s="1672">
        <f t="shared" si="4"/>
        <v>0</v>
      </c>
      <c r="V61" s="1672">
        <f t="shared" si="4"/>
        <v>0</v>
      </c>
      <c r="W61" s="1672">
        <f t="shared" si="4"/>
        <v>0</v>
      </c>
      <c r="X61" s="1672">
        <f t="shared" si="4"/>
        <v>0</v>
      </c>
      <c r="Y61" s="1672">
        <f t="shared" si="4"/>
        <v>0</v>
      </c>
      <c r="Z61" s="1672">
        <f t="shared" si="4"/>
        <v>0</v>
      </c>
      <c r="AA61" s="1672">
        <f t="shared" si="4"/>
        <v>0</v>
      </c>
      <c r="AB61" s="1672">
        <f t="shared" si="4"/>
        <v>0</v>
      </c>
      <c r="AC61" s="1672">
        <f t="shared" si="4"/>
        <v>0</v>
      </c>
      <c r="AD61" s="1673">
        <f>SUM(AD57:AD60)</f>
        <v>0</v>
      </c>
      <c r="AE61" s="1669">
        <f>SUM(B61:AD61)</f>
        <v>0</v>
      </c>
      <c r="AF61" s="1632">
        <v>0</v>
      </c>
    </row>
    <row r="62" spans="1:45" ht="15.75" hidden="1" thickBot="1" x14ac:dyDescent="0.3">
      <c r="A62" s="1502" t="s">
        <v>131</v>
      </c>
      <c r="B62" s="1636">
        <v>0</v>
      </c>
      <c r="C62" s="1637" t="e">
        <f>C61/$AE$78</f>
        <v>#DIV/0!</v>
      </c>
      <c r="D62" s="1637" t="e">
        <f>D61/$AE$78</f>
        <v>#DIV/0!</v>
      </c>
      <c r="E62" s="1637" t="e">
        <f>E61/$AE$78</f>
        <v>#DIV/0!</v>
      </c>
      <c r="F62" s="1637" t="e">
        <f>F61/$AE$78</f>
        <v>#DIV/0!</v>
      </c>
      <c r="G62" s="1637"/>
      <c r="H62" s="1637"/>
      <c r="I62" s="1637" t="e">
        <f>I61/$AE$78</f>
        <v>#DIV/0!</v>
      </c>
      <c r="J62" s="1637" t="e">
        <f>J61/$AE$78</f>
        <v>#DIV/0!</v>
      </c>
      <c r="K62" s="1637"/>
      <c r="L62" s="1637"/>
      <c r="M62" s="1637"/>
      <c r="N62" s="1637"/>
      <c r="O62" s="1637"/>
      <c r="P62" s="1637"/>
      <c r="Q62" s="1638">
        <v>0</v>
      </c>
      <c r="R62" s="1638">
        <v>0</v>
      </c>
      <c r="S62" s="1638">
        <v>0</v>
      </c>
      <c r="T62" s="1638">
        <v>0</v>
      </c>
      <c r="U62" s="1638">
        <v>0</v>
      </c>
      <c r="V62" s="1638">
        <v>0</v>
      </c>
      <c r="W62" s="1638">
        <v>0</v>
      </c>
      <c r="X62" s="1638">
        <v>0</v>
      </c>
      <c r="Y62" s="1638">
        <v>0</v>
      </c>
      <c r="Z62" s="1638">
        <v>0</v>
      </c>
      <c r="AA62" s="1638">
        <v>0</v>
      </c>
      <c r="AB62" s="1638">
        <v>0</v>
      </c>
      <c r="AC62" s="1638">
        <v>0</v>
      </c>
      <c r="AD62" s="1639">
        <v>0</v>
      </c>
      <c r="AE62" s="1636">
        <v>0</v>
      </c>
      <c r="AF62" s="939"/>
    </row>
    <row r="63" spans="1:45" ht="19.5" hidden="1" customHeight="1" x14ac:dyDescent="0.25">
      <c r="A63" s="2282" t="s">
        <v>111</v>
      </c>
      <c r="B63" s="2283"/>
      <c r="C63" s="2283"/>
      <c r="D63" s="2283"/>
      <c r="E63" s="2283"/>
      <c r="F63" s="2283"/>
      <c r="G63" s="2283"/>
      <c r="H63" s="2283"/>
      <c r="I63" s="2283"/>
      <c r="J63" s="2283"/>
      <c r="K63" s="2283"/>
      <c r="L63" s="2283"/>
      <c r="M63" s="2283"/>
      <c r="N63" s="2283"/>
      <c r="O63" s="2283"/>
      <c r="P63" s="2283"/>
      <c r="Q63" s="2283"/>
      <c r="R63" s="2283"/>
      <c r="S63" s="2283"/>
      <c r="T63" s="2283"/>
      <c r="U63" s="2283"/>
      <c r="V63" s="2283"/>
      <c r="W63" s="2283"/>
      <c r="X63" s="2283"/>
      <c r="Y63" s="2283"/>
      <c r="Z63" s="2283"/>
      <c r="AA63" s="2283"/>
      <c r="AB63" s="2283"/>
      <c r="AC63" s="2283"/>
      <c r="AD63" s="2283"/>
      <c r="AE63" s="2283"/>
      <c r="AF63" s="2283"/>
    </row>
    <row r="64" spans="1:45" ht="14.25" hidden="1" customHeight="1" thickBot="1" x14ac:dyDescent="0.3">
      <c r="A64" s="2280" t="s">
        <v>132</v>
      </c>
      <c r="B64" s="2281"/>
      <c r="C64" s="2281"/>
      <c r="D64" s="2281"/>
      <c r="E64" s="2281"/>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row>
    <row r="65" spans="1:45" ht="72" hidden="1" customHeight="1" thickBot="1" x14ac:dyDescent="0.3">
      <c r="A65" s="1503"/>
      <c r="B65" s="931" t="s">
        <v>113</v>
      </c>
      <c r="C65" s="1504"/>
      <c r="D65" s="1504"/>
      <c r="E65" s="1504"/>
      <c r="F65" s="1504"/>
      <c r="G65" s="1504"/>
      <c r="H65" s="1504"/>
      <c r="I65" s="1504"/>
      <c r="J65" s="1504"/>
      <c r="K65" s="1504"/>
      <c r="L65" s="1504"/>
      <c r="M65" s="1504"/>
      <c r="N65" s="1504"/>
      <c r="O65" s="1504"/>
      <c r="P65" s="1504"/>
      <c r="Q65" s="1505" t="s">
        <v>114</v>
      </c>
      <c r="R65" s="1505" t="s">
        <v>115</v>
      </c>
      <c r="S65" s="1505" t="s">
        <v>116</v>
      </c>
      <c r="T65" s="1505" t="s">
        <v>117</v>
      </c>
      <c r="U65" s="1505" t="s">
        <v>118</v>
      </c>
      <c r="V65" s="1505" t="s">
        <v>119</v>
      </c>
      <c r="W65" s="1505" t="s">
        <v>120</v>
      </c>
      <c r="X65" s="1505" t="s">
        <v>121</v>
      </c>
      <c r="Y65" s="1505" t="s">
        <v>122</v>
      </c>
      <c r="Z65" s="1505" t="s">
        <v>123</v>
      </c>
      <c r="AA65" s="1505" t="s">
        <v>124</v>
      </c>
      <c r="AB65" s="1505" t="s">
        <v>125</v>
      </c>
      <c r="AC65" s="1505" t="s">
        <v>126</v>
      </c>
      <c r="AD65" s="1506" t="s">
        <v>127</v>
      </c>
      <c r="AE65" s="931" t="s">
        <v>128</v>
      </c>
      <c r="AF65" s="1506" t="s">
        <v>129</v>
      </c>
    </row>
    <row r="66" spans="1:45" ht="15.75" hidden="1" thickTop="1" x14ac:dyDescent="0.25">
      <c r="A66" s="1499" t="s">
        <v>107</v>
      </c>
      <c r="B66" s="1570">
        <v>0</v>
      </c>
      <c r="C66" s="1571"/>
      <c r="D66" s="1571"/>
      <c r="E66" s="1571"/>
      <c r="F66" s="1571"/>
      <c r="G66" s="1571"/>
      <c r="H66" s="1571"/>
      <c r="I66" s="1571"/>
      <c r="J66" s="1571"/>
      <c r="K66" s="1571"/>
      <c r="L66" s="1571"/>
      <c r="M66" s="1571"/>
      <c r="N66" s="1571"/>
      <c r="O66" s="1571"/>
      <c r="P66" s="1571"/>
      <c r="Q66" s="1572">
        <v>0</v>
      </c>
      <c r="R66" s="1572">
        <v>0</v>
      </c>
      <c r="S66" s="1572">
        <v>0</v>
      </c>
      <c r="T66" s="1572">
        <v>0</v>
      </c>
      <c r="U66" s="1572">
        <v>0</v>
      </c>
      <c r="V66" s="1572">
        <v>0</v>
      </c>
      <c r="W66" s="1280">
        <v>0</v>
      </c>
      <c r="X66" s="1280">
        <v>0</v>
      </c>
      <c r="Y66" s="1280">
        <v>0</v>
      </c>
      <c r="Z66" s="1280">
        <v>0</v>
      </c>
      <c r="AA66" s="1280">
        <v>0</v>
      </c>
      <c r="AB66" s="1280">
        <v>0</v>
      </c>
      <c r="AC66" s="1280">
        <v>0</v>
      </c>
      <c r="AD66" s="1573">
        <v>0</v>
      </c>
      <c r="AE66" s="1669">
        <f>SUM(B66:AD66)</f>
        <v>0</v>
      </c>
      <c r="AF66" s="1633">
        <v>0</v>
      </c>
    </row>
    <row r="67" spans="1:45" hidden="1" x14ac:dyDescent="0.25">
      <c r="A67" s="1500" t="s">
        <v>108</v>
      </c>
      <c r="B67" s="1574">
        <v>0</v>
      </c>
      <c r="C67" s="1575"/>
      <c r="D67" s="1575"/>
      <c r="E67" s="1575"/>
      <c r="F67" s="1575"/>
      <c r="G67" s="1575"/>
      <c r="H67" s="1575"/>
      <c r="I67" s="1575"/>
      <c r="J67" s="1575"/>
      <c r="K67" s="1575"/>
      <c r="L67" s="1575"/>
      <c r="M67" s="1575"/>
      <c r="N67" s="1575"/>
      <c r="O67" s="1575"/>
      <c r="P67" s="1575"/>
      <c r="Q67" s="1576">
        <v>0</v>
      </c>
      <c r="R67" s="1576">
        <v>0</v>
      </c>
      <c r="S67" s="1576">
        <v>0</v>
      </c>
      <c r="T67" s="1576">
        <v>0</v>
      </c>
      <c r="U67" s="1576">
        <v>0</v>
      </c>
      <c r="V67" s="1576">
        <v>0</v>
      </c>
      <c r="W67" s="1576">
        <v>0</v>
      </c>
      <c r="X67" s="1576">
        <v>0</v>
      </c>
      <c r="Y67" s="1576">
        <v>0</v>
      </c>
      <c r="Z67" s="1576">
        <v>0</v>
      </c>
      <c r="AA67" s="1576">
        <v>0</v>
      </c>
      <c r="AB67" s="314">
        <v>0</v>
      </c>
      <c r="AC67" s="314">
        <v>0</v>
      </c>
      <c r="AD67" s="1577">
        <v>0</v>
      </c>
      <c r="AE67" s="573">
        <f>SUM(B67:AD67)</f>
        <v>0</v>
      </c>
      <c r="AF67" s="1634">
        <v>0</v>
      </c>
      <c r="AH67" s="752"/>
      <c r="AJ67" s="752"/>
      <c r="AL67" s="752"/>
      <c r="AN67" s="752"/>
      <c r="AP67" s="752"/>
      <c r="AQ67" s="752"/>
      <c r="AR67" s="752"/>
      <c r="AS67" s="752"/>
    </row>
    <row r="68" spans="1:45" hidden="1" x14ac:dyDescent="0.25">
      <c r="A68" s="1500" t="s">
        <v>109</v>
      </c>
      <c r="B68" s="1574">
        <v>0</v>
      </c>
      <c r="C68" s="1575"/>
      <c r="D68" s="1575"/>
      <c r="E68" s="1575"/>
      <c r="F68" s="1575"/>
      <c r="G68" s="1575"/>
      <c r="H68" s="1575"/>
      <c r="I68" s="1575"/>
      <c r="J68" s="1575"/>
      <c r="K68" s="1575"/>
      <c r="L68" s="1575"/>
      <c r="M68" s="1575"/>
      <c r="N68" s="1575"/>
      <c r="O68" s="1575"/>
      <c r="P68" s="1575"/>
      <c r="Q68" s="1576">
        <v>0</v>
      </c>
      <c r="R68" s="1576">
        <v>0</v>
      </c>
      <c r="S68" s="1576">
        <v>0</v>
      </c>
      <c r="T68" s="1576">
        <v>0</v>
      </c>
      <c r="U68" s="1576">
        <v>0</v>
      </c>
      <c r="V68" s="1576">
        <v>0</v>
      </c>
      <c r="W68" s="314">
        <v>0</v>
      </c>
      <c r="X68" s="314">
        <v>0</v>
      </c>
      <c r="Y68" s="314">
        <v>0</v>
      </c>
      <c r="Z68" s="1576">
        <v>0</v>
      </c>
      <c r="AA68" s="1576">
        <v>0</v>
      </c>
      <c r="AB68" s="314">
        <v>0</v>
      </c>
      <c r="AC68" s="314">
        <v>0</v>
      </c>
      <c r="AD68" s="1577">
        <v>0</v>
      </c>
      <c r="AE68" s="573">
        <f>SUM(B68:AD68)</f>
        <v>0</v>
      </c>
      <c r="AF68" s="1634">
        <v>0</v>
      </c>
      <c r="AG68" s="1651"/>
      <c r="AH68" s="752"/>
      <c r="AI68" s="1651"/>
      <c r="AJ68" s="752"/>
      <c r="AK68" s="1651"/>
      <c r="AL68" s="752"/>
      <c r="AM68" s="1651"/>
      <c r="AN68" s="752"/>
      <c r="AO68" s="1651"/>
      <c r="AP68" s="752"/>
      <c r="AQ68" s="752"/>
      <c r="AR68" s="752"/>
      <c r="AS68" s="752"/>
    </row>
    <row r="69" spans="1:45" ht="15.75" hidden="1" thickBot="1" x14ac:dyDescent="0.3">
      <c r="A69" s="1501" t="s">
        <v>110</v>
      </c>
      <c r="B69" s="1578">
        <v>0</v>
      </c>
      <c r="C69" s="1579"/>
      <c r="D69" s="1579"/>
      <c r="E69" s="1579"/>
      <c r="F69" s="1579"/>
      <c r="G69" s="1579"/>
      <c r="H69" s="1579"/>
      <c r="I69" s="1579"/>
      <c r="J69" s="1579"/>
      <c r="K69" s="1579"/>
      <c r="L69" s="1579"/>
      <c r="M69" s="1579"/>
      <c r="N69" s="1579"/>
      <c r="O69" s="1579"/>
      <c r="P69" s="1579"/>
      <c r="Q69" s="1580">
        <v>0</v>
      </c>
      <c r="R69" s="1580">
        <v>0</v>
      </c>
      <c r="S69" s="1580">
        <v>0</v>
      </c>
      <c r="T69" s="1580">
        <v>0</v>
      </c>
      <c r="U69" s="1580">
        <v>0</v>
      </c>
      <c r="V69" s="1580">
        <v>0</v>
      </c>
      <c r="W69" s="315">
        <v>0</v>
      </c>
      <c r="X69" s="315">
        <v>0</v>
      </c>
      <c r="Y69" s="315">
        <v>0</v>
      </c>
      <c r="Z69" s="315">
        <v>0</v>
      </c>
      <c r="AA69" s="315">
        <v>0</v>
      </c>
      <c r="AB69" s="315">
        <v>0</v>
      </c>
      <c r="AC69" s="315">
        <v>0</v>
      </c>
      <c r="AD69" s="1581">
        <v>0</v>
      </c>
      <c r="AE69" s="574">
        <f>SUM(B69:AD69)</f>
        <v>0</v>
      </c>
      <c r="AF69" s="1635">
        <v>0</v>
      </c>
    </row>
    <row r="70" spans="1:45" ht="15.75" hidden="1" thickTop="1" x14ac:dyDescent="0.25">
      <c r="A70" s="1499" t="s">
        <v>130</v>
      </c>
      <c r="B70" s="1670">
        <f>SUM(B66:B69)</f>
        <v>0</v>
      </c>
      <c r="C70" s="1671"/>
      <c r="D70" s="1671"/>
      <c r="E70" s="1671"/>
      <c r="F70" s="1671"/>
      <c r="G70" s="1671"/>
      <c r="H70" s="1671"/>
      <c r="I70" s="1671"/>
      <c r="J70" s="1671"/>
      <c r="K70" s="1671"/>
      <c r="L70" s="1671"/>
      <c r="M70" s="1671"/>
      <c r="N70" s="1671"/>
      <c r="O70" s="1671"/>
      <c r="P70" s="1671"/>
      <c r="Q70" s="1672">
        <f>SUM(Q66:Q69)</f>
        <v>0</v>
      </c>
      <c r="R70" s="1672">
        <f t="shared" ref="R70:AC70" si="5">SUM(R66:R69)</f>
        <v>0</v>
      </c>
      <c r="S70" s="1672">
        <f t="shared" si="5"/>
        <v>0</v>
      </c>
      <c r="T70" s="1672">
        <f t="shared" si="5"/>
        <v>0</v>
      </c>
      <c r="U70" s="1672">
        <f t="shared" si="5"/>
        <v>0</v>
      </c>
      <c r="V70" s="1672">
        <f t="shared" si="5"/>
        <v>0</v>
      </c>
      <c r="W70" s="1672">
        <f t="shared" si="5"/>
        <v>0</v>
      </c>
      <c r="X70" s="1672">
        <f t="shared" si="5"/>
        <v>0</v>
      </c>
      <c r="Y70" s="1672">
        <f t="shared" si="5"/>
        <v>0</v>
      </c>
      <c r="Z70" s="1672">
        <f t="shared" si="5"/>
        <v>0</v>
      </c>
      <c r="AA70" s="1672">
        <f t="shared" si="5"/>
        <v>0</v>
      </c>
      <c r="AB70" s="1672">
        <f t="shared" si="5"/>
        <v>0</v>
      </c>
      <c r="AC70" s="1672">
        <f t="shared" si="5"/>
        <v>0</v>
      </c>
      <c r="AD70" s="1673">
        <f>SUM(AD66:AD69)</f>
        <v>0</v>
      </c>
      <c r="AE70" s="1669">
        <f>SUM(B70:AD70)</f>
        <v>0</v>
      </c>
      <c r="AF70" s="1632">
        <v>0</v>
      </c>
    </row>
    <row r="71" spans="1:45" ht="15.75" hidden="1" thickBot="1" x14ac:dyDescent="0.3">
      <c r="A71" s="1502" t="s">
        <v>131</v>
      </c>
      <c r="B71" s="1636">
        <v>0</v>
      </c>
      <c r="C71" s="1637" t="e">
        <f>C70/$AE$78</f>
        <v>#DIV/0!</v>
      </c>
      <c r="D71" s="1637" t="e">
        <f>D70/$AE$78</f>
        <v>#DIV/0!</v>
      </c>
      <c r="E71" s="1637" t="e">
        <f>E70/$AE$78</f>
        <v>#DIV/0!</v>
      </c>
      <c r="F71" s="1637" t="e">
        <f>F70/$AE$78</f>
        <v>#DIV/0!</v>
      </c>
      <c r="G71" s="1637"/>
      <c r="H71" s="1637"/>
      <c r="I71" s="1637" t="e">
        <f>I70/$AE$78</f>
        <v>#DIV/0!</v>
      </c>
      <c r="J71" s="1637" t="e">
        <f>J70/$AE$78</f>
        <v>#DIV/0!</v>
      </c>
      <c r="K71" s="1637"/>
      <c r="L71" s="1637"/>
      <c r="M71" s="1637"/>
      <c r="N71" s="1637"/>
      <c r="O71" s="1637"/>
      <c r="P71" s="1637"/>
      <c r="Q71" s="1638">
        <v>0</v>
      </c>
      <c r="R71" s="1638">
        <v>0</v>
      </c>
      <c r="S71" s="1638">
        <v>0</v>
      </c>
      <c r="T71" s="1638">
        <v>0</v>
      </c>
      <c r="U71" s="1638">
        <v>0</v>
      </c>
      <c r="V71" s="1638">
        <v>0</v>
      </c>
      <c r="W71" s="1638">
        <v>0</v>
      </c>
      <c r="X71" s="1638">
        <v>0</v>
      </c>
      <c r="Y71" s="1638">
        <v>0</v>
      </c>
      <c r="Z71" s="1638">
        <v>0</v>
      </c>
      <c r="AA71" s="1638">
        <v>0</v>
      </c>
      <c r="AB71" s="1638">
        <v>0</v>
      </c>
      <c r="AC71" s="1638">
        <v>0</v>
      </c>
      <c r="AD71" s="1639">
        <v>0</v>
      </c>
      <c r="AE71" s="1636">
        <v>0</v>
      </c>
      <c r="AF71" s="939"/>
    </row>
    <row r="72" spans="1:45" ht="14.25" hidden="1" customHeight="1" thickBot="1" x14ac:dyDescent="0.3">
      <c r="A72" s="2280" t="s">
        <v>133</v>
      </c>
      <c r="B72" s="2281"/>
      <c r="C72" s="2281"/>
      <c r="D72" s="2281"/>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2281"/>
      <c r="AB72" s="2281"/>
    </row>
    <row r="73" spans="1:45" ht="72" hidden="1" customHeight="1" thickBot="1" x14ac:dyDescent="0.3">
      <c r="A73" s="1503"/>
      <c r="B73" s="931" t="s">
        <v>113</v>
      </c>
      <c r="C73" s="1504"/>
      <c r="D73" s="1504"/>
      <c r="E73" s="1504"/>
      <c r="F73" s="1504"/>
      <c r="G73" s="1504"/>
      <c r="H73" s="1504"/>
      <c r="I73" s="1504"/>
      <c r="J73" s="1504"/>
      <c r="K73" s="1504"/>
      <c r="L73" s="1504"/>
      <c r="M73" s="1504"/>
      <c r="N73" s="1504"/>
      <c r="O73" s="1504"/>
      <c r="P73" s="1504"/>
      <c r="Q73" s="1505" t="s">
        <v>114</v>
      </c>
      <c r="R73" s="1505" t="s">
        <v>115</v>
      </c>
      <c r="S73" s="1505" t="s">
        <v>116</v>
      </c>
      <c r="T73" s="1505" t="s">
        <v>117</v>
      </c>
      <c r="U73" s="1505" t="s">
        <v>118</v>
      </c>
      <c r="V73" s="1505" t="s">
        <v>119</v>
      </c>
      <c r="W73" s="1505" t="s">
        <v>120</v>
      </c>
      <c r="X73" s="1505" t="s">
        <v>121</v>
      </c>
      <c r="Y73" s="1505" t="s">
        <v>122</v>
      </c>
      <c r="Z73" s="1505" t="s">
        <v>123</v>
      </c>
      <c r="AA73" s="1505" t="s">
        <v>124</v>
      </c>
      <c r="AB73" s="1505" t="s">
        <v>125</v>
      </c>
      <c r="AC73" s="1505" t="s">
        <v>126</v>
      </c>
      <c r="AD73" s="1506" t="s">
        <v>127</v>
      </c>
      <c r="AE73" s="931" t="s">
        <v>128</v>
      </c>
      <c r="AF73" s="1506" t="s">
        <v>129</v>
      </c>
    </row>
    <row r="74" spans="1:45" ht="15.75" hidden="1" thickTop="1" x14ac:dyDescent="0.25">
      <c r="A74" s="1499" t="s">
        <v>107</v>
      </c>
      <c r="B74" s="1570">
        <v>0</v>
      </c>
      <c r="C74" s="1571"/>
      <c r="D74" s="1571"/>
      <c r="E74" s="1571"/>
      <c r="F74" s="1571"/>
      <c r="G74" s="1571"/>
      <c r="H74" s="1571"/>
      <c r="I74" s="1571"/>
      <c r="J74" s="1571"/>
      <c r="K74" s="1571"/>
      <c r="L74" s="1571"/>
      <c r="M74" s="1571"/>
      <c r="N74" s="1571"/>
      <c r="O74" s="1571"/>
      <c r="P74" s="1571"/>
      <c r="Q74" s="1572">
        <v>0</v>
      </c>
      <c r="R74" s="1572">
        <v>0</v>
      </c>
      <c r="S74" s="1572">
        <v>0</v>
      </c>
      <c r="T74" s="1572">
        <v>0</v>
      </c>
      <c r="U74" s="1572">
        <v>0</v>
      </c>
      <c r="V74" s="1572">
        <v>0</v>
      </c>
      <c r="W74" s="1280">
        <v>0</v>
      </c>
      <c r="X74" s="1280">
        <v>0</v>
      </c>
      <c r="Y74" s="1280">
        <v>0</v>
      </c>
      <c r="Z74" s="1280">
        <v>0</v>
      </c>
      <c r="AA74" s="1280">
        <v>0</v>
      </c>
      <c r="AB74" s="1280">
        <v>0</v>
      </c>
      <c r="AC74" s="1280">
        <v>0</v>
      </c>
      <c r="AD74" s="1573">
        <v>0</v>
      </c>
      <c r="AE74" s="924">
        <f t="shared" ref="AE74:AE79" si="6">SUM(B74:AD74)</f>
        <v>0</v>
      </c>
      <c r="AF74" s="1582" t="e">
        <f>AE74/AE78</f>
        <v>#DIV/0!</v>
      </c>
    </row>
    <row r="75" spans="1:45" hidden="1" x14ac:dyDescent="0.25">
      <c r="A75" s="1500" t="s">
        <v>108</v>
      </c>
      <c r="B75" s="1574">
        <v>0</v>
      </c>
      <c r="C75" s="1575"/>
      <c r="D75" s="1575"/>
      <c r="E75" s="1575"/>
      <c r="F75" s="1575"/>
      <c r="G75" s="1575"/>
      <c r="H75" s="1575"/>
      <c r="I75" s="1575"/>
      <c r="J75" s="1575"/>
      <c r="K75" s="1575"/>
      <c r="L75" s="1575"/>
      <c r="M75" s="1575"/>
      <c r="N75" s="1575"/>
      <c r="O75" s="1575"/>
      <c r="P75" s="1575"/>
      <c r="Q75" s="1576">
        <v>0</v>
      </c>
      <c r="R75" s="1576">
        <v>0</v>
      </c>
      <c r="S75" s="1576">
        <v>0</v>
      </c>
      <c r="T75" s="1576">
        <v>0</v>
      </c>
      <c r="U75" s="1576">
        <v>0</v>
      </c>
      <c r="V75" s="1576">
        <v>0</v>
      </c>
      <c r="W75" s="314">
        <v>0</v>
      </c>
      <c r="X75" s="314">
        <v>0</v>
      </c>
      <c r="Y75" s="314">
        <v>0</v>
      </c>
      <c r="Z75" s="314">
        <v>0</v>
      </c>
      <c r="AA75" s="314">
        <v>0</v>
      </c>
      <c r="AB75" s="314">
        <v>0</v>
      </c>
      <c r="AC75" s="314">
        <v>0</v>
      </c>
      <c r="AD75" s="1577">
        <v>0</v>
      </c>
      <c r="AE75" s="1015">
        <f t="shared" si="6"/>
        <v>0</v>
      </c>
      <c r="AF75" s="1583" t="e">
        <f>AE75/AE78</f>
        <v>#DIV/0!</v>
      </c>
    </row>
    <row r="76" spans="1:45" hidden="1" x14ac:dyDescent="0.25">
      <c r="A76" s="1500" t="s">
        <v>109</v>
      </c>
      <c r="B76" s="1574">
        <v>0</v>
      </c>
      <c r="C76" s="1575"/>
      <c r="D76" s="1575"/>
      <c r="E76" s="1575"/>
      <c r="F76" s="1575"/>
      <c r="G76" s="1575"/>
      <c r="H76" s="1575"/>
      <c r="I76" s="1575"/>
      <c r="J76" s="1575"/>
      <c r="K76" s="1575"/>
      <c r="L76" s="1575"/>
      <c r="M76" s="1575"/>
      <c r="N76" s="1575"/>
      <c r="O76" s="1575"/>
      <c r="P76" s="1575"/>
      <c r="Q76" s="1576">
        <v>0</v>
      </c>
      <c r="R76" s="1576">
        <v>0</v>
      </c>
      <c r="S76" s="1576">
        <v>0</v>
      </c>
      <c r="T76" s="1576">
        <v>0</v>
      </c>
      <c r="U76" s="1576">
        <v>0</v>
      </c>
      <c r="V76" s="1576">
        <v>0</v>
      </c>
      <c r="W76" s="314">
        <v>0</v>
      </c>
      <c r="X76" s="314">
        <v>0</v>
      </c>
      <c r="Y76" s="314">
        <v>0</v>
      </c>
      <c r="Z76" s="314">
        <v>0</v>
      </c>
      <c r="AA76" s="314">
        <v>0</v>
      </c>
      <c r="AB76" s="314">
        <v>0</v>
      </c>
      <c r="AC76" s="314">
        <v>0</v>
      </c>
      <c r="AD76" s="1577">
        <v>0</v>
      </c>
      <c r="AE76" s="1015">
        <f t="shared" si="6"/>
        <v>0</v>
      </c>
      <c r="AF76" s="1583" t="e">
        <f>AE76/AE78</f>
        <v>#DIV/0!</v>
      </c>
    </row>
    <row r="77" spans="1:45" ht="15.75" hidden="1" thickBot="1" x14ac:dyDescent="0.3">
      <c r="A77" s="1501" t="s">
        <v>110</v>
      </c>
      <c r="B77" s="1578">
        <v>0</v>
      </c>
      <c r="C77" s="1579"/>
      <c r="D77" s="1579"/>
      <c r="E77" s="1579"/>
      <c r="F77" s="1579"/>
      <c r="G77" s="1579"/>
      <c r="H77" s="1579"/>
      <c r="I77" s="1579"/>
      <c r="J77" s="1579"/>
      <c r="K77" s="1579"/>
      <c r="L77" s="1579"/>
      <c r="M77" s="1579"/>
      <c r="N77" s="1579"/>
      <c r="O77" s="1579"/>
      <c r="P77" s="1579"/>
      <c r="Q77" s="1580">
        <v>0</v>
      </c>
      <c r="R77" s="1580">
        <v>0</v>
      </c>
      <c r="S77" s="1580">
        <v>0</v>
      </c>
      <c r="T77" s="1580">
        <v>0</v>
      </c>
      <c r="U77" s="1580">
        <v>0</v>
      </c>
      <c r="V77" s="1580">
        <v>0</v>
      </c>
      <c r="W77" s="315">
        <v>0</v>
      </c>
      <c r="X77" s="315">
        <v>0</v>
      </c>
      <c r="Y77" s="315">
        <v>0</v>
      </c>
      <c r="Z77" s="315">
        <v>0</v>
      </c>
      <c r="AA77" s="315">
        <v>0</v>
      </c>
      <c r="AB77" s="315">
        <v>0</v>
      </c>
      <c r="AC77" s="315">
        <v>0</v>
      </c>
      <c r="AD77" s="1581">
        <v>0</v>
      </c>
      <c r="AE77" s="1016">
        <f t="shared" si="6"/>
        <v>0</v>
      </c>
      <c r="AF77" s="1584" t="e">
        <f>AE77/AE78</f>
        <v>#DIV/0!</v>
      </c>
    </row>
    <row r="78" spans="1:45" ht="15.75" hidden="1" thickTop="1" x14ac:dyDescent="0.25">
      <c r="A78" s="1499" t="s">
        <v>130</v>
      </c>
      <c r="B78" s="935">
        <f>SUM(B74:B77)</f>
        <v>0</v>
      </c>
      <c r="C78" s="1448"/>
      <c r="D78" s="1448"/>
      <c r="E78" s="1448"/>
      <c r="F78" s="1448"/>
      <c r="G78" s="1448"/>
      <c r="H78" s="1448"/>
      <c r="I78" s="1448"/>
      <c r="J78" s="1448"/>
      <c r="K78" s="1448"/>
      <c r="L78" s="1448"/>
      <c r="M78" s="1448"/>
      <c r="N78" s="1448"/>
      <c r="O78" s="1448"/>
      <c r="P78" s="1448"/>
      <c r="Q78" s="50">
        <f>SUM(Q74:Q77)</f>
        <v>0</v>
      </c>
      <c r="R78" s="50">
        <f t="shared" ref="R78:AC78" si="7">SUM(R74:R77)</f>
        <v>0</v>
      </c>
      <c r="S78" s="50">
        <f t="shared" si="7"/>
        <v>0</v>
      </c>
      <c r="T78" s="50">
        <f t="shared" si="7"/>
        <v>0</v>
      </c>
      <c r="U78" s="50">
        <f t="shared" si="7"/>
        <v>0</v>
      </c>
      <c r="V78" s="50">
        <f t="shared" si="7"/>
        <v>0</v>
      </c>
      <c r="W78" s="50">
        <f t="shared" si="7"/>
        <v>0</v>
      </c>
      <c r="X78" s="50">
        <f t="shared" si="7"/>
        <v>0</v>
      </c>
      <c r="Y78" s="50">
        <f t="shared" si="7"/>
        <v>0</v>
      </c>
      <c r="Z78" s="50">
        <f t="shared" si="7"/>
        <v>0</v>
      </c>
      <c r="AA78" s="50">
        <f t="shared" si="7"/>
        <v>0</v>
      </c>
      <c r="AB78" s="50">
        <f t="shared" si="7"/>
        <v>0</v>
      </c>
      <c r="AC78" s="50">
        <f t="shared" si="7"/>
        <v>0</v>
      </c>
      <c r="AD78" s="1507">
        <f>SUM(AD74:AD77)</f>
        <v>0</v>
      </c>
      <c r="AE78" s="924">
        <f t="shared" si="6"/>
        <v>0</v>
      </c>
      <c r="AF78" s="1585" t="e">
        <f>AE78/AE78</f>
        <v>#DIV/0!</v>
      </c>
    </row>
    <row r="79" spans="1:45" ht="15.75" hidden="1" thickBot="1" x14ac:dyDescent="0.3">
      <c r="A79" s="1502" t="s">
        <v>131</v>
      </c>
      <c r="B79" s="1586" t="e">
        <f>B78/$AE$78</f>
        <v>#DIV/0!</v>
      </c>
      <c r="C79" s="1587" t="e">
        <f>C78/$AE$78</f>
        <v>#DIV/0!</v>
      </c>
      <c r="D79" s="1587" t="e">
        <f>D78/$AE$78</f>
        <v>#DIV/0!</v>
      </c>
      <c r="E79" s="1587" t="e">
        <f>E78/$AE$78</f>
        <v>#DIV/0!</v>
      </c>
      <c r="F79" s="1587" t="e">
        <f>F78/$AE$78</f>
        <v>#DIV/0!</v>
      </c>
      <c r="G79" s="1587"/>
      <c r="H79" s="1587"/>
      <c r="I79" s="1587" t="e">
        <f>I78/$AE$78</f>
        <v>#DIV/0!</v>
      </c>
      <c r="J79" s="1587" t="e">
        <f>J78/$AE$78</f>
        <v>#DIV/0!</v>
      </c>
      <c r="K79" s="1587"/>
      <c r="L79" s="1587"/>
      <c r="M79" s="1587"/>
      <c r="N79" s="1587"/>
      <c r="O79" s="1587"/>
      <c r="P79" s="1587"/>
      <c r="Q79" s="1587" t="e">
        <f t="shared" ref="Q79:AD79" si="8">Q78/$AE$78</f>
        <v>#DIV/0!</v>
      </c>
      <c r="R79" s="1587" t="e">
        <f t="shared" si="8"/>
        <v>#DIV/0!</v>
      </c>
      <c r="S79" s="1587" t="e">
        <f t="shared" si="8"/>
        <v>#DIV/0!</v>
      </c>
      <c r="T79" s="1587" t="e">
        <f t="shared" si="8"/>
        <v>#DIV/0!</v>
      </c>
      <c r="U79" s="1587" t="e">
        <f t="shared" si="8"/>
        <v>#DIV/0!</v>
      </c>
      <c r="V79" s="1587" t="e">
        <f t="shared" si="8"/>
        <v>#DIV/0!</v>
      </c>
      <c r="W79" s="1587" t="e">
        <f t="shared" si="8"/>
        <v>#DIV/0!</v>
      </c>
      <c r="X79" s="1587" t="e">
        <f t="shared" si="8"/>
        <v>#DIV/0!</v>
      </c>
      <c r="Y79" s="1587" t="e">
        <f t="shared" si="8"/>
        <v>#DIV/0!</v>
      </c>
      <c r="Z79" s="1587" t="e">
        <f t="shared" si="8"/>
        <v>#DIV/0!</v>
      </c>
      <c r="AA79" s="1587" t="e">
        <f t="shared" si="8"/>
        <v>#DIV/0!</v>
      </c>
      <c r="AB79" s="1587" t="e">
        <f t="shared" si="8"/>
        <v>#DIV/0!</v>
      </c>
      <c r="AC79" s="1587" t="e">
        <f t="shared" si="8"/>
        <v>#DIV/0!</v>
      </c>
      <c r="AD79" s="1588" t="e">
        <f t="shared" si="8"/>
        <v>#DIV/0!</v>
      </c>
      <c r="AE79" s="1586" t="e">
        <f t="shared" si="6"/>
        <v>#DIV/0!</v>
      </c>
      <c r="AF79" s="939"/>
    </row>
    <row r="80" spans="1:45" ht="14.25" hidden="1" customHeight="1" x14ac:dyDescent="0.25">
      <c r="A80" s="2276" t="s">
        <v>134</v>
      </c>
      <c r="B80" s="2277"/>
      <c r="C80" s="2277"/>
      <c r="D80" s="2277"/>
      <c r="E80" s="2277"/>
      <c r="F80" s="2277"/>
      <c r="G80" s="2277"/>
      <c r="H80" s="2277"/>
      <c r="I80" s="2277"/>
      <c r="J80" s="2277"/>
      <c r="K80" s="2277"/>
      <c r="L80" s="2277"/>
      <c r="M80" s="2277"/>
      <c r="N80" s="2277"/>
      <c r="O80" s="2277"/>
      <c r="P80" s="2277"/>
      <c r="Q80" s="2277"/>
      <c r="R80" s="2277"/>
      <c r="S80" s="2277"/>
      <c r="T80" s="2277"/>
      <c r="U80" s="2277"/>
      <c r="V80" s="2277"/>
      <c r="W80" s="2277"/>
      <c r="X80" s="2277"/>
      <c r="Y80" s="2277"/>
      <c r="Z80" s="2277"/>
      <c r="AA80" s="2277"/>
      <c r="AB80" s="2277"/>
    </row>
    <row r="81" spans="1:32" ht="15.75" hidden="1" x14ac:dyDescent="0.25">
      <c r="A81" s="2278" t="s">
        <v>135</v>
      </c>
      <c r="B81" s="2279"/>
      <c r="C81" s="2279"/>
      <c r="D81" s="2279"/>
      <c r="E81" s="2279"/>
      <c r="F81" s="2279"/>
      <c r="G81" s="2279"/>
      <c r="H81" s="2279"/>
      <c r="I81" s="2279"/>
      <c r="J81" s="2279"/>
      <c r="K81" s="2279"/>
      <c r="L81" s="2279"/>
      <c r="M81" s="2279"/>
      <c r="N81" s="2279"/>
      <c r="O81" s="2279"/>
      <c r="P81" s="2279"/>
      <c r="Q81" s="2279"/>
      <c r="R81" s="2279"/>
      <c r="S81" s="2279"/>
      <c r="T81" s="2279"/>
      <c r="U81" s="2279"/>
      <c r="V81" s="2279"/>
      <c r="W81" s="2279"/>
      <c r="X81" s="2279"/>
      <c r="Y81" s="2279"/>
      <c r="Z81" s="2279"/>
      <c r="AA81" s="2279"/>
      <c r="AB81" s="2279"/>
    </row>
    <row r="82" spans="1:32" ht="43.5" hidden="1" x14ac:dyDescent="0.25">
      <c r="A82" s="506"/>
      <c r="B82" s="928" t="s">
        <v>113</v>
      </c>
      <c r="C82" s="1447"/>
      <c r="D82" s="1447"/>
      <c r="E82" s="1447"/>
      <c r="F82" s="1447"/>
      <c r="G82" s="1447"/>
      <c r="H82" s="1447"/>
      <c r="I82" s="929" t="s">
        <v>114</v>
      </c>
      <c r="J82" s="929" t="s">
        <v>115</v>
      </c>
      <c r="K82" s="929" t="s">
        <v>136</v>
      </c>
      <c r="L82" s="930" t="s">
        <v>114</v>
      </c>
      <c r="M82" s="929" t="s">
        <v>116</v>
      </c>
      <c r="N82" s="929" t="s">
        <v>117</v>
      </c>
      <c r="O82" s="929" t="s">
        <v>118</v>
      </c>
      <c r="P82" s="929" t="s">
        <v>119</v>
      </c>
      <c r="Q82" s="929" t="s">
        <v>120</v>
      </c>
      <c r="R82" s="929" t="s">
        <v>121</v>
      </c>
      <c r="S82" s="929" t="s">
        <v>122</v>
      </c>
      <c r="T82" s="929" t="s">
        <v>123</v>
      </c>
      <c r="U82" s="929" t="s">
        <v>124</v>
      </c>
      <c r="V82" s="929" t="s">
        <v>125</v>
      </c>
      <c r="W82" s="929" t="s">
        <v>126</v>
      </c>
      <c r="X82" s="930" t="s">
        <v>127</v>
      </c>
      <c r="Y82" s="931" t="s">
        <v>128</v>
      </c>
      <c r="Z82" s="929" t="s">
        <v>129</v>
      </c>
      <c r="AA82" s="931" t="s">
        <v>128</v>
      </c>
      <c r="AB82" s="929" t="s">
        <v>129</v>
      </c>
      <c r="AC82" s="931" t="s">
        <v>128</v>
      </c>
      <c r="AD82" s="929" t="s">
        <v>129</v>
      </c>
      <c r="AE82" s="931" t="s">
        <v>128</v>
      </c>
      <c r="AF82" s="929" t="s">
        <v>129</v>
      </c>
    </row>
    <row r="83" spans="1:32" hidden="1" x14ac:dyDescent="0.25">
      <c r="A83" s="927" t="s">
        <v>107</v>
      </c>
      <c r="B83" s="1279">
        <v>0</v>
      </c>
      <c r="C83" s="1448"/>
      <c r="D83" s="1448"/>
      <c r="E83" s="1448"/>
      <c r="F83" s="1448"/>
      <c r="G83" s="1448"/>
      <c r="H83" s="1448"/>
      <c r="I83" s="1280">
        <v>0</v>
      </c>
      <c r="J83" s="1280">
        <v>0</v>
      </c>
      <c r="K83" s="1280">
        <v>0</v>
      </c>
      <c r="L83" s="1281">
        <v>0</v>
      </c>
      <c r="M83" s="1280">
        <v>0</v>
      </c>
      <c r="N83" s="1280">
        <v>0</v>
      </c>
      <c r="O83" s="1280">
        <v>0</v>
      </c>
      <c r="P83" s="1280">
        <v>0</v>
      </c>
      <c r="Q83" s="1280">
        <v>0</v>
      </c>
      <c r="R83" s="1280">
        <v>0</v>
      </c>
      <c r="S83" s="1280">
        <v>0</v>
      </c>
      <c r="T83" s="1280">
        <v>0</v>
      </c>
      <c r="U83" s="1280">
        <v>0</v>
      </c>
      <c r="V83" s="1280">
        <v>0</v>
      </c>
      <c r="W83" s="1280">
        <v>0</v>
      </c>
      <c r="X83" s="1281">
        <v>0</v>
      </c>
      <c r="Y83" s="1014">
        <v>0</v>
      </c>
      <c r="Z83" s="932">
        <v>0</v>
      </c>
      <c r="AA83" s="1014">
        <v>0</v>
      </c>
      <c r="AB83" s="932">
        <v>0</v>
      </c>
      <c r="AC83" s="1014">
        <v>0</v>
      </c>
      <c r="AD83" s="932">
        <v>0</v>
      </c>
      <c r="AE83" s="1014">
        <v>0</v>
      </c>
      <c r="AF83" s="932">
        <v>0</v>
      </c>
    </row>
    <row r="84" spans="1:32" hidden="1" x14ac:dyDescent="0.25">
      <c r="A84" s="1711" t="s">
        <v>108</v>
      </c>
      <c r="B84" s="1282">
        <v>0</v>
      </c>
      <c r="C84" s="1449"/>
      <c r="D84" s="1449"/>
      <c r="E84" s="1449"/>
      <c r="F84" s="1449"/>
      <c r="G84" s="1449"/>
      <c r="H84" s="1449"/>
      <c r="I84" s="314">
        <v>0</v>
      </c>
      <c r="J84" s="314">
        <v>0</v>
      </c>
      <c r="K84" s="314">
        <v>0</v>
      </c>
      <c r="L84" s="570">
        <v>0</v>
      </c>
      <c r="M84" s="314">
        <v>0</v>
      </c>
      <c r="N84" s="314">
        <v>0</v>
      </c>
      <c r="O84" s="314">
        <v>0</v>
      </c>
      <c r="P84" s="314">
        <v>0</v>
      </c>
      <c r="Q84" s="314">
        <v>0</v>
      </c>
      <c r="R84" s="314">
        <v>0</v>
      </c>
      <c r="S84" s="314">
        <v>0</v>
      </c>
      <c r="T84" s="314">
        <v>0</v>
      </c>
      <c r="U84" s="314">
        <v>0</v>
      </c>
      <c r="V84" s="314">
        <v>0</v>
      </c>
      <c r="W84" s="314">
        <v>0</v>
      </c>
      <c r="X84" s="570">
        <v>0</v>
      </c>
      <c r="Y84" s="1015">
        <v>0</v>
      </c>
      <c r="Z84" s="933">
        <v>0</v>
      </c>
      <c r="AA84" s="1015">
        <v>0</v>
      </c>
      <c r="AB84" s="933">
        <v>0</v>
      </c>
      <c r="AC84" s="1015">
        <v>0</v>
      </c>
      <c r="AD84" s="933">
        <v>0</v>
      </c>
      <c r="AE84" s="1015">
        <v>0</v>
      </c>
      <c r="AF84" s="933">
        <v>0</v>
      </c>
    </row>
    <row r="85" spans="1:32" hidden="1" x14ac:dyDescent="0.25">
      <c r="A85" s="1711" t="s">
        <v>109</v>
      </c>
      <c r="B85" s="1282">
        <v>0</v>
      </c>
      <c r="C85" s="1449"/>
      <c r="D85" s="1449"/>
      <c r="E85" s="1449"/>
      <c r="F85" s="1449"/>
      <c r="G85" s="1449"/>
      <c r="H85" s="1449"/>
      <c r="I85" s="314">
        <v>0</v>
      </c>
      <c r="J85" s="314">
        <v>0</v>
      </c>
      <c r="K85" s="314">
        <v>0</v>
      </c>
      <c r="L85" s="570">
        <v>0</v>
      </c>
      <c r="M85" s="314">
        <v>0</v>
      </c>
      <c r="N85" s="314">
        <v>0</v>
      </c>
      <c r="O85" s="314">
        <v>0</v>
      </c>
      <c r="P85" s="314">
        <v>0</v>
      </c>
      <c r="Q85" s="314">
        <v>0</v>
      </c>
      <c r="R85" s="314">
        <v>0</v>
      </c>
      <c r="S85" s="314">
        <v>0</v>
      </c>
      <c r="T85" s="314">
        <v>0</v>
      </c>
      <c r="U85" s="314">
        <v>0</v>
      </c>
      <c r="V85" s="314">
        <v>0</v>
      </c>
      <c r="W85" s="314">
        <v>0</v>
      </c>
      <c r="X85" s="570">
        <v>0</v>
      </c>
      <c r="Y85" s="1015">
        <v>0</v>
      </c>
      <c r="Z85" s="933">
        <v>0</v>
      </c>
      <c r="AA85" s="1015">
        <v>0</v>
      </c>
      <c r="AB85" s="933">
        <v>0</v>
      </c>
      <c r="AC85" s="1015">
        <v>0</v>
      </c>
      <c r="AD85" s="933">
        <v>0</v>
      </c>
      <c r="AE85" s="1015">
        <v>0</v>
      </c>
      <c r="AF85" s="933">
        <v>0</v>
      </c>
    </row>
    <row r="86" spans="1:32" ht="15.75" hidden="1" thickBot="1" x14ac:dyDescent="0.3">
      <c r="A86" s="1710" t="s">
        <v>110</v>
      </c>
      <c r="B86" s="1283">
        <v>0</v>
      </c>
      <c r="C86" s="1450"/>
      <c r="D86" s="1450"/>
      <c r="E86" s="1450"/>
      <c r="F86" s="1450"/>
      <c r="G86" s="1450"/>
      <c r="H86" s="1450"/>
      <c r="I86" s="315">
        <v>0</v>
      </c>
      <c r="J86" s="315">
        <v>0</v>
      </c>
      <c r="K86" s="315">
        <v>0</v>
      </c>
      <c r="L86" s="571">
        <v>0</v>
      </c>
      <c r="M86" s="315">
        <v>0</v>
      </c>
      <c r="N86" s="315">
        <v>0</v>
      </c>
      <c r="O86" s="315">
        <v>0</v>
      </c>
      <c r="P86" s="315">
        <v>0</v>
      </c>
      <c r="Q86" s="315">
        <v>0</v>
      </c>
      <c r="R86" s="315">
        <v>0</v>
      </c>
      <c r="S86" s="315">
        <v>0</v>
      </c>
      <c r="T86" s="315">
        <v>0</v>
      </c>
      <c r="U86" s="315">
        <v>0</v>
      </c>
      <c r="V86" s="315">
        <v>0</v>
      </c>
      <c r="W86" s="315">
        <v>0</v>
      </c>
      <c r="X86" s="571">
        <v>0</v>
      </c>
      <c r="Y86" s="1016">
        <v>0</v>
      </c>
      <c r="Z86" s="934">
        <v>0</v>
      </c>
      <c r="AA86" s="1016">
        <v>0</v>
      </c>
      <c r="AB86" s="934">
        <v>0</v>
      </c>
      <c r="AC86" s="1016">
        <v>0</v>
      </c>
      <c r="AD86" s="934">
        <v>0</v>
      </c>
      <c r="AE86" s="1016">
        <v>0</v>
      </c>
      <c r="AF86" s="934">
        <v>0</v>
      </c>
    </row>
    <row r="87" spans="1:32" ht="15.75" hidden="1" thickTop="1" x14ac:dyDescent="0.25">
      <c r="A87" s="927" t="s">
        <v>130</v>
      </c>
      <c r="B87" s="935">
        <v>0</v>
      </c>
      <c r="C87" s="1448"/>
      <c r="D87" s="1448"/>
      <c r="E87" s="1448"/>
      <c r="F87" s="1448"/>
      <c r="G87" s="1448"/>
      <c r="H87" s="1448"/>
      <c r="I87" s="50">
        <v>0</v>
      </c>
      <c r="J87" s="50">
        <v>0</v>
      </c>
      <c r="K87" s="50">
        <v>0</v>
      </c>
      <c r="L87" s="923">
        <v>0</v>
      </c>
      <c r="M87" s="50">
        <v>0</v>
      </c>
      <c r="N87" s="50">
        <v>0</v>
      </c>
      <c r="O87" s="50">
        <v>0</v>
      </c>
      <c r="P87" s="50">
        <v>0</v>
      </c>
      <c r="Q87" s="50">
        <v>0</v>
      </c>
      <c r="R87" s="50">
        <v>0</v>
      </c>
      <c r="S87" s="50">
        <v>0</v>
      </c>
      <c r="T87" s="50">
        <v>0</v>
      </c>
      <c r="U87" s="50">
        <v>0</v>
      </c>
      <c r="V87" s="50">
        <v>0</v>
      </c>
      <c r="W87" s="50">
        <v>0</v>
      </c>
      <c r="X87" s="923">
        <v>0</v>
      </c>
      <c r="Y87" s="924">
        <v>0</v>
      </c>
      <c r="Z87" s="936">
        <v>0</v>
      </c>
      <c r="AA87" s="924">
        <v>0</v>
      </c>
      <c r="AB87" s="936">
        <v>0</v>
      </c>
      <c r="AC87" s="924">
        <v>0</v>
      </c>
      <c r="AD87" s="936">
        <v>0</v>
      </c>
      <c r="AE87" s="924">
        <v>0</v>
      </c>
      <c r="AF87" s="936">
        <v>0</v>
      </c>
    </row>
    <row r="88" spans="1:32" ht="14.25" hidden="1" customHeight="1" thickBot="1" x14ac:dyDescent="0.3">
      <c r="A88" s="1711" t="s">
        <v>131</v>
      </c>
      <c r="B88" s="925">
        <v>0</v>
      </c>
      <c r="C88" s="1451"/>
      <c r="D88" s="1451"/>
      <c r="E88" s="1451"/>
      <c r="F88" s="1451"/>
      <c r="G88" s="1451"/>
      <c r="H88" s="1451"/>
      <c r="I88" s="937">
        <v>0</v>
      </c>
      <c r="J88" s="937">
        <v>0</v>
      </c>
      <c r="K88" s="937">
        <v>0</v>
      </c>
      <c r="L88" s="938">
        <v>0</v>
      </c>
      <c r="M88" s="937">
        <v>0</v>
      </c>
      <c r="N88" s="937">
        <v>0</v>
      </c>
      <c r="O88" s="937">
        <v>0</v>
      </c>
      <c r="P88" s="937">
        <v>0</v>
      </c>
      <c r="Q88" s="937">
        <v>0</v>
      </c>
      <c r="R88" s="937">
        <v>0</v>
      </c>
      <c r="S88" s="937">
        <v>0</v>
      </c>
      <c r="T88" s="937">
        <v>0</v>
      </c>
      <c r="U88" s="937">
        <v>0</v>
      </c>
      <c r="V88" s="937">
        <v>0</v>
      </c>
      <c r="W88" s="937">
        <v>0</v>
      </c>
      <c r="X88" s="938">
        <v>0</v>
      </c>
      <c r="Y88" s="925">
        <v>0</v>
      </c>
      <c r="Z88" s="939"/>
      <c r="AA88" s="925">
        <v>0</v>
      </c>
      <c r="AB88" s="939"/>
      <c r="AC88" s="925">
        <v>0</v>
      </c>
      <c r="AD88" s="939"/>
      <c r="AE88" s="925">
        <v>0</v>
      </c>
      <c r="AF88" s="939"/>
    </row>
    <row r="89" spans="1:32" ht="14.25" hidden="1" customHeight="1" x14ac:dyDescent="0.25">
      <c r="A89" s="2276" t="s">
        <v>134</v>
      </c>
      <c r="B89" s="2277"/>
      <c r="C89" s="2277"/>
      <c r="D89" s="2277"/>
      <c r="E89" s="2277"/>
      <c r="F89" s="2277"/>
      <c r="G89" s="2277"/>
      <c r="H89" s="2277"/>
      <c r="I89" s="2277"/>
      <c r="J89" s="2277"/>
      <c r="K89" s="2277"/>
      <c r="L89" s="2277"/>
      <c r="M89" s="2277"/>
      <c r="N89" s="2277"/>
      <c r="O89" s="2277"/>
      <c r="P89" s="2277"/>
      <c r="Q89" s="2277"/>
      <c r="R89" s="2277"/>
      <c r="S89" s="2277"/>
      <c r="T89" s="2277"/>
      <c r="U89" s="2277"/>
      <c r="V89" s="2277"/>
      <c r="W89" s="2277"/>
      <c r="X89" s="2277"/>
      <c r="Y89" s="2277"/>
      <c r="Z89" s="2277"/>
      <c r="AA89" s="2277"/>
      <c r="AB89" s="2277"/>
    </row>
    <row r="90" spans="1:32" ht="15.75" hidden="1" x14ac:dyDescent="0.25">
      <c r="A90" s="2278" t="s">
        <v>137</v>
      </c>
      <c r="B90" s="2279"/>
      <c r="C90" s="2279"/>
      <c r="D90" s="2279"/>
      <c r="E90" s="2279"/>
      <c r="F90" s="2279"/>
      <c r="G90" s="2279"/>
      <c r="H90" s="2279"/>
      <c r="I90" s="2279"/>
      <c r="J90" s="2279"/>
      <c r="K90" s="2279"/>
      <c r="L90" s="2279"/>
      <c r="M90" s="2279"/>
      <c r="N90" s="2279"/>
      <c r="O90" s="2279"/>
      <c r="P90" s="2279"/>
      <c r="Q90" s="2279"/>
      <c r="R90" s="2279"/>
      <c r="S90" s="2279"/>
      <c r="T90" s="2279"/>
      <c r="U90" s="2279"/>
      <c r="V90" s="2279"/>
      <c r="W90" s="2279"/>
      <c r="X90" s="2279"/>
      <c r="Y90" s="2279"/>
      <c r="Z90" s="2279"/>
      <c r="AA90" s="2279"/>
      <c r="AB90" s="2279"/>
    </row>
    <row r="91" spans="1:32" ht="43.5" hidden="1" x14ac:dyDescent="0.25">
      <c r="A91" s="506"/>
      <c r="B91" s="928" t="s">
        <v>113</v>
      </c>
      <c r="C91" s="1447"/>
      <c r="D91" s="1447"/>
      <c r="E91" s="1447"/>
      <c r="F91" s="1447"/>
      <c r="G91" s="1447"/>
      <c r="H91" s="1447"/>
      <c r="I91" s="929" t="s">
        <v>114</v>
      </c>
      <c r="J91" s="929" t="s">
        <v>115</v>
      </c>
      <c r="K91" s="929" t="s">
        <v>136</v>
      </c>
      <c r="L91" s="930" t="s">
        <v>114</v>
      </c>
      <c r="M91" s="929" t="s">
        <v>116</v>
      </c>
      <c r="N91" s="929" t="s">
        <v>117</v>
      </c>
      <c r="O91" s="929" t="s">
        <v>118</v>
      </c>
      <c r="P91" s="929" t="s">
        <v>119</v>
      </c>
      <c r="Q91" s="929" t="s">
        <v>120</v>
      </c>
      <c r="R91" s="929" t="s">
        <v>121</v>
      </c>
      <c r="S91" s="929" t="s">
        <v>122</v>
      </c>
      <c r="T91" s="929" t="s">
        <v>123</v>
      </c>
      <c r="U91" s="929" t="s">
        <v>124</v>
      </c>
      <c r="V91" s="929" t="s">
        <v>125</v>
      </c>
      <c r="W91" s="929" t="s">
        <v>126</v>
      </c>
      <c r="X91" s="930" t="s">
        <v>127</v>
      </c>
      <c r="Y91" s="931" t="s">
        <v>128</v>
      </c>
      <c r="Z91" s="929" t="s">
        <v>129</v>
      </c>
      <c r="AA91" s="931" t="s">
        <v>128</v>
      </c>
      <c r="AB91" s="929" t="s">
        <v>129</v>
      </c>
      <c r="AC91" s="931" t="s">
        <v>128</v>
      </c>
      <c r="AD91" s="929" t="s">
        <v>129</v>
      </c>
      <c r="AE91" s="931" t="s">
        <v>128</v>
      </c>
      <c r="AF91" s="929" t="s">
        <v>129</v>
      </c>
    </row>
    <row r="92" spans="1:32" hidden="1" x14ac:dyDescent="0.25">
      <c r="A92" s="927" t="s">
        <v>107</v>
      </c>
      <c r="B92" s="1279">
        <v>0</v>
      </c>
      <c r="C92" s="1448"/>
      <c r="D92" s="1448"/>
      <c r="E92" s="1448"/>
      <c r="F92" s="1448"/>
      <c r="G92" s="1448"/>
      <c r="H92" s="1448"/>
      <c r="I92" s="1280">
        <v>0</v>
      </c>
      <c r="J92" s="1280">
        <v>0</v>
      </c>
      <c r="K92" s="1280">
        <v>0</v>
      </c>
      <c r="L92" s="1281">
        <v>0</v>
      </c>
      <c r="M92" s="1280">
        <v>0</v>
      </c>
      <c r="N92" s="1280">
        <v>0</v>
      </c>
      <c r="O92" s="1280">
        <v>0</v>
      </c>
      <c r="P92" s="1280">
        <v>0</v>
      </c>
      <c r="Q92" s="1280">
        <v>0</v>
      </c>
      <c r="R92" s="1280">
        <v>0</v>
      </c>
      <c r="S92" s="1280">
        <v>0</v>
      </c>
      <c r="T92" s="1280">
        <v>0</v>
      </c>
      <c r="U92" s="1280">
        <v>0</v>
      </c>
      <c r="V92" s="1280">
        <v>0</v>
      </c>
      <c r="W92" s="1280">
        <v>0</v>
      </c>
      <c r="X92" s="1281">
        <v>0</v>
      </c>
      <c r="Y92" s="1014">
        <v>0</v>
      </c>
      <c r="Z92" s="932">
        <v>0</v>
      </c>
      <c r="AA92" s="1014">
        <v>0</v>
      </c>
      <c r="AB92" s="932">
        <v>0</v>
      </c>
      <c r="AC92" s="1014">
        <v>0</v>
      </c>
      <c r="AD92" s="932">
        <v>0</v>
      </c>
      <c r="AE92" s="1014">
        <v>0</v>
      </c>
      <c r="AF92" s="932">
        <v>0</v>
      </c>
    </row>
    <row r="93" spans="1:32" hidden="1" x14ac:dyDescent="0.25">
      <c r="A93" s="1711" t="s">
        <v>108</v>
      </c>
      <c r="B93" s="1282">
        <v>0</v>
      </c>
      <c r="C93" s="1449"/>
      <c r="D93" s="1449"/>
      <c r="E93" s="1449"/>
      <c r="F93" s="1449"/>
      <c r="G93" s="1449"/>
      <c r="H93" s="1449"/>
      <c r="I93" s="314">
        <v>0</v>
      </c>
      <c r="J93" s="314">
        <v>0</v>
      </c>
      <c r="K93" s="314">
        <v>0</v>
      </c>
      <c r="L93" s="570">
        <v>0</v>
      </c>
      <c r="M93" s="314">
        <v>0</v>
      </c>
      <c r="N93" s="314">
        <v>0</v>
      </c>
      <c r="O93" s="314">
        <v>0</v>
      </c>
      <c r="P93" s="314">
        <v>0</v>
      </c>
      <c r="Q93" s="314">
        <v>0</v>
      </c>
      <c r="R93" s="314">
        <v>0</v>
      </c>
      <c r="S93" s="314">
        <v>0</v>
      </c>
      <c r="T93" s="314">
        <v>0</v>
      </c>
      <c r="U93" s="314">
        <v>0</v>
      </c>
      <c r="V93" s="314">
        <v>0</v>
      </c>
      <c r="W93" s="314">
        <v>0</v>
      </c>
      <c r="X93" s="570">
        <v>0</v>
      </c>
      <c r="Y93" s="1015">
        <v>0</v>
      </c>
      <c r="Z93" s="933">
        <v>0</v>
      </c>
      <c r="AA93" s="1015">
        <v>0</v>
      </c>
      <c r="AB93" s="933">
        <v>0</v>
      </c>
      <c r="AC93" s="1015">
        <v>0</v>
      </c>
      <c r="AD93" s="933">
        <v>0</v>
      </c>
      <c r="AE93" s="1015">
        <v>0</v>
      </c>
      <c r="AF93" s="933">
        <v>0</v>
      </c>
    </row>
    <row r="94" spans="1:32" hidden="1" x14ac:dyDescent="0.25">
      <c r="A94" s="1711" t="s">
        <v>109</v>
      </c>
      <c r="B94" s="1282">
        <v>0</v>
      </c>
      <c r="C94" s="1449"/>
      <c r="D94" s="1449"/>
      <c r="E94" s="1449"/>
      <c r="F94" s="1449"/>
      <c r="G94" s="1449"/>
      <c r="H94" s="1449"/>
      <c r="I94" s="314">
        <v>0</v>
      </c>
      <c r="J94" s="314">
        <v>0</v>
      </c>
      <c r="K94" s="314">
        <v>0</v>
      </c>
      <c r="L94" s="570">
        <v>0</v>
      </c>
      <c r="M94" s="314">
        <v>0</v>
      </c>
      <c r="N94" s="314">
        <v>0</v>
      </c>
      <c r="O94" s="314">
        <v>0</v>
      </c>
      <c r="P94" s="314">
        <v>0</v>
      </c>
      <c r="Q94" s="314">
        <v>0</v>
      </c>
      <c r="R94" s="314">
        <v>0</v>
      </c>
      <c r="S94" s="314">
        <v>0</v>
      </c>
      <c r="T94" s="314">
        <v>0</v>
      </c>
      <c r="U94" s="314">
        <v>0</v>
      </c>
      <c r="V94" s="314">
        <v>0</v>
      </c>
      <c r="W94" s="314">
        <v>0</v>
      </c>
      <c r="X94" s="570">
        <v>0</v>
      </c>
      <c r="Y94" s="1015">
        <v>0</v>
      </c>
      <c r="Z94" s="933">
        <v>0</v>
      </c>
      <c r="AA94" s="1015">
        <v>0</v>
      </c>
      <c r="AB94" s="933">
        <v>0</v>
      </c>
      <c r="AC94" s="1015">
        <v>0</v>
      </c>
      <c r="AD94" s="933">
        <v>0</v>
      </c>
      <c r="AE94" s="1015">
        <v>0</v>
      </c>
      <c r="AF94" s="933">
        <v>0</v>
      </c>
    </row>
    <row r="95" spans="1:32" ht="15.75" hidden="1" thickBot="1" x14ac:dyDescent="0.3">
      <c r="A95" s="1710" t="s">
        <v>110</v>
      </c>
      <c r="B95" s="1283">
        <v>0</v>
      </c>
      <c r="C95" s="1450"/>
      <c r="D95" s="1450"/>
      <c r="E95" s="1450"/>
      <c r="F95" s="1450"/>
      <c r="G95" s="1450"/>
      <c r="H95" s="1450"/>
      <c r="I95" s="315">
        <v>0</v>
      </c>
      <c r="J95" s="315">
        <v>0</v>
      </c>
      <c r="K95" s="315">
        <v>0</v>
      </c>
      <c r="L95" s="571">
        <v>0</v>
      </c>
      <c r="M95" s="315">
        <v>0</v>
      </c>
      <c r="N95" s="315">
        <v>0</v>
      </c>
      <c r="O95" s="315">
        <v>0</v>
      </c>
      <c r="P95" s="315">
        <v>0</v>
      </c>
      <c r="Q95" s="315">
        <v>0</v>
      </c>
      <c r="R95" s="315">
        <v>0</v>
      </c>
      <c r="S95" s="315">
        <v>0</v>
      </c>
      <c r="T95" s="315">
        <v>0</v>
      </c>
      <c r="U95" s="315">
        <v>0</v>
      </c>
      <c r="V95" s="315">
        <v>0</v>
      </c>
      <c r="W95" s="315">
        <v>0</v>
      </c>
      <c r="X95" s="571">
        <v>0</v>
      </c>
      <c r="Y95" s="1016">
        <v>0</v>
      </c>
      <c r="Z95" s="934">
        <v>0</v>
      </c>
      <c r="AA95" s="1016">
        <v>0</v>
      </c>
      <c r="AB95" s="934">
        <v>0</v>
      </c>
      <c r="AC95" s="1016">
        <v>0</v>
      </c>
      <c r="AD95" s="934">
        <v>0</v>
      </c>
      <c r="AE95" s="1016">
        <v>0</v>
      </c>
      <c r="AF95" s="934">
        <v>0</v>
      </c>
    </row>
    <row r="96" spans="1:32" ht="15.75" hidden="1" thickTop="1" x14ac:dyDescent="0.25">
      <c r="A96" s="927" t="s">
        <v>130</v>
      </c>
      <c r="B96" s="935">
        <v>0</v>
      </c>
      <c r="C96" s="1448"/>
      <c r="D96" s="1448"/>
      <c r="E96" s="1448"/>
      <c r="F96" s="1448"/>
      <c r="G96" s="1448"/>
      <c r="H96" s="1448"/>
      <c r="I96" s="50">
        <v>0</v>
      </c>
      <c r="J96" s="50">
        <v>0</v>
      </c>
      <c r="K96" s="50">
        <v>0</v>
      </c>
      <c r="L96" s="923">
        <v>0</v>
      </c>
      <c r="M96" s="50">
        <v>0</v>
      </c>
      <c r="N96" s="50">
        <v>0</v>
      </c>
      <c r="O96" s="50">
        <v>0</v>
      </c>
      <c r="P96" s="50">
        <v>0</v>
      </c>
      <c r="Q96" s="50">
        <v>0</v>
      </c>
      <c r="R96" s="50">
        <v>0</v>
      </c>
      <c r="S96" s="50">
        <v>0</v>
      </c>
      <c r="T96" s="50">
        <v>0</v>
      </c>
      <c r="U96" s="50">
        <v>0</v>
      </c>
      <c r="V96" s="50">
        <v>0</v>
      </c>
      <c r="W96" s="50">
        <v>0</v>
      </c>
      <c r="X96" s="923">
        <v>0</v>
      </c>
      <c r="Y96" s="924">
        <v>0</v>
      </c>
      <c r="Z96" s="936">
        <v>0</v>
      </c>
      <c r="AA96" s="924">
        <v>0</v>
      </c>
      <c r="AB96" s="936">
        <v>0</v>
      </c>
      <c r="AC96" s="924">
        <v>0</v>
      </c>
      <c r="AD96" s="936">
        <v>0</v>
      </c>
      <c r="AE96" s="924">
        <v>0</v>
      </c>
      <c r="AF96" s="936">
        <v>0</v>
      </c>
    </row>
    <row r="97" spans="1:32" ht="14.25" hidden="1" customHeight="1" thickBot="1" x14ac:dyDescent="0.3">
      <c r="A97" s="1711" t="s">
        <v>131</v>
      </c>
      <c r="B97" s="925">
        <v>0</v>
      </c>
      <c r="C97" s="1451"/>
      <c r="D97" s="1451"/>
      <c r="E97" s="1451"/>
      <c r="F97" s="1451"/>
      <c r="G97" s="1451"/>
      <c r="H97" s="1451"/>
      <c r="I97" s="937">
        <v>0</v>
      </c>
      <c r="J97" s="937">
        <v>0</v>
      </c>
      <c r="K97" s="937">
        <v>0</v>
      </c>
      <c r="L97" s="938">
        <v>0</v>
      </c>
      <c r="M97" s="937">
        <v>0</v>
      </c>
      <c r="N97" s="937">
        <v>0</v>
      </c>
      <c r="O97" s="937">
        <v>0</v>
      </c>
      <c r="P97" s="937">
        <v>0</v>
      </c>
      <c r="Q97" s="937">
        <v>0</v>
      </c>
      <c r="R97" s="937">
        <v>0</v>
      </c>
      <c r="S97" s="937">
        <v>0</v>
      </c>
      <c r="T97" s="937">
        <v>0</v>
      </c>
      <c r="U97" s="937">
        <v>0</v>
      </c>
      <c r="V97" s="937">
        <v>0</v>
      </c>
      <c r="W97" s="937">
        <v>0</v>
      </c>
      <c r="X97" s="938">
        <v>0</v>
      </c>
      <c r="Y97" s="925">
        <v>0</v>
      </c>
      <c r="Z97" s="939"/>
      <c r="AA97" s="925">
        <v>0</v>
      </c>
      <c r="AB97" s="939"/>
      <c r="AC97" s="925">
        <v>0</v>
      </c>
      <c r="AD97" s="939"/>
      <c r="AE97" s="925">
        <v>0</v>
      </c>
      <c r="AF97" s="939"/>
    </row>
    <row r="98" spans="1:32" ht="15.75" hidden="1" x14ac:dyDescent="0.25">
      <c r="A98" s="2290" t="s">
        <v>138</v>
      </c>
      <c r="B98" s="2291"/>
      <c r="C98" s="2291"/>
      <c r="D98" s="2291"/>
      <c r="E98" s="2291"/>
      <c r="F98" s="2291"/>
      <c r="G98" s="2291"/>
      <c r="H98" s="2291"/>
      <c r="I98" s="2291"/>
      <c r="J98" s="2291"/>
      <c r="K98" s="2291"/>
      <c r="L98" s="2291"/>
      <c r="M98" s="2291"/>
      <c r="N98" s="2291"/>
      <c r="O98" s="2291"/>
      <c r="P98" s="2291"/>
      <c r="Q98" s="2291"/>
      <c r="R98" s="2291"/>
      <c r="S98" s="2291"/>
      <c r="T98" s="2291"/>
      <c r="U98" s="2291"/>
      <c r="V98" s="2291"/>
      <c r="W98" s="2291"/>
      <c r="X98" s="2291"/>
      <c r="Y98" s="2291"/>
      <c r="Z98" s="2291"/>
      <c r="AA98" s="2291"/>
      <c r="AB98" s="2291"/>
    </row>
    <row r="99" spans="1:32" ht="37.5" hidden="1" x14ac:dyDescent="0.25">
      <c r="A99" s="506"/>
      <c r="B99" s="928" t="s">
        <v>113</v>
      </c>
      <c r="C99" s="928"/>
      <c r="D99" s="928"/>
      <c r="E99" s="928"/>
      <c r="F99" s="928"/>
      <c r="G99" s="928"/>
      <c r="H99" s="928"/>
      <c r="I99" s="929" t="s">
        <v>114</v>
      </c>
      <c r="J99" s="929" t="s">
        <v>115</v>
      </c>
      <c r="K99" s="929" t="s">
        <v>136</v>
      </c>
      <c r="L99" s="930" t="s">
        <v>114</v>
      </c>
      <c r="M99" s="929" t="s">
        <v>116</v>
      </c>
      <c r="N99" s="929" t="s">
        <v>117</v>
      </c>
      <c r="O99" s="929" t="s">
        <v>118</v>
      </c>
      <c r="P99" s="929" t="s">
        <v>119</v>
      </c>
      <c r="Q99" s="929" t="s">
        <v>120</v>
      </c>
      <c r="R99" s="929" t="s">
        <v>121</v>
      </c>
      <c r="S99" s="929" t="s">
        <v>122</v>
      </c>
      <c r="T99" s="929" t="s">
        <v>123</v>
      </c>
      <c r="U99" s="929" t="s">
        <v>124</v>
      </c>
      <c r="V99" s="929" t="s">
        <v>125</v>
      </c>
      <c r="W99" s="929" t="s">
        <v>126</v>
      </c>
      <c r="X99" s="930" t="s">
        <v>127</v>
      </c>
      <c r="Y99" s="931" t="s">
        <v>128</v>
      </c>
      <c r="Z99" s="929" t="s">
        <v>129</v>
      </c>
      <c r="AA99" s="931" t="s">
        <v>128</v>
      </c>
      <c r="AB99" s="929" t="s">
        <v>129</v>
      </c>
      <c r="AC99" s="931" t="s">
        <v>128</v>
      </c>
      <c r="AD99" s="929" t="s">
        <v>129</v>
      </c>
      <c r="AE99" s="931" t="s">
        <v>128</v>
      </c>
      <c r="AF99" s="929" t="s">
        <v>129</v>
      </c>
    </row>
    <row r="100" spans="1:32" hidden="1" x14ac:dyDescent="0.25">
      <c r="A100" s="927" t="s">
        <v>107</v>
      </c>
      <c r="B100" s="1279">
        <v>0</v>
      </c>
      <c r="C100" s="1448"/>
      <c r="D100" s="1448"/>
      <c r="E100" s="1448"/>
      <c r="F100" s="1448"/>
      <c r="G100" s="1448"/>
      <c r="H100" s="1448"/>
      <c r="I100" s="1005">
        <v>0</v>
      </c>
      <c r="J100" s="1006">
        <v>0</v>
      </c>
      <c r="K100" s="1006">
        <v>0</v>
      </c>
      <c r="L100" s="1006">
        <v>0</v>
      </c>
      <c r="M100" s="1007">
        <v>0</v>
      </c>
      <c r="N100" s="1006">
        <v>0</v>
      </c>
      <c r="O100" s="1006">
        <v>0</v>
      </c>
      <c r="P100" s="1006">
        <v>0</v>
      </c>
      <c r="Q100" s="1006">
        <v>0</v>
      </c>
      <c r="R100" s="1006">
        <v>0</v>
      </c>
      <c r="S100" s="1006">
        <v>0</v>
      </c>
      <c r="T100" s="1006">
        <v>0</v>
      </c>
      <c r="U100" s="1006">
        <v>0</v>
      </c>
      <c r="V100" s="1006">
        <v>0</v>
      </c>
      <c r="W100" s="1006">
        <v>0</v>
      </c>
      <c r="X100" s="1006">
        <v>0</v>
      </c>
      <c r="Y100" s="1007">
        <v>0</v>
      </c>
      <c r="Z100" s="1014">
        <v>0</v>
      </c>
      <c r="AA100" s="1007">
        <v>0</v>
      </c>
      <c r="AB100" s="1014">
        <v>0</v>
      </c>
      <c r="AC100" s="1007">
        <v>0</v>
      </c>
      <c r="AD100" s="1014">
        <v>0</v>
      </c>
      <c r="AE100" s="1007">
        <v>0</v>
      </c>
      <c r="AF100" s="1014">
        <v>0</v>
      </c>
    </row>
    <row r="101" spans="1:32" hidden="1" x14ac:dyDescent="0.25">
      <c r="A101" s="1711" t="s">
        <v>108</v>
      </c>
      <c r="B101" s="1282">
        <v>0</v>
      </c>
      <c r="C101" s="1449"/>
      <c r="D101" s="1449"/>
      <c r="E101" s="1449"/>
      <c r="F101" s="1449"/>
      <c r="G101" s="1449"/>
      <c r="H101" s="1449"/>
      <c r="I101" s="1008">
        <v>0</v>
      </c>
      <c r="J101" s="1009">
        <v>0</v>
      </c>
      <c r="K101" s="1009">
        <v>0</v>
      </c>
      <c r="L101" s="1009">
        <v>0</v>
      </c>
      <c r="M101" s="1010">
        <v>0</v>
      </c>
      <c r="N101" s="1009">
        <v>0</v>
      </c>
      <c r="O101" s="1009">
        <v>0</v>
      </c>
      <c r="P101" s="1009">
        <v>0</v>
      </c>
      <c r="Q101" s="1009">
        <v>0</v>
      </c>
      <c r="R101" s="1009">
        <v>0</v>
      </c>
      <c r="S101" s="1009">
        <v>0</v>
      </c>
      <c r="T101" s="1009">
        <v>0</v>
      </c>
      <c r="U101" s="1009">
        <v>0</v>
      </c>
      <c r="V101" s="1009">
        <v>0</v>
      </c>
      <c r="W101" s="1009">
        <v>0</v>
      </c>
      <c r="X101" s="1009">
        <v>0</v>
      </c>
      <c r="Y101" s="1010">
        <v>0</v>
      </c>
      <c r="Z101" s="1015">
        <v>0</v>
      </c>
      <c r="AA101" s="1010">
        <v>0</v>
      </c>
      <c r="AB101" s="1015">
        <v>0</v>
      </c>
      <c r="AC101" s="1010">
        <v>0</v>
      </c>
      <c r="AD101" s="1015">
        <v>0</v>
      </c>
      <c r="AE101" s="1010">
        <v>0</v>
      </c>
      <c r="AF101" s="1015">
        <v>0</v>
      </c>
    </row>
    <row r="102" spans="1:32" hidden="1" x14ac:dyDescent="0.25">
      <c r="A102" s="1711" t="s">
        <v>109</v>
      </c>
      <c r="B102" s="1282">
        <v>0</v>
      </c>
      <c r="C102" s="1449"/>
      <c r="D102" s="1449"/>
      <c r="E102" s="1449"/>
      <c r="F102" s="1449"/>
      <c r="G102" s="1449"/>
      <c r="H102" s="1449"/>
      <c r="I102" s="1008">
        <v>0</v>
      </c>
      <c r="J102" s="1009">
        <v>0</v>
      </c>
      <c r="K102" s="1009">
        <v>0</v>
      </c>
      <c r="L102" s="1009">
        <v>0</v>
      </c>
      <c r="M102" s="1010">
        <v>0</v>
      </c>
      <c r="N102" s="1009">
        <v>0</v>
      </c>
      <c r="O102" s="1009">
        <v>0</v>
      </c>
      <c r="P102" s="1009">
        <v>0</v>
      </c>
      <c r="Q102" s="1009">
        <v>0</v>
      </c>
      <c r="R102" s="1009">
        <v>0</v>
      </c>
      <c r="S102" s="1009">
        <v>0</v>
      </c>
      <c r="T102" s="1009">
        <v>0</v>
      </c>
      <c r="U102" s="1009">
        <v>0</v>
      </c>
      <c r="V102" s="1009">
        <v>0</v>
      </c>
      <c r="W102" s="1009">
        <v>0</v>
      </c>
      <c r="X102" s="1009">
        <v>0</v>
      </c>
      <c r="Y102" s="1010">
        <v>0</v>
      </c>
      <c r="Z102" s="1015">
        <v>0</v>
      </c>
      <c r="AA102" s="1010">
        <v>0</v>
      </c>
      <c r="AB102" s="1015">
        <v>0</v>
      </c>
      <c r="AC102" s="1010">
        <v>0</v>
      </c>
      <c r="AD102" s="1015">
        <v>0</v>
      </c>
      <c r="AE102" s="1010">
        <v>0</v>
      </c>
      <c r="AF102" s="1015">
        <v>0</v>
      </c>
    </row>
    <row r="103" spans="1:32" ht="15.75" hidden="1" thickBot="1" x14ac:dyDescent="0.3">
      <c r="A103" s="1710" t="s">
        <v>110</v>
      </c>
      <c r="B103" s="1283">
        <v>0</v>
      </c>
      <c r="C103" s="1450"/>
      <c r="D103" s="1450"/>
      <c r="E103" s="1450"/>
      <c r="F103" s="1450"/>
      <c r="G103" s="1450"/>
      <c r="H103" s="1450"/>
      <c r="I103" s="1011">
        <v>0</v>
      </c>
      <c r="J103" s="1012">
        <v>0</v>
      </c>
      <c r="K103" s="1012">
        <v>0</v>
      </c>
      <c r="L103" s="1012">
        <v>0</v>
      </c>
      <c r="M103" s="1013">
        <v>0</v>
      </c>
      <c r="N103" s="1012">
        <v>0</v>
      </c>
      <c r="O103" s="1012">
        <v>0</v>
      </c>
      <c r="P103" s="1012">
        <v>0</v>
      </c>
      <c r="Q103" s="1012">
        <v>0</v>
      </c>
      <c r="R103" s="1012">
        <v>0</v>
      </c>
      <c r="S103" s="1012">
        <v>0</v>
      </c>
      <c r="T103" s="1012">
        <v>0</v>
      </c>
      <c r="U103" s="1012">
        <v>0</v>
      </c>
      <c r="V103" s="1012">
        <v>0</v>
      </c>
      <c r="W103" s="1012">
        <v>0</v>
      </c>
      <c r="X103" s="1012">
        <v>0</v>
      </c>
      <c r="Y103" s="1013">
        <v>0</v>
      </c>
      <c r="Z103" s="1016">
        <v>0</v>
      </c>
      <c r="AA103" s="1013">
        <v>0</v>
      </c>
      <c r="AB103" s="1016">
        <v>0</v>
      </c>
      <c r="AC103" s="1013">
        <v>0</v>
      </c>
      <c r="AD103" s="1016">
        <v>0</v>
      </c>
      <c r="AE103" s="1013">
        <v>0</v>
      </c>
      <c r="AF103" s="1016">
        <v>0</v>
      </c>
    </row>
    <row r="104" spans="1:32" ht="15.75" hidden="1" thickTop="1" x14ac:dyDescent="0.25">
      <c r="A104" s="927" t="s">
        <v>130</v>
      </c>
      <c r="B104" s="935">
        <v>0</v>
      </c>
      <c r="C104" s="1448"/>
      <c r="D104" s="1448"/>
      <c r="E104" s="1448"/>
      <c r="F104" s="1448"/>
      <c r="G104" s="1448"/>
      <c r="H104" s="1448"/>
      <c r="I104" s="935">
        <v>0</v>
      </c>
      <c r="J104" s="50">
        <v>0</v>
      </c>
      <c r="K104" s="50">
        <v>0</v>
      </c>
      <c r="L104" s="50">
        <v>0</v>
      </c>
      <c r="M104" s="923">
        <v>0</v>
      </c>
      <c r="N104" s="50">
        <v>0</v>
      </c>
      <c r="O104" s="50">
        <v>0</v>
      </c>
      <c r="P104" s="50">
        <v>0</v>
      </c>
      <c r="Q104" s="50">
        <v>0</v>
      </c>
      <c r="R104" s="50">
        <v>0</v>
      </c>
      <c r="S104" s="50">
        <v>0</v>
      </c>
      <c r="T104" s="50">
        <v>0</v>
      </c>
      <c r="U104" s="50">
        <v>0</v>
      </c>
      <c r="V104" s="50">
        <v>0</v>
      </c>
      <c r="W104" s="50">
        <v>0</v>
      </c>
      <c r="X104" s="50">
        <v>0</v>
      </c>
      <c r="Y104" s="923">
        <v>0</v>
      </c>
      <c r="Z104" s="924">
        <v>0</v>
      </c>
      <c r="AA104" s="923">
        <v>0</v>
      </c>
      <c r="AB104" s="924">
        <v>0</v>
      </c>
      <c r="AC104" s="923">
        <v>0</v>
      </c>
      <c r="AD104" s="924">
        <v>0</v>
      </c>
      <c r="AE104" s="923">
        <v>0</v>
      </c>
      <c r="AF104" s="924">
        <v>0</v>
      </c>
    </row>
    <row r="105" spans="1:32" ht="14.25" hidden="1" customHeight="1" thickBot="1" x14ac:dyDescent="0.3">
      <c r="A105" s="1711" t="s">
        <v>131</v>
      </c>
      <c r="B105" s="925">
        <v>0</v>
      </c>
      <c r="C105" s="1451"/>
      <c r="D105" s="1451"/>
      <c r="E105" s="1451"/>
      <c r="F105" s="1451"/>
      <c r="G105" s="1451"/>
      <c r="H105" s="1451"/>
      <c r="I105" s="925">
        <v>0</v>
      </c>
      <c r="J105" s="937">
        <v>0</v>
      </c>
      <c r="K105" s="937">
        <v>0</v>
      </c>
      <c r="L105" s="937">
        <v>0</v>
      </c>
      <c r="M105" s="938">
        <v>0</v>
      </c>
      <c r="N105" s="937">
        <v>0</v>
      </c>
      <c r="O105" s="937">
        <v>0</v>
      </c>
      <c r="P105" s="937">
        <v>0</v>
      </c>
      <c r="Q105" s="937">
        <v>0</v>
      </c>
      <c r="R105" s="937">
        <v>0</v>
      </c>
      <c r="S105" s="937">
        <v>0</v>
      </c>
      <c r="T105" s="937">
        <v>0</v>
      </c>
      <c r="U105" s="937">
        <v>0</v>
      </c>
      <c r="V105" s="937">
        <v>0</v>
      </c>
      <c r="W105" s="937">
        <v>0</v>
      </c>
      <c r="X105" s="937">
        <v>0</v>
      </c>
      <c r="Y105" s="938">
        <v>0</v>
      </c>
      <c r="Z105" s="925">
        <v>0</v>
      </c>
      <c r="AA105" s="938">
        <v>0</v>
      </c>
      <c r="AB105" s="925">
        <v>0</v>
      </c>
      <c r="AC105" s="938">
        <v>0</v>
      </c>
      <c r="AD105" s="925">
        <v>0</v>
      </c>
      <c r="AE105" s="938">
        <v>0</v>
      </c>
      <c r="AF105" s="925">
        <v>0</v>
      </c>
    </row>
    <row r="106" spans="1:32" ht="15.75" hidden="1" x14ac:dyDescent="0.25">
      <c r="A106" s="2290" t="s">
        <v>139</v>
      </c>
      <c r="B106" s="2291"/>
      <c r="C106" s="2291"/>
      <c r="D106" s="2291"/>
      <c r="E106" s="2291"/>
      <c r="F106" s="2291"/>
      <c r="G106" s="2291"/>
      <c r="H106" s="2291"/>
      <c r="I106" s="2291"/>
      <c r="J106" s="2291"/>
      <c r="K106" s="2291"/>
      <c r="L106" s="2291"/>
      <c r="M106" s="2291"/>
      <c r="N106" s="2291"/>
      <c r="O106" s="2291"/>
      <c r="P106" s="2291"/>
      <c r="Q106" s="2291"/>
      <c r="R106" s="2291"/>
      <c r="S106" s="2291"/>
      <c r="T106" s="2291"/>
      <c r="U106" s="2291"/>
      <c r="V106" s="2291"/>
      <c r="W106" s="2291"/>
      <c r="X106" s="2291"/>
      <c r="Y106" s="2291"/>
      <c r="Z106" s="2291"/>
      <c r="AA106" s="2291"/>
      <c r="AB106" s="2291"/>
    </row>
    <row r="107" spans="1:32" ht="37.5" hidden="1" x14ac:dyDescent="0.25">
      <c r="A107" s="506"/>
      <c r="B107" s="928" t="s">
        <v>113</v>
      </c>
      <c r="C107" s="1447"/>
      <c r="D107" s="1447"/>
      <c r="E107" s="1447"/>
      <c r="F107" s="1447"/>
      <c r="G107" s="1447"/>
      <c r="H107" s="1447"/>
      <c r="I107" s="929" t="s">
        <v>114</v>
      </c>
      <c r="J107" s="929" t="s">
        <v>115</v>
      </c>
      <c r="K107" s="929" t="s">
        <v>116</v>
      </c>
      <c r="L107" s="929" t="s">
        <v>117</v>
      </c>
      <c r="M107" s="929" t="s">
        <v>118</v>
      </c>
      <c r="N107" s="929" t="s">
        <v>119</v>
      </c>
      <c r="O107" s="929" t="s">
        <v>120</v>
      </c>
      <c r="P107" s="929" t="s">
        <v>121</v>
      </c>
      <c r="Q107" s="929" t="s">
        <v>122</v>
      </c>
      <c r="R107" s="929" t="s">
        <v>123</v>
      </c>
      <c r="S107" s="929" t="s">
        <v>124</v>
      </c>
      <c r="T107" s="929" t="s">
        <v>125</v>
      </c>
      <c r="U107" s="929" t="s">
        <v>126</v>
      </c>
      <c r="V107" s="930" t="s">
        <v>127</v>
      </c>
      <c r="W107" s="931" t="s">
        <v>128</v>
      </c>
      <c r="X107" s="929" t="s">
        <v>129</v>
      </c>
      <c r="Y107" s="929" t="s">
        <v>126</v>
      </c>
      <c r="Z107" s="930" t="s">
        <v>127</v>
      </c>
      <c r="AA107" s="929" t="s">
        <v>126</v>
      </c>
      <c r="AB107" s="930" t="s">
        <v>127</v>
      </c>
      <c r="AC107" s="929" t="s">
        <v>126</v>
      </c>
      <c r="AD107" s="930" t="s">
        <v>127</v>
      </c>
      <c r="AE107" s="929" t="s">
        <v>126</v>
      </c>
      <c r="AF107" s="930" t="s">
        <v>127</v>
      </c>
    </row>
    <row r="108" spans="1:32" hidden="1" x14ac:dyDescent="0.25">
      <c r="A108" s="927" t="s">
        <v>107</v>
      </c>
      <c r="B108" s="1279">
        <v>0</v>
      </c>
      <c r="C108" s="1448"/>
      <c r="D108" s="1448"/>
      <c r="E108" s="1448"/>
      <c r="F108" s="1448"/>
      <c r="G108" s="1448"/>
      <c r="H108" s="1448"/>
      <c r="I108" s="1006">
        <v>0</v>
      </c>
      <c r="J108" s="1006">
        <v>0</v>
      </c>
      <c r="K108" s="1006">
        <v>0</v>
      </c>
      <c r="L108" s="1006">
        <v>0</v>
      </c>
      <c r="M108" s="1006">
        <v>0</v>
      </c>
      <c r="N108" s="1006">
        <v>0</v>
      </c>
      <c r="O108" s="1006">
        <v>0</v>
      </c>
      <c r="P108" s="1006">
        <v>0</v>
      </c>
      <c r="Q108" s="1006">
        <v>0</v>
      </c>
      <c r="R108" s="1006">
        <v>0</v>
      </c>
      <c r="S108" s="1006">
        <v>0</v>
      </c>
      <c r="T108" s="1006">
        <v>0</v>
      </c>
      <c r="U108" s="1006">
        <v>0</v>
      </c>
      <c r="V108" s="1007">
        <v>0</v>
      </c>
      <c r="W108" s="1014">
        <v>0</v>
      </c>
      <c r="X108" s="932">
        <v>0</v>
      </c>
      <c r="Y108" s="1006">
        <v>0</v>
      </c>
      <c r="Z108" s="1007">
        <v>0</v>
      </c>
      <c r="AA108" s="1006">
        <v>0</v>
      </c>
      <c r="AB108" s="1007">
        <v>0</v>
      </c>
      <c r="AC108" s="1006">
        <v>0</v>
      </c>
      <c r="AD108" s="1007">
        <v>0</v>
      </c>
      <c r="AE108" s="1006">
        <v>0</v>
      </c>
      <c r="AF108" s="1007">
        <v>0</v>
      </c>
    </row>
    <row r="109" spans="1:32" hidden="1" x14ac:dyDescent="0.25">
      <c r="A109" s="1711" t="s">
        <v>108</v>
      </c>
      <c r="B109" s="1282">
        <v>0</v>
      </c>
      <c r="C109" s="1449"/>
      <c r="D109" s="1449"/>
      <c r="E109" s="1449"/>
      <c r="F109" s="1449"/>
      <c r="G109" s="1449"/>
      <c r="H109" s="1449"/>
      <c r="I109" s="1009">
        <v>0</v>
      </c>
      <c r="J109" s="1009">
        <v>0</v>
      </c>
      <c r="K109" s="1009">
        <v>0</v>
      </c>
      <c r="L109" s="1009">
        <v>0</v>
      </c>
      <c r="M109" s="1009">
        <v>0</v>
      </c>
      <c r="N109" s="1009">
        <v>0</v>
      </c>
      <c r="O109" s="1009">
        <v>0</v>
      </c>
      <c r="P109" s="1009">
        <v>0</v>
      </c>
      <c r="Q109" s="1009">
        <v>0</v>
      </c>
      <c r="R109" s="1009">
        <v>0</v>
      </c>
      <c r="S109" s="1009">
        <v>0</v>
      </c>
      <c r="T109" s="1009">
        <v>0</v>
      </c>
      <c r="U109" s="1009">
        <v>0</v>
      </c>
      <c r="V109" s="1010">
        <v>0</v>
      </c>
      <c r="W109" s="1015">
        <v>0</v>
      </c>
      <c r="X109" s="933">
        <v>0</v>
      </c>
      <c r="Y109" s="1009">
        <v>0</v>
      </c>
      <c r="Z109" s="1010">
        <v>0</v>
      </c>
      <c r="AA109" s="1009">
        <v>0</v>
      </c>
      <c r="AB109" s="1010">
        <v>0</v>
      </c>
      <c r="AC109" s="1009">
        <v>0</v>
      </c>
      <c r="AD109" s="1010">
        <v>0</v>
      </c>
      <c r="AE109" s="1009">
        <v>0</v>
      </c>
      <c r="AF109" s="1010">
        <v>0</v>
      </c>
    </row>
    <row r="110" spans="1:32" hidden="1" x14ac:dyDescent="0.25">
      <c r="A110" s="1711" t="s">
        <v>109</v>
      </c>
      <c r="B110" s="1282">
        <v>0</v>
      </c>
      <c r="C110" s="1449"/>
      <c r="D110" s="1449"/>
      <c r="E110" s="1449"/>
      <c r="F110" s="1449"/>
      <c r="G110" s="1449"/>
      <c r="H110" s="1449"/>
      <c r="I110" s="1009">
        <v>0</v>
      </c>
      <c r="J110" s="1009">
        <v>0</v>
      </c>
      <c r="K110" s="1009">
        <v>0</v>
      </c>
      <c r="L110" s="1009">
        <v>0</v>
      </c>
      <c r="M110" s="1009">
        <v>0</v>
      </c>
      <c r="N110" s="1009">
        <v>0</v>
      </c>
      <c r="O110" s="1009">
        <v>0</v>
      </c>
      <c r="P110" s="1009">
        <v>0</v>
      </c>
      <c r="Q110" s="1009">
        <v>0</v>
      </c>
      <c r="R110" s="1009">
        <v>0</v>
      </c>
      <c r="S110" s="1009">
        <v>0</v>
      </c>
      <c r="T110" s="1009">
        <v>0</v>
      </c>
      <c r="U110" s="1009">
        <v>0</v>
      </c>
      <c r="V110" s="1010">
        <v>0</v>
      </c>
      <c r="W110" s="1015">
        <v>0</v>
      </c>
      <c r="X110" s="933">
        <v>0</v>
      </c>
      <c r="Y110" s="1009">
        <v>0</v>
      </c>
      <c r="Z110" s="1010">
        <v>0</v>
      </c>
      <c r="AA110" s="1009">
        <v>0</v>
      </c>
      <c r="AB110" s="1010">
        <v>0</v>
      </c>
      <c r="AC110" s="1009">
        <v>0</v>
      </c>
      <c r="AD110" s="1010">
        <v>0</v>
      </c>
      <c r="AE110" s="1009">
        <v>0</v>
      </c>
      <c r="AF110" s="1010">
        <v>0</v>
      </c>
    </row>
    <row r="111" spans="1:32" ht="15.75" hidden="1" thickBot="1" x14ac:dyDescent="0.3">
      <c r="A111" s="1710" t="s">
        <v>110</v>
      </c>
      <c r="B111" s="1283">
        <v>0</v>
      </c>
      <c r="C111" s="1450"/>
      <c r="D111" s="1450"/>
      <c r="E111" s="1450"/>
      <c r="F111" s="1450"/>
      <c r="G111" s="1450"/>
      <c r="H111" s="1450"/>
      <c r="I111" s="1012">
        <v>0</v>
      </c>
      <c r="J111" s="1012">
        <v>0</v>
      </c>
      <c r="K111" s="1012">
        <v>0</v>
      </c>
      <c r="L111" s="1012">
        <v>0</v>
      </c>
      <c r="M111" s="1012">
        <v>0</v>
      </c>
      <c r="N111" s="1012">
        <v>0</v>
      </c>
      <c r="O111" s="1012">
        <v>0</v>
      </c>
      <c r="P111" s="1012">
        <v>0</v>
      </c>
      <c r="Q111" s="1012">
        <v>0</v>
      </c>
      <c r="R111" s="1012">
        <v>0</v>
      </c>
      <c r="S111" s="1012">
        <v>0</v>
      </c>
      <c r="T111" s="1012">
        <v>0</v>
      </c>
      <c r="U111" s="1012">
        <v>0</v>
      </c>
      <c r="V111" s="1013">
        <v>0</v>
      </c>
      <c r="W111" s="1016">
        <v>0</v>
      </c>
      <c r="X111" s="934">
        <v>0</v>
      </c>
      <c r="Y111" s="1012">
        <v>0</v>
      </c>
      <c r="Z111" s="1013">
        <v>0</v>
      </c>
      <c r="AA111" s="1012">
        <v>0</v>
      </c>
      <c r="AB111" s="1013">
        <v>0</v>
      </c>
      <c r="AC111" s="1012">
        <v>0</v>
      </c>
      <c r="AD111" s="1013">
        <v>0</v>
      </c>
      <c r="AE111" s="1012">
        <v>0</v>
      </c>
      <c r="AF111" s="1013">
        <v>0</v>
      </c>
    </row>
    <row r="112" spans="1:32" ht="15.75" hidden="1" thickTop="1" x14ac:dyDescent="0.25">
      <c r="A112" s="927" t="s">
        <v>130</v>
      </c>
      <c r="B112" s="935">
        <v>0</v>
      </c>
      <c r="C112" s="1448"/>
      <c r="D112" s="1448"/>
      <c r="E112" s="1448"/>
      <c r="F112" s="1448"/>
      <c r="G112" s="1448"/>
      <c r="H112" s="1448"/>
      <c r="I112" s="50">
        <v>0</v>
      </c>
      <c r="J112" s="50">
        <v>0</v>
      </c>
      <c r="K112" s="50">
        <v>0</v>
      </c>
      <c r="L112" s="50">
        <v>0</v>
      </c>
      <c r="M112" s="50">
        <v>0</v>
      </c>
      <c r="N112" s="50">
        <v>0</v>
      </c>
      <c r="O112" s="50">
        <v>0</v>
      </c>
      <c r="P112" s="50">
        <v>0</v>
      </c>
      <c r="Q112" s="50">
        <v>0</v>
      </c>
      <c r="R112" s="50">
        <v>0</v>
      </c>
      <c r="S112" s="50">
        <v>0</v>
      </c>
      <c r="T112" s="50">
        <v>0</v>
      </c>
      <c r="U112" s="50">
        <v>0</v>
      </c>
      <c r="V112" s="923">
        <v>0</v>
      </c>
      <c r="W112" s="924">
        <v>0</v>
      </c>
      <c r="X112" s="936">
        <v>0</v>
      </c>
      <c r="Y112" s="50">
        <v>0</v>
      </c>
      <c r="Z112" s="923">
        <v>0</v>
      </c>
      <c r="AA112" s="50">
        <v>0</v>
      </c>
      <c r="AB112" s="923">
        <v>0</v>
      </c>
      <c r="AC112" s="50">
        <v>0</v>
      </c>
      <c r="AD112" s="923">
        <v>0</v>
      </c>
      <c r="AE112" s="50">
        <v>0</v>
      </c>
      <c r="AF112" s="923">
        <v>0</v>
      </c>
    </row>
    <row r="113" spans="1:40" ht="15.75" hidden="1" thickBot="1" x14ac:dyDescent="0.3">
      <c r="A113" s="1711" t="s">
        <v>131</v>
      </c>
      <c r="B113" s="925">
        <v>0</v>
      </c>
      <c r="C113" s="1451"/>
      <c r="D113" s="1451"/>
      <c r="E113" s="1451"/>
      <c r="F113" s="1451"/>
      <c r="G113" s="1451"/>
      <c r="H113" s="1451"/>
      <c r="I113" s="937">
        <v>0</v>
      </c>
      <c r="J113" s="937">
        <v>0</v>
      </c>
      <c r="K113" s="937">
        <v>0</v>
      </c>
      <c r="L113" s="937">
        <v>0</v>
      </c>
      <c r="M113" s="937">
        <v>0</v>
      </c>
      <c r="N113" s="937">
        <v>0</v>
      </c>
      <c r="O113" s="937">
        <v>0</v>
      </c>
      <c r="P113" s="937">
        <v>0</v>
      </c>
      <c r="Q113" s="937">
        <v>0</v>
      </c>
      <c r="R113" s="937">
        <v>0</v>
      </c>
      <c r="S113" s="937">
        <v>0</v>
      </c>
      <c r="T113" s="937">
        <v>0</v>
      </c>
      <c r="U113" s="937">
        <v>0</v>
      </c>
      <c r="V113" s="938">
        <v>0</v>
      </c>
      <c r="W113" s="925">
        <v>0</v>
      </c>
      <c r="X113" s="939"/>
      <c r="Y113" s="937">
        <v>0</v>
      </c>
      <c r="Z113" s="938">
        <v>0</v>
      </c>
      <c r="AA113" s="937">
        <v>0</v>
      </c>
      <c r="AB113" s="938">
        <v>0</v>
      </c>
      <c r="AC113" s="937">
        <v>0</v>
      </c>
      <c r="AD113" s="938">
        <v>0</v>
      </c>
      <c r="AE113" s="937">
        <v>0</v>
      </c>
      <c r="AF113" s="938">
        <v>0</v>
      </c>
    </row>
    <row r="114" spans="1:40" ht="15.75" hidden="1" x14ac:dyDescent="0.25">
      <c r="A114" s="2290" t="s">
        <v>140</v>
      </c>
      <c r="B114" s="2291"/>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row>
    <row r="115" spans="1:40" ht="37.5" hidden="1" x14ac:dyDescent="0.25">
      <c r="A115" s="506"/>
      <c r="B115" s="928" t="s">
        <v>113</v>
      </c>
      <c r="C115" s="1452"/>
      <c r="D115" s="1452"/>
      <c r="E115" s="1452"/>
      <c r="F115" s="1452"/>
      <c r="G115" s="1452"/>
      <c r="H115" s="1452"/>
      <c r="I115" s="132" t="s">
        <v>114</v>
      </c>
      <c r="J115" s="132" t="s">
        <v>115</v>
      </c>
      <c r="K115" s="132" t="s">
        <v>116</v>
      </c>
      <c r="L115" s="132" t="s">
        <v>117</v>
      </c>
      <c r="M115" s="132" t="s">
        <v>118</v>
      </c>
      <c r="N115" s="132" t="s">
        <v>119</v>
      </c>
      <c r="O115" s="132" t="s">
        <v>120</v>
      </c>
      <c r="P115" s="132" t="s">
        <v>121</v>
      </c>
      <c r="Q115" s="132" t="s">
        <v>122</v>
      </c>
      <c r="R115" s="132" t="s">
        <v>123</v>
      </c>
      <c r="S115" s="132" t="s">
        <v>124</v>
      </c>
      <c r="T115" s="132" t="s">
        <v>125</v>
      </c>
      <c r="U115" s="132" t="s">
        <v>126</v>
      </c>
      <c r="V115" s="569" t="s">
        <v>127</v>
      </c>
      <c r="W115" s="572" t="s">
        <v>128</v>
      </c>
      <c r="X115" s="132" t="s">
        <v>129</v>
      </c>
      <c r="Y115" s="132" t="s">
        <v>126</v>
      </c>
      <c r="Z115" s="569" t="s">
        <v>127</v>
      </c>
      <c r="AA115" s="132" t="s">
        <v>126</v>
      </c>
      <c r="AB115" s="569" t="s">
        <v>127</v>
      </c>
      <c r="AC115" s="132" t="s">
        <v>126</v>
      </c>
      <c r="AD115" s="569" t="s">
        <v>127</v>
      </c>
      <c r="AE115" s="132" t="s">
        <v>126</v>
      </c>
      <c r="AF115" s="569" t="s">
        <v>127</v>
      </c>
    </row>
    <row r="116" spans="1:40" hidden="1" x14ac:dyDescent="0.25">
      <c r="A116" s="827" t="s">
        <v>107</v>
      </c>
      <c r="B116" s="1279">
        <v>0</v>
      </c>
      <c r="C116" s="827"/>
      <c r="D116" s="827"/>
      <c r="E116" s="827"/>
      <c r="F116" s="827"/>
      <c r="G116" s="827"/>
      <c r="H116" s="827"/>
      <c r="I116" s="314">
        <v>0</v>
      </c>
      <c r="J116" s="314">
        <v>0</v>
      </c>
      <c r="K116" s="314">
        <v>0</v>
      </c>
      <c r="L116" s="314">
        <v>0</v>
      </c>
      <c r="M116" s="314">
        <v>0</v>
      </c>
      <c r="N116" s="314">
        <v>0</v>
      </c>
      <c r="O116" s="314">
        <v>0</v>
      </c>
      <c r="P116" s="314">
        <v>0</v>
      </c>
      <c r="Q116" s="314">
        <v>0</v>
      </c>
      <c r="R116" s="314">
        <v>0</v>
      </c>
      <c r="S116" s="314">
        <v>0</v>
      </c>
      <c r="T116" s="314">
        <v>0</v>
      </c>
      <c r="U116" s="314">
        <v>0</v>
      </c>
      <c r="V116" s="570">
        <v>0</v>
      </c>
      <c r="W116" s="573">
        <v>0</v>
      </c>
      <c r="X116" s="18">
        <v>0</v>
      </c>
      <c r="Y116" s="314">
        <v>0</v>
      </c>
      <c r="Z116" s="570">
        <v>0</v>
      </c>
      <c r="AA116" s="314">
        <v>0</v>
      </c>
      <c r="AB116" s="570">
        <v>0</v>
      </c>
      <c r="AC116" s="314">
        <v>0</v>
      </c>
      <c r="AD116" s="570">
        <v>0</v>
      </c>
      <c r="AE116" s="314">
        <v>0</v>
      </c>
      <c r="AF116" s="570">
        <v>0</v>
      </c>
    </row>
    <row r="117" spans="1:40" hidden="1" x14ac:dyDescent="0.25">
      <c r="A117" s="828" t="s">
        <v>108</v>
      </c>
      <c r="B117" s="1282">
        <v>0</v>
      </c>
      <c r="C117" s="828"/>
      <c r="D117" s="828"/>
      <c r="E117" s="828"/>
      <c r="F117" s="828"/>
      <c r="G117" s="828"/>
      <c r="H117" s="828"/>
      <c r="I117" s="314">
        <v>0</v>
      </c>
      <c r="J117" s="314">
        <v>0</v>
      </c>
      <c r="K117" s="314">
        <v>0</v>
      </c>
      <c r="L117" s="314">
        <v>0</v>
      </c>
      <c r="M117" s="314">
        <v>0</v>
      </c>
      <c r="N117" s="314">
        <v>0</v>
      </c>
      <c r="O117" s="314">
        <v>0</v>
      </c>
      <c r="P117" s="314">
        <v>0</v>
      </c>
      <c r="Q117" s="314">
        <v>0</v>
      </c>
      <c r="R117" s="314">
        <v>0</v>
      </c>
      <c r="S117" s="314">
        <v>0</v>
      </c>
      <c r="T117" s="314">
        <v>0</v>
      </c>
      <c r="U117" s="314">
        <v>0</v>
      </c>
      <c r="V117" s="570">
        <v>0</v>
      </c>
      <c r="W117" s="573">
        <v>0</v>
      </c>
      <c r="X117" s="18">
        <v>0</v>
      </c>
      <c r="Y117" s="314">
        <v>0</v>
      </c>
      <c r="Z117" s="570">
        <v>0</v>
      </c>
      <c r="AA117" s="314">
        <v>0</v>
      </c>
      <c r="AB117" s="570">
        <v>0</v>
      </c>
      <c r="AC117" s="314">
        <v>0</v>
      </c>
      <c r="AD117" s="570">
        <v>0</v>
      </c>
      <c r="AE117" s="314">
        <v>0</v>
      </c>
      <c r="AF117" s="570">
        <v>0</v>
      </c>
    </row>
    <row r="118" spans="1:40" hidden="1" x14ac:dyDescent="0.25">
      <c r="A118" s="828" t="s">
        <v>109</v>
      </c>
      <c r="B118" s="1282">
        <v>0</v>
      </c>
      <c r="C118" s="828"/>
      <c r="D118" s="828"/>
      <c r="E118" s="828"/>
      <c r="F118" s="828"/>
      <c r="G118" s="828"/>
      <c r="H118" s="828"/>
      <c r="I118" s="314">
        <v>0</v>
      </c>
      <c r="J118" s="314">
        <v>0</v>
      </c>
      <c r="K118" s="314">
        <v>0</v>
      </c>
      <c r="L118" s="314">
        <v>0</v>
      </c>
      <c r="M118" s="314">
        <v>0</v>
      </c>
      <c r="N118" s="314">
        <v>0</v>
      </c>
      <c r="O118" s="314">
        <v>0</v>
      </c>
      <c r="P118" s="314">
        <v>0</v>
      </c>
      <c r="Q118" s="314">
        <v>0</v>
      </c>
      <c r="R118" s="314">
        <v>0</v>
      </c>
      <c r="S118" s="314">
        <v>0</v>
      </c>
      <c r="T118" s="314">
        <v>0</v>
      </c>
      <c r="U118" s="314">
        <v>0</v>
      </c>
      <c r="V118" s="570">
        <v>0</v>
      </c>
      <c r="W118" s="573">
        <v>0</v>
      </c>
      <c r="X118" s="18">
        <v>0</v>
      </c>
      <c r="Y118" s="314">
        <v>0</v>
      </c>
      <c r="Z118" s="570">
        <v>0</v>
      </c>
      <c r="AA118" s="314">
        <v>0</v>
      </c>
      <c r="AB118" s="570">
        <v>0</v>
      </c>
      <c r="AC118" s="314">
        <v>0</v>
      </c>
      <c r="AD118" s="570">
        <v>0</v>
      </c>
      <c r="AE118" s="314">
        <v>0</v>
      </c>
      <c r="AF118" s="570">
        <v>0</v>
      </c>
    </row>
    <row r="119" spans="1:40" ht="15.75" hidden="1" thickBot="1" x14ac:dyDescent="0.3">
      <c r="A119" s="829" t="s">
        <v>110</v>
      </c>
      <c r="B119" s="1283">
        <v>0</v>
      </c>
      <c r="C119" s="829"/>
      <c r="D119" s="829"/>
      <c r="E119" s="829"/>
      <c r="F119" s="829"/>
      <c r="G119" s="829"/>
      <c r="H119" s="829"/>
      <c r="I119" s="315">
        <v>0</v>
      </c>
      <c r="J119" s="315">
        <v>0</v>
      </c>
      <c r="K119" s="315">
        <v>0</v>
      </c>
      <c r="L119" s="315">
        <v>0</v>
      </c>
      <c r="M119" s="315">
        <v>0</v>
      </c>
      <c r="N119" s="315">
        <v>0</v>
      </c>
      <c r="O119" s="315">
        <v>0</v>
      </c>
      <c r="P119" s="315">
        <v>0</v>
      </c>
      <c r="Q119" s="315">
        <v>0</v>
      </c>
      <c r="R119" s="315">
        <v>0</v>
      </c>
      <c r="S119" s="315">
        <v>0</v>
      </c>
      <c r="T119" s="315">
        <v>0</v>
      </c>
      <c r="U119" s="315">
        <v>0</v>
      </c>
      <c r="V119" s="571">
        <v>0</v>
      </c>
      <c r="W119" s="574">
        <v>0</v>
      </c>
      <c r="X119" s="49">
        <v>0</v>
      </c>
      <c r="Y119" s="315">
        <v>0</v>
      </c>
      <c r="Z119" s="571">
        <v>0</v>
      </c>
      <c r="AA119" s="315">
        <v>0</v>
      </c>
      <c r="AB119" s="571">
        <v>0</v>
      </c>
      <c r="AC119" s="315">
        <v>0</v>
      </c>
      <c r="AD119" s="571">
        <v>0</v>
      </c>
      <c r="AE119" s="315">
        <v>0</v>
      </c>
      <c r="AF119" s="571">
        <v>0</v>
      </c>
    </row>
    <row r="120" spans="1:40" hidden="1" x14ac:dyDescent="0.25">
      <c r="A120" s="827" t="s">
        <v>130</v>
      </c>
      <c r="B120" s="935">
        <v>0</v>
      </c>
      <c r="C120" s="827"/>
      <c r="D120" s="827"/>
      <c r="E120" s="827"/>
      <c r="F120" s="827"/>
      <c r="G120" s="827"/>
      <c r="H120" s="827"/>
      <c r="I120" s="50">
        <v>0</v>
      </c>
      <c r="J120" s="50">
        <v>0</v>
      </c>
      <c r="K120" s="50">
        <v>0</v>
      </c>
      <c r="L120" s="50">
        <v>0</v>
      </c>
      <c r="M120" s="50">
        <v>0</v>
      </c>
      <c r="N120" s="50">
        <v>0</v>
      </c>
      <c r="O120" s="50">
        <v>0</v>
      </c>
      <c r="P120" s="50">
        <v>0</v>
      </c>
      <c r="Q120" s="50">
        <v>0</v>
      </c>
      <c r="R120" s="50">
        <v>0</v>
      </c>
      <c r="S120" s="50">
        <v>0</v>
      </c>
      <c r="T120" s="50">
        <v>0</v>
      </c>
      <c r="U120" s="50">
        <v>0</v>
      </c>
      <c r="V120" s="50">
        <v>0</v>
      </c>
      <c r="W120" s="50">
        <v>0</v>
      </c>
      <c r="X120" s="51">
        <v>0</v>
      </c>
      <c r="Y120" s="50">
        <v>0</v>
      </c>
      <c r="Z120" s="50">
        <v>0</v>
      </c>
      <c r="AA120" s="50">
        <v>0</v>
      </c>
      <c r="AB120" s="50">
        <v>0</v>
      </c>
      <c r="AC120" s="50">
        <v>0</v>
      </c>
      <c r="AD120" s="50">
        <v>0</v>
      </c>
      <c r="AE120" s="50">
        <v>0</v>
      </c>
      <c r="AF120" s="50">
        <v>0</v>
      </c>
    </row>
    <row r="121" spans="1:40" ht="15.75" hidden="1" thickBot="1" x14ac:dyDescent="0.3">
      <c r="A121" s="828" t="s">
        <v>131</v>
      </c>
      <c r="B121" s="925">
        <v>0</v>
      </c>
      <c r="C121" s="828"/>
      <c r="D121" s="828"/>
      <c r="E121" s="828"/>
      <c r="F121" s="828"/>
      <c r="G121" s="828"/>
      <c r="H121" s="828"/>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71"/>
      <c r="Y121" s="18">
        <v>0</v>
      </c>
      <c r="Z121" s="18">
        <v>0</v>
      </c>
      <c r="AA121" s="18">
        <v>0</v>
      </c>
      <c r="AB121" s="18">
        <v>0</v>
      </c>
      <c r="AC121" s="18">
        <v>0</v>
      </c>
      <c r="AD121" s="18">
        <v>0</v>
      </c>
      <c r="AE121" s="18">
        <v>0</v>
      </c>
      <c r="AF121" s="18">
        <v>0</v>
      </c>
    </row>
    <row r="122" spans="1:40" ht="45.75" customHeight="1" x14ac:dyDescent="0.25">
      <c r="A122" s="2257" t="s">
        <v>1019</v>
      </c>
      <c r="B122" s="2257"/>
      <c r="C122" s="2257"/>
      <c r="D122" s="2257"/>
      <c r="E122" s="2257"/>
      <c r="F122" s="2257"/>
      <c r="G122" s="2257"/>
      <c r="H122" s="2257"/>
      <c r="I122" s="2257"/>
      <c r="J122" s="2257"/>
      <c r="K122" s="2257"/>
      <c r="L122" s="2257"/>
      <c r="M122" s="2257"/>
      <c r="N122" s="2257"/>
      <c r="O122" s="2257"/>
      <c r="P122" s="2257"/>
      <c r="Q122" s="2257"/>
      <c r="R122" s="2257"/>
      <c r="S122" s="2257"/>
      <c r="T122" s="2257"/>
      <c r="U122" s="2257"/>
      <c r="V122" s="2257"/>
      <c r="W122" s="2257"/>
      <c r="X122" s="2257"/>
      <c r="Y122" s="2257"/>
      <c r="Z122" s="2257"/>
      <c r="AA122" s="2257"/>
      <c r="AB122" s="2257"/>
      <c r="AC122" s="2257"/>
      <c r="AD122" s="2257"/>
      <c r="AE122" s="2257"/>
      <c r="AF122" s="2257"/>
      <c r="AG122" s="2257"/>
      <c r="AH122" s="2257"/>
      <c r="AI122" s="2257"/>
      <c r="AJ122" s="2257"/>
      <c r="AK122" s="2257"/>
      <c r="AL122" s="2257"/>
      <c r="AM122" s="2057"/>
      <c r="AN122" s="2057"/>
    </row>
    <row r="124" spans="1:40" x14ac:dyDescent="0.25">
      <c r="W124" s="275"/>
    </row>
  </sheetData>
  <sheetProtection algorithmName="SHA-512" hashValue="P9RvuAHAWqkXFIRkM7vhQAwI4Xo1Y+oItND7gq/v2qREVzt2gLxCL+v4EKdVgJ4/RH1godOk0CJdaanEvPS25Q==" saltValue="PaXjJDUGgKLyq69DZSkSIg==" spinCount="100000" sheet="1" objects="1" scenarios="1"/>
  <mergeCells count="58">
    <mergeCell ref="A1:AN1"/>
    <mergeCell ref="A7:AN7"/>
    <mergeCell ref="A13:AN13"/>
    <mergeCell ref="AM3:AN3"/>
    <mergeCell ref="A20:AL20"/>
    <mergeCell ref="Y3:Z3"/>
    <mergeCell ref="AC3:AD3"/>
    <mergeCell ref="A8:B8"/>
    <mergeCell ref="A12:B12"/>
    <mergeCell ref="A5:B5"/>
    <mergeCell ref="G3:H3"/>
    <mergeCell ref="A10:B10"/>
    <mergeCell ref="A18:B18"/>
    <mergeCell ref="A17:B17"/>
    <mergeCell ref="W3:X3"/>
    <mergeCell ref="A14:B14"/>
    <mergeCell ref="A122:AL122"/>
    <mergeCell ref="A45:AF45"/>
    <mergeCell ref="A46:AF46"/>
    <mergeCell ref="A36:AH36"/>
    <mergeCell ref="A90:AB90"/>
    <mergeCell ref="A114:AB114"/>
    <mergeCell ref="A106:AB106"/>
    <mergeCell ref="A98:AB98"/>
    <mergeCell ref="U3:V3"/>
    <mergeCell ref="M3:N3"/>
    <mergeCell ref="Q3:R3"/>
    <mergeCell ref="AE3:AF3"/>
    <mergeCell ref="A21:AL21"/>
    <mergeCell ref="A15:B15"/>
    <mergeCell ref="A16:B16"/>
    <mergeCell ref="A80:AB80"/>
    <mergeCell ref="A81:AB81"/>
    <mergeCell ref="A89:AB89"/>
    <mergeCell ref="A37:AH37"/>
    <mergeCell ref="A72:AB72"/>
    <mergeCell ref="A63:AF63"/>
    <mergeCell ref="A64:AF64"/>
    <mergeCell ref="A54:AF54"/>
    <mergeCell ref="A55:AF55"/>
    <mergeCell ref="A28:AL28"/>
    <mergeCell ref="A29:AL29"/>
    <mergeCell ref="A2:AN2"/>
    <mergeCell ref="A11:B11"/>
    <mergeCell ref="AK3:AL3"/>
    <mergeCell ref="AA3:AB3"/>
    <mergeCell ref="AI3:AJ3"/>
    <mergeCell ref="A4:B4"/>
    <mergeCell ref="I3:J3"/>
    <mergeCell ref="A3:B3"/>
    <mergeCell ref="C3:D3"/>
    <mergeCell ref="O3:P3"/>
    <mergeCell ref="A6:B6"/>
    <mergeCell ref="S3:T3"/>
    <mergeCell ref="A9:B9"/>
    <mergeCell ref="AG3:AH3"/>
    <mergeCell ref="K3:L3"/>
    <mergeCell ref="E3:F3"/>
  </mergeCells>
  <pageMargins left="0.2" right="0.2" top="0.75" bottom="0.25" header="0.3" footer="0.3"/>
  <pageSetup scale="99" fitToHeight="2" orientation="landscape" r:id="rId1"/>
  <headerFooter>
    <oddHeader>&amp;L&amp;9
Semi-Annual Child Welfare Report&amp;C&amp;"-,Bold"&amp;14ARIZONA DEPARTMENT of CHILD SAFETY&amp;R&amp;9
July 1, 2021 through December 31, 2021</oddHeader>
    <oddFooter>&amp;CPage 7</oddFooter>
  </headerFooter>
  <ignoredErrors>
    <ignoredError sqref="D18:Q18 Q6 G12:Q12 E12 T18:AH18 AJ12:AM12 T12:AI12 AI18:AM18" formula="1"/>
    <ignoredError sqref="AF74:AF78 Q79:AE79 B79:J7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257"/>
  <sheetViews>
    <sheetView showGridLines="0" zoomScaleNormal="100" workbookViewId="0">
      <selection activeCell="A34" sqref="A34:R34"/>
    </sheetView>
  </sheetViews>
  <sheetFormatPr defaultColWidth="15.85546875" defaultRowHeight="15" x14ac:dyDescent="0.25"/>
  <cols>
    <col min="1" max="1" width="13" style="12" customWidth="1"/>
    <col min="2" max="16" width="7.42578125" style="12" customWidth="1"/>
    <col min="17" max="17" width="7.42578125" style="13" customWidth="1"/>
    <col min="18" max="18" width="8.85546875" style="12" customWidth="1"/>
    <col min="19" max="16384" width="15.85546875" style="12"/>
  </cols>
  <sheetData>
    <row r="1" spans="1:18" ht="22.5" customHeight="1" thickBot="1" x14ac:dyDescent="0.3">
      <c r="A1" s="2326" t="s">
        <v>141</v>
      </c>
      <c r="B1" s="2327"/>
      <c r="C1" s="2327"/>
      <c r="D1" s="2327"/>
      <c r="E1" s="2327"/>
      <c r="F1" s="2327"/>
      <c r="G1" s="2327"/>
      <c r="H1" s="2327"/>
      <c r="I1" s="2327"/>
      <c r="J1" s="2327"/>
      <c r="K1" s="2327"/>
      <c r="L1" s="2327"/>
      <c r="M1" s="2327"/>
      <c r="N1" s="2327"/>
      <c r="O1" s="2327"/>
      <c r="P1" s="2327"/>
      <c r="Q1" s="2327"/>
      <c r="R1" s="2328"/>
    </row>
    <row r="2" spans="1:18" ht="14.25" hidden="1" customHeight="1" thickBot="1" x14ac:dyDescent="0.3">
      <c r="A2" s="2320" t="s">
        <v>142</v>
      </c>
      <c r="B2" s="2321"/>
      <c r="C2" s="2321"/>
      <c r="D2" s="2321"/>
      <c r="E2" s="2321"/>
      <c r="F2" s="2321"/>
      <c r="G2" s="2321"/>
      <c r="H2" s="2321"/>
      <c r="I2" s="2321"/>
      <c r="J2" s="2321"/>
      <c r="K2" s="2321"/>
      <c r="L2" s="2321"/>
      <c r="M2" s="2321"/>
      <c r="N2" s="2321"/>
      <c r="O2" s="2321"/>
      <c r="P2" s="2321"/>
      <c r="Q2" s="2321"/>
      <c r="R2" s="2322"/>
    </row>
    <row r="3" spans="1:18" ht="57" hidden="1" thickBot="1" x14ac:dyDescent="0.3">
      <c r="A3" s="53"/>
      <c r="B3" s="666" t="s">
        <v>143</v>
      </c>
      <c r="C3" s="667" t="s">
        <v>144</v>
      </c>
      <c r="D3" s="667" t="s">
        <v>145</v>
      </c>
      <c r="E3" s="667" t="s">
        <v>146</v>
      </c>
      <c r="F3" s="667" t="s">
        <v>147</v>
      </c>
      <c r="G3" s="667" t="s">
        <v>148</v>
      </c>
      <c r="H3" s="667" t="s">
        <v>149</v>
      </c>
      <c r="I3" s="667" t="s">
        <v>150</v>
      </c>
      <c r="J3" s="667" t="s">
        <v>151</v>
      </c>
      <c r="K3" s="667" t="s">
        <v>152</v>
      </c>
      <c r="L3" s="667" t="s">
        <v>153</v>
      </c>
      <c r="M3" s="667" t="s">
        <v>154</v>
      </c>
      <c r="N3" s="667" t="s">
        <v>155</v>
      </c>
      <c r="O3" s="667" t="s">
        <v>156</v>
      </c>
      <c r="P3" s="667" t="s">
        <v>157</v>
      </c>
      <c r="Q3" s="667" t="s">
        <v>158</v>
      </c>
      <c r="R3" s="668" t="s">
        <v>159</v>
      </c>
    </row>
    <row r="4" spans="1:18" ht="15.75" hidden="1" thickBot="1" x14ac:dyDescent="0.3">
      <c r="A4" s="2314" t="s">
        <v>160</v>
      </c>
      <c r="B4" s="2315"/>
      <c r="C4" s="2315"/>
      <c r="D4" s="2315"/>
      <c r="E4" s="2315"/>
      <c r="F4" s="2315"/>
      <c r="G4" s="2315"/>
      <c r="H4" s="2315"/>
      <c r="I4" s="2315"/>
      <c r="J4" s="2315"/>
      <c r="K4" s="2315"/>
      <c r="L4" s="2315"/>
      <c r="M4" s="2315"/>
      <c r="N4" s="2315"/>
      <c r="O4" s="2315"/>
      <c r="P4" s="2315"/>
      <c r="Q4" s="2315"/>
      <c r="R4" s="2316"/>
    </row>
    <row r="5" spans="1:18" hidden="1" x14ac:dyDescent="0.25">
      <c r="A5" s="67" t="s">
        <v>107</v>
      </c>
      <c r="B5" s="1692"/>
      <c r="C5" s="1693"/>
      <c r="D5" s="1693"/>
      <c r="E5" s="1693"/>
      <c r="F5" s="1693"/>
      <c r="G5" s="1693"/>
      <c r="H5" s="1693"/>
      <c r="I5" s="1693"/>
      <c r="J5" s="1693"/>
      <c r="K5" s="1693"/>
      <c r="L5" s="1693"/>
      <c r="M5" s="1693"/>
      <c r="N5" s="1693"/>
      <c r="O5" s="1693"/>
      <c r="P5" s="1694"/>
      <c r="Q5" s="113">
        <f t="shared" ref="Q5:Q10" si="0">SUM(B5:P5)</f>
        <v>0</v>
      </c>
      <c r="R5" s="279" t="e">
        <f>SUM(Q5/Q9)</f>
        <v>#DIV/0!</v>
      </c>
    </row>
    <row r="6" spans="1:18" hidden="1" x14ac:dyDescent="0.25">
      <c r="A6" s="68" t="s">
        <v>108</v>
      </c>
      <c r="B6" s="1695"/>
      <c r="C6" s="1696"/>
      <c r="D6" s="1696"/>
      <c r="E6" s="1696"/>
      <c r="F6" s="1696"/>
      <c r="G6" s="1696"/>
      <c r="H6" s="1696"/>
      <c r="I6" s="1696"/>
      <c r="J6" s="1696"/>
      <c r="K6" s="1696"/>
      <c r="L6" s="1696"/>
      <c r="M6" s="1696"/>
      <c r="N6" s="1696"/>
      <c r="O6" s="1696"/>
      <c r="P6" s="1697"/>
      <c r="Q6" s="114">
        <f t="shared" si="0"/>
        <v>0</v>
      </c>
      <c r="R6" s="280" t="e">
        <f>SUM(Q6/Q9)</f>
        <v>#DIV/0!</v>
      </c>
    </row>
    <row r="7" spans="1:18" hidden="1" x14ac:dyDescent="0.25">
      <c r="A7" s="68" t="s">
        <v>109</v>
      </c>
      <c r="B7" s="1695"/>
      <c r="C7" s="1696"/>
      <c r="D7" s="1696"/>
      <c r="E7" s="1696"/>
      <c r="F7" s="1696"/>
      <c r="G7" s="1696"/>
      <c r="H7" s="1696"/>
      <c r="I7" s="1696"/>
      <c r="J7" s="1696"/>
      <c r="K7" s="1696"/>
      <c r="L7" s="1696"/>
      <c r="M7" s="1696"/>
      <c r="N7" s="1696"/>
      <c r="O7" s="1696"/>
      <c r="P7" s="1697"/>
      <c r="Q7" s="114">
        <f t="shared" si="0"/>
        <v>0</v>
      </c>
      <c r="R7" s="280" t="e">
        <f>SUM(Q7/Q9)</f>
        <v>#DIV/0!</v>
      </c>
    </row>
    <row r="8" spans="1:18" ht="15.75" hidden="1" thickBot="1" x14ac:dyDescent="0.3">
      <c r="A8" s="69" t="s">
        <v>110</v>
      </c>
      <c r="B8" s="1698"/>
      <c r="C8" s="1699"/>
      <c r="D8" s="1699"/>
      <c r="E8" s="1699"/>
      <c r="F8" s="1699"/>
      <c r="G8" s="1699"/>
      <c r="H8" s="1699"/>
      <c r="I8" s="1699"/>
      <c r="J8" s="1699"/>
      <c r="K8" s="1699"/>
      <c r="L8" s="1699"/>
      <c r="M8" s="1699"/>
      <c r="N8" s="1699"/>
      <c r="O8" s="1699"/>
      <c r="P8" s="1700"/>
      <c r="Q8" s="115">
        <f t="shared" si="0"/>
        <v>0</v>
      </c>
      <c r="R8" s="281" t="e">
        <f>SUM(Q8/Q9)</f>
        <v>#DIV/0!</v>
      </c>
    </row>
    <row r="9" spans="1:18" ht="16.5" hidden="1" thickTop="1" thickBot="1" x14ac:dyDescent="0.3">
      <c r="A9" s="70" t="s">
        <v>130</v>
      </c>
      <c r="B9" s="100">
        <f t="shared" ref="B9:P9" si="1">SUM(B5:B8)</f>
        <v>0</v>
      </c>
      <c r="C9" s="101">
        <f t="shared" si="1"/>
        <v>0</v>
      </c>
      <c r="D9" s="101">
        <f t="shared" si="1"/>
        <v>0</v>
      </c>
      <c r="E9" s="101">
        <f t="shared" si="1"/>
        <v>0</v>
      </c>
      <c r="F9" s="101">
        <f t="shared" si="1"/>
        <v>0</v>
      </c>
      <c r="G9" s="101">
        <f t="shared" si="1"/>
        <v>0</v>
      </c>
      <c r="H9" s="101">
        <f t="shared" si="1"/>
        <v>0</v>
      </c>
      <c r="I9" s="101">
        <f t="shared" si="1"/>
        <v>0</v>
      </c>
      <c r="J9" s="101">
        <f t="shared" si="1"/>
        <v>0</v>
      </c>
      <c r="K9" s="101">
        <f t="shared" si="1"/>
        <v>0</v>
      </c>
      <c r="L9" s="101">
        <f t="shared" si="1"/>
        <v>0</v>
      </c>
      <c r="M9" s="101">
        <f t="shared" si="1"/>
        <v>0</v>
      </c>
      <c r="N9" s="101">
        <f t="shared" si="1"/>
        <v>0</v>
      </c>
      <c r="O9" s="101">
        <f t="shared" si="1"/>
        <v>0</v>
      </c>
      <c r="P9" s="116">
        <f t="shared" si="1"/>
        <v>0</v>
      </c>
      <c r="Q9" s="206">
        <f t="shared" si="0"/>
        <v>0</v>
      </c>
      <c r="R9" s="295" t="e">
        <f>SUM(R5:R8)</f>
        <v>#DIV/0!</v>
      </c>
    </row>
    <row r="10" spans="1:18" ht="15.75" hidden="1" thickBot="1" x14ac:dyDescent="0.3">
      <c r="A10" s="71" t="s">
        <v>129</v>
      </c>
      <c r="B10" s="277" t="e">
        <f>SUM(B9/Q9)</f>
        <v>#DIV/0!</v>
      </c>
      <c r="C10" s="277" t="e">
        <f>SUM(C9/Q9)</f>
        <v>#DIV/0!</v>
      </c>
      <c r="D10" s="277" t="e">
        <f>SUM(D9/Q9)</f>
        <v>#DIV/0!</v>
      </c>
      <c r="E10" s="277" t="e">
        <f>SUM(E9/Q9)</f>
        <v>#DIV/0!</v>
      </c>
      <c r="F10" s="277" t="e">
        <f>SUM(F9/Q9)</f>
        <v>#DIV/0!</v>
      </c>
      <c r="G10" s="277" t="e">
        <f>SUM(G9/Q9)</f>
        <v>#DIV/0!</v>
      </c>
      <c r="H10" s="277" t="e">
        <f>SUM(H9/Q9)</f>
        <v>#DIV/0!</v>
      </c>
      <c r="I10" s="277" t="e">
        <f>SUM(I9/Q9)</f>
        <v>#DIV/0!</v>
      </c>
      <c r="J10" s="277" t="e">
        <f>SUM(J9/Q9)</f>
        <v>#DIV/0!</v>
      </c>
      <c r="K10" s="277" t="e">
        <f>SUM(K9/Q9)</f>
        <v>#DIV/0!</v>
      </c>
      <c r="L10" s="277" t="e">
        <f>SUM(L9/Q9)</f>
        <v>#DIV/0!</v>
      </c>
      <c r="M10" s="277" t="e">
        <f>SUM(M9/Q9)</f>
        <v>#DIV/0!</v>
      </c>
      <c r="N10" s="277" t="e">
        <f>SUM(N9/Q9)</f>
        <v>#DIV/0!</v>
      </c>
      <c r="O10" s="277" t="e">
        <f>SUM(O9/Q9)</f>
        <v>#DIV/0!</v>
      </c>
      <c r="P10" s="277" t="e">
        <f>SUM(P9/Q9)</f>
        <v>#DIV/0!</v>
      </c>
      <c r="Q10" s="374" t="e">
        <f t="shared" si="0"/>
        <v>#DIV/0!</v>
      </c>
      <c r="R10" s="367"/>
    </row>
    <row r="11" spans="1:18" ht="15.75" hidden="1" customHeight="1" thickBot="1" x14ac:dyDescent="0.3">
      <c r="A11" s="2314" t="s">
        <v>161</v>
      </c>
      <c r="B11" s="2315"/>
      <c r="C11" s="2315"/>
      <c r="D11" s="2315"/>
      <c r="E11" s="2315"/>
      <c r="F11" s="2315"/>
      <c r="G11" s="2315"/>
      <c r="H11" s="2315"/>
      <c r="I11" s="2315"/>
      <c r="J11" s="2315"/>
      <c r="K11" s="2315"/>
      <c r="L11" s="2315"/>
      <c r="M11" s="2315"/>
      <c r="N11" s="2315"/>
      <c r="O11" s="2315"/>
      <c r="P11" s="2315"/>
      <c r="Q11" s="2315"/>
      <c r="R11" s="2316"/>
    </row>
    <row r="12" spans="1:18" hidden="1" x14ac:dyDescent="0.25">
      <c r="A12" s="67" t="s">
        <v>162</v>
      </c>
      <c r="B12" s="1453"/>
      <c r="C12" s="1685"/>
      <c r="D12" s="1685"/>
      <c r="E12" s="1685"/>
      <c r="F12" s="1685"/>
      <c r="G12" s="1685"/>
      <c r="H12" s="1685"/>
      <c r="I12" s="1685"/>
      <c r="J12" s="1685"/>
      <c r="K12" s="1685"/>
      <c r="L12" s="1685"/>
      <c r="M12" s="1685"/>
      <c r="N12" s="1685"/>
      <c r="O12" s="1685"/>
      <c r="P12" s="1686"/>
      <c r="Q12" s="113">
        <f t="shared" ref="Q12:Q17" si="2">SUM(B12:P12)</f>
        <v>0</v>
      </c>
      <c r="R12" s="280" t="e">
        <f>SUM(Q12/Q16)</f>
        <v>#DIV/0!</v>
      </c>
    </row>
    <row r="13" spans="1:18" hidden="1" x14ac:dyDescent="0.25">
      <c r="A13" s="68" t="s">
        <v>163</v>
      </c>
      <c r="B13" s="1454"/>
      <c r="C13" s="1687"/>
      <c r="D13" s="1687"/>
      <c r="E13" s="1687"/>
      <c r="F13" s="1687"/>
      <c r="G13" s="1687"/>
      <c r="H13" s="1687"/>
      <c r="I13" s="1687"/>
      <c r="J13" s="1687"/>
      <c r="K13" s="1687"/>
      <c r="L13" s="1687"/>
      <c r="M13" s="1687"/>
      <c r="N13" s="1687"/>
      <c r="O13" s="1687"/>
      <c r="P13" s="1688"/>
      <c r="Q13" s="114">
        <f t="shared" si="2"/>
        <v>0</v>
      </c>
      <c r="R13" s="280" t="e">
        <f>SUM(Q13/Q16)</f>
        <v>#DIV/0!</v>
      </c>
    </row>
    <row r="14" spans="1:18" hidden="1" x14ac:dyDescent="0.25">
      <c r="A14" s="68" t="s">
        <v>164</v>
      </c>
      <c r="B14" s="1454"/>
      <c r="C14" s="1687"/>
      <c r="D14" s="1687"/>
      <c r="E14" s="1687"/>
      <c r="F14" s="1687"/>
      <c r="G14" s="1687"/>
      <c r="H14" s="1687"/>
      <c r="I14" s="1687"/>
      <c r="J14" s="1687"/>
      <c r="K14" s="1687"/>
      <c r="L14" s="1687"/>
      <c r="M14" s="1687"/>
      <c r="N14" s="1687"/>
      <c r="O14" s="1687"/>
      <c r="P14" s="1688"/>
      <c r="Q14" s="114">
        <f t="shared" si="2"/>
        <v>0</v>
      </c>
      <c r="R14" s="280" t="e">
        <f>SUM(Q14/Q16)</f>
        <v>#DIV/0!</v>
      </c>
    </row>
    <row r="15" spans="1:18" ht="15.75" hidden="1" thickBot="1" x14ac:dyDescent="0.3">
      <c r="A15" s="69" t="s">
        <v>165</v>
      </c>
      <c r="B15" s="1689"/>
      <c r="C15" s="1690"/>
      <c r="D15" s="1690"/>
      <c r="E15" s="1690"/>
      <c r="F15" s="1690"/>
      <c r="G15" s="1690"/>
      <c r="H15" s="1690"/>
      <c r="I15" s="1690"/>
      <c r="J15" s="1690"/>
      <c r="K15" s="1690"/>
      <c r="L15" s="1690"/>
      <c r="M15" s="1690"/>
      <c r="N15" s="1690"/>
      <c r="O15" s="1690"/>
      <c r="P15" s="1691"/>
      <c r="Q15" s="115">
        <f t="shared" si="2"/>
        <v>0</v>
      </c>
      <c r="R15" s="280" t="e">
        <f>SUM(Q15/Q16)</f>
        <v>#DIV/0!</v>
      </c>
    </row>
    <row r="16" spans="1:18" ht="16.5" hidden="1" thickTop="1" thickBot="1" x14ac:dyDescent="0.3">
      <c r="A16" s="70" t="s">
        <v>130</v>
      </c>
      <c r="B16" s="100">
        <f>SUM(B12:B15)</f>
        <v>0</v>
      </c>
      <c r="C16" s="101">
        <f t="shared" ref="C16:P16" si="3">SUM(C12:C15)</f>
        <v>0</v>
      </c>
      <c r="D16" s="101">
        <f t="shared" si="3"/>
        <v>0</v>
      </c>
      <c r="E16" s="101">
        <f t="shared" si="3"/>
        <v>0</v>
      </c>
      <c r="F16" s="101">
        <f t="shared" si="3"/>
        <v>0</v>
      </c>
      <c r="G16" s="101">
        <f t="shared" si="3"/>
        <v>0</v>
      </c>
      <c r="H16" s="101">
        <f t="shared" si="3"/>
        <v>0</v>
      </c>
      <c r="I16" s="101">
        <f t="shared" si="3"/>
        <v>0</v>
      </c>
      <c r="J16" s="101">
        <f t="shared" si="3"/>
        <v>0</v>
      </c>
      <c r="K16" s="101">
        <f t="shared" si="3"/>
        <v>0</v>
      </c>
      <c r="L16" s="101">
        <f t="shared" si="3"/>
        <v>0</v>
      </c>
      <c r="M16" s="101">
        <f t="shared" si="3"/>
        <v>0</v>
      </c>
      <c r="N16" s="101">
        <f t="shared" si="3"/>
        <v>0</v>
      </c>
      <c r="O16" s="101">
        <f t="shared" si="3"/>
        <v>0</v>
      </c>
      <c r="P16" s="116">
        <f t="shared" si="3"/>
        <v>0</v>
      </c>
      <c r="Q16" s="206">
        <f t="shared" si="2"/>
        <v>0</v>
      </c>
      <c r="R16" s="295" t="e">
        <f>SUM(R12:R15)</f>
        <v>#DIV/0!</v>
      </c>
    </row>
    <row r="17" spans="1:18" ht="15.75" hidden="1" thickBot="1" x14ac:dyDescent="0.3">
      <c r="A17" s="71" t="s">
        <v>129</v>
      </c>
      <c r="B17" s="277" t="e">
        <f>SUM(B16/Q16)</f>
        <v>#DIV/0!</v>
      </c>
      <c r="C17" s="277" t="e">
        <f>SUM(C16/Q16)</f>
        <v>#DIV/0!</v>
      </c>
      <c r="D17" s="277" t="e">
        <f>SUM(D16/Q16)</f>
        <v>#DIV/0!</v>
      </c>
      <c r="E17" s="277" t="e">
        <f>SUM(E16/Q16)</f>
        <v>#DIV/0!</v>
      </c>
      <c r="F17" s="277" t="e">
        <f>SUM(F16/Q16)</f>
        <v>#DIV/0!</v>
      </c>
      <c r="G17" s="277" t="e">
        <f>SUM(G16/Q16)</f>
        <v>#DIV/0!</v>
      </c>
      <c r="H17" s="277" t="e">
        <f>SUM(H16/Q16)</f>
        <v>#DIV/0!</v>
      </c>
      <c r="I17" s="277" t="e">
        <f>SUM(I16/Q16)</f>
        <v>#DIV/0!</v>
      </c>
      <c r="J17" s="277" t="e">
        <f>SUM(J16/Q16)</f>
        <v>#DIV/0!</v>
      </c>
      <c r="K17" s="277" t="e">
        <f>SUM(K16/Q16)</f>
        <v>#DIV/0!</v>
      </c>
      <c r="L17" s="277" t="e">
        <f>SUM(L16/Q16)</f>
        <v>#DIV/0!</v>
      </c>
      <c r="M17" s="277" t="e">
        <f>SUM(M16/Q16)</f>
        <v>#DIV/0!</v>
      </c>
      <c r="N17" s="277" t="e">
        <f>SUM(N16/Q16)</f>
        <v>#DIV/0!</v>
      </c>
      <c r="O17" s="277" t="e">
        <f>SUM(O16/Q16)</f>
        <v>#DIV/0!</v>
      </c>
      <c r="P17" s="277" t="e">
        <f>SUM(P16/Q16)</f>
        <v>#DIV/0!</v>
      </c>
      <c r="Q17" s="277" t="e">
        <f t="shared" si="2"/>
        <v>#DIV/0!</v>
      </c>
      <c r="R17" s="367"/>
    </row>
    <row r="18" spans="1:18" ht="14.25" customHeight="1" thickBot="1" x14ac:dyDescent="0.3">
      <c r="A18" s="2308" t="s">
        <v>1096</v>
      </c>
      <c r="B18" s="2309"/>
      <c r="C18" s="2309"/>
      <c r="D18" s="2309"/>
      <c r="E18" s="2309"/>
      <c r="F18" s="2309"/>
      <c r="G18" s="2309"/>
      <c r="H18" s="2309"/>
      <c r="I18" s="2309"/>
      <c r="J18" s="2309"/>
      <c r="K18" s="2309"/>
      <c r="L18" s="2309"/>
      <c r="M18" s="2309"/>
      <c r="N18" s="2309"/>
      <c r="O18" s="2309"/>
      <c r="P18" s="2309"/>
      <c r="Q18" s="2309"/>
      <c r="R18" s="2310"/>
    </row>
    <row r="19" spans="1:18" ht="57" thickBot="1" x14ac:dyDescent="0.3">
      <c r="A19" s="53"/>
      <c r="B19" s="666" t="s">
        <v>143</v>
      </c>
      <c r="C19" s="667" t="s">
        <v>144</v>
      </c>
      <c r="D19" s="667" t="s">
        <v>145</v>
      </c>
      <c r="E19" s="667" t="s">
        <v>146</v>
      </c>
      <c r="F19" s="667" t="s">
        <v>147</v>
      </c>
      <c r="G19" s="667" t="s">
        <v>148</v>
      </c>
      <c r="H19" s="667" t="s">
        <v>149</v>
      </c>
      <c r="I19" s="667" t="s">
        <v>150</v>
      </c>
      <c r="J19" s="667" t="s">
        <v>151</v>
      </c>
      <c r="K19" s="667" t="s">
        <v>152</v>
      </c>
      <c r="L19" s="667" t="s">
        <v>153</v>
      </c>
      <c r="M19" s="667" t="s">
        <v>154</v>
      </c>
      <c r="N19" s="667" t="s">
        <v>155</v>
      </c>
      <c r="O19" s="667" t="s">
        <v>156</v>
      </c>
      <c r="P19" s="667" t="s">
        <v>157</v>
      </c>
      <c r="Q19" s="667" t="s">
        <v>158</v>
      </c>
      <c r="R19" s="668" t="s">
        <v>159</v>
      </c>
    </row>
    <row r="20" spans="1:18" ht="15.75" thickBot="1" x14ac:dyDescent="0.3">
      <c r="A20" s="2311" t="s">
        <v>160</v>
      </c>
      <c r="B20" s="2312"/>
      <c r="C20" s="2312"/>
      <c r="D20" s="2312"/>
      <c r="E20" s="2312"/>
      <c r="F20" s="2312"/>
      <c r="G20" s="2312"/>
      <c r="H20" s="2312"/>
      <c r="I20" s="2312"/>
      <c r="J20" s="2312"/>
      <c r="K20" s="2312"/>
      <c r="L20" s="2312"/>
      <c r="M20" s="2312"/>
      <c r="N20" s="2312"/>
      <c r="O20" s="2312"/>
      <c r="P20" s="2312"/>
      <c r="Q20" s="2312"/>
      <c r="R20" s="2313"/>
    </row>
    <row r="21" spans="1:18" x14ac:dyDescent="0.25">
      <c r="A21" s="67" t="s">
        <v>107</v>
      </c>
      <c r="B21" s="2131">
        <v>7</v>
      </c>
      <c r="C21" s="2132">
        <v>45</v>
      </c>
      <c r="D21" s="2132">
        <v>27</v>
      </c>
      <c r="E21" s="2132">
        <v>22</v>
      </c>
      <c r="F21" s="2132">
        <v>12</v>
      </c>
      <c r="G21" s="2132">
        <v>1</v>
      </c>
      <c r="H21" s="2132">
        <v>6</v>
      </c>
      <c r="I21" s="2132">
        <v>1538</v>
      </c>
      <c r="J21" s="2132">
        <v>112</v>
      </c>
      <c r="K21" s="2132">
        <v>41</v>
      </c>
      <c r="L21" s="2132">
        <v>295</v>
      </c>
      <c r="M21" s="2132">
        <v>171</v>
      </c>
      <c r="N21" s="2132">
        <v>4</v>
      </c>
      <c r="O21" s="2132">
        <v>64</v>
      </c>
      <c r="P21" s="2133">
        <v>78</v>
      </c>
      <c r="Q21" s="113">
        <f t="shared" ref="Q21:Q26" si="4">SUM(B21:P21)</f>
        <v>2423</v>
      </c>
      <c r="R21" s="279">
        <f>SUM(Q21/Q25)</f>
        <v>0.11312386199168963</v>
      </c>
    </row>
    <row r="22" spans="1:18" x14ac:dyDescent="0.25">
      <c r="A22" s="68" t="s">
        <v>108</v>
      </c>
      <c r="B22" s="2134">
        <v>27</v>
      </c>
      <c r="C22" s="2135">
        <v>134</v>
      </c>
      <c r="D22" s="2135">
        <v>131</v>
      </c>
      <c r="E22" s="2135">
        <v>55</v>
      </c>
      <c r="F22" s="2135">
        <v>34</v>
      </c>
      <c r="G22" s="2135">
        <v>3</v>
      </c>
      <c r="H22" s="2135">
        <v>19</v>
      </c>
      <c r="I22" s="2135">
        <v>4815</v>
      </c>
      <c r="J22" s="2135">
        <v>330</v>
      </c>
      <c r="K22" s="2135">
        <v>102</v>
      </c>
      <c r="L22" s="2135">
        <v>1260</v>
      </c>
      <c r="M22" s="2135">
        <v>555</v>
      </c>
      <c r="N22" s="2135">
        <v>32</v>
      </c>
      <c r="O22" s="2135">
        <v>251</v>
      </c>
      <c r="P22" s="2136">
        <v>192</v>
      </c>
      <c r="Q22" s="114">
        <f t="shared" si="4"/>
        <v>7940</v>
      </c>
      <c r="R22" s="280">
        <f>SUM(Q22/Q25)</f>
        <v>0.37069891218077405</v>
      </c>
    </row>
    <row r="23" spans="1:18" x14ac:dyDescent="0.25">
      <c r="A23" s="68" t="s">
        <v>109</v>
      </c>
      <c r="B23" s="2134">
        <v>43</v>
      </c>
      <c r="C23" s="2135">
        <v>223</v>
      </c>
      <c r="D23" s="2135">
        <v>169</v>
      </c>
      <c r="E23" s="2135">
        <v>78</v>
      </c>
      <c r="F23" s="2135">
        <v>58</v>
      </c>
      <c r="G23" s="2135">
        <v>9</v>
      </c>
      <c r="H23" s="2135">
        <v>21</v>
      </c>
      <c r="I23" s="2135">
        <v>6339</v>
      </c>
      <c r="J23" s="2135">
        <v>364</v>
      </c>
      <c r="K23" s="2135">
        <v>148</v>
      </c>
      <c r="L23" s="2135">
        <v>1791</v>
      </c>
      <c r="M23" s="2135">
        <v>888</v>
      </c>
      <c r="N23" s="2135">
        <v>43</v>
      </c>
      <c r="O23" s="2135">
        <v>343</v>
      </c>
      <c r="P23" s="2136">
        <v>246</v>
      </c>
      <c r="Q23" s="114">
        <f t="shared" si="4"/>
        <v>10763</v>
      </c>
      <c r="R23" s="280">
        <f>SUM(Q23/Q25)</f>
        <v>0.50249778234277975</v>
      </c>
    </row>
    <row r="24" spans="1:18" ht="15.75" thickBot="1" x14ac:dyDescent="0.3">
      <c r="A24" s="69" t="s">
        <v>110</v>
      </c>
      <c r="B24" s="2137">
        <v>1</v>
      </c>
      <c r="C24" s="2138">
        <v>1</v>
      </c>
      <c r="D24" s="2138">
        <v>1</v>
      </c>
      <c r="E24" s="2138">
        <v>1</v>
      </c>
      <c r="F24" s="2138">
        <v>1</v>
      </c>
      <c r="G24" s="2138">
        <v>0</v>
      </c>
      <c r="H24" s="2138">
        <v>0</v>
      </c>
      <c r="I24" s="2138">
        <v>197</v>
      </c>
      <c r="J24" s="2138">
        <v>5</v>
      </c>
      <c r="K24" s="2138">
        <v>2</v>
      </c>
      <c r="L24" s="2138">
        <v>36</v>
      </c>
      <c r="M24" s="2138">
        <v>42</v>
      </c>
      <c r="N24" s="2138">
        <v>1</v>
      </c>
      <c r="O24" s="2138">
        <v>0</v>
      </c>
      <c r="P24" s="2139">
        <v>5</v>
      </c>
      <c r="Q24" s="115">
        <f t="shared" si="4"/>
        <v>293</v>
      </c>
      <c r="R24" s="281">
        <f>SUM(Q24/Q25)</f>
        <v>1.3679443484756524E-2</v>
      </c>
    </row>
    <row r="25" spans="1:18" ht="16.5" thickTop="1" thickBot="1" x14ac:dyDescent="0.3">
      <c r="A25" s="70" t="s">
        <v>130</v>
      </c>
      <c r="B25" s="100">
        <f t="shared" ref="B25:P25" si="5">SUM(B21:B24)</f>
        <v>78</v>
      </c>
      <c r="C25" s="101">
        <f t="shared" si="5"/>
        <v>403</v>
      </c>
      <c r="D25" s="101">
        <f t="shared" si="5"/>
        <v>328</v>
      </c>
      <c r="E25" s="101">
        <f t="shared" si="5"/>
        <v>156</v>
      </c>
      <c r="F25" s="101">
        <f t="shared" si="5"/>
        <v>105</v>
      </c>
      <c r="G25" s="101">
        <f t="shared" si="5"/>
        <v>13</v>
      </c>
      <c r="H25" s="101">
        <f t="shared" si="5"/>
        <v>46</v>
      </c>
      <c r="I25" s="101">
        <f t="shared" si="5"/>
        <v>12889</v>
      </c>
      <c r="J25" s="101">
        <f t="shared" si="5"/>
        <v>811</v>
      </c>
      <c r="K25" s="101">
        <f t="shared" si="5"/>
        <v>293</v>
      </c>
      <c r="L25" s="101">
        <f t="shared" si="5"/>
        <v>3382</v>
      </c>
      <c r="M25" s="101">
        <f t="shared" si="5"/>
        <v>1656</v>
      </c>
      <c r="N25" s="101">
        <f t="shared" si="5"/>
        <v>80</v>
      </c>
      <c r="O25" s="101">
        <f t="shared" si="5"/>
        <v>658</v>
      </c>
      <c r="P25" s="116">
        <f t="shared" si="5"/>
        <v>521</v>
      </c>
      <c r="Q25" s="206">
        <f t="shared" si="4"/>
        <v>21419</v>
      </c>
      <c r="R25" s="295">
        <f>SUM(R21:R24)</f>
        <v>0.99999999999999989</v>
      </c>
    </row>
    <row r="26" spans="1:18" ht="15.75" thickBot="1" x14ac:dyDescent="0.3">
      <c r="A26" s="71" t="s">
        <v>129</v>
      </c>
      <c r="B26" s="277">
        <f>SUM(B25/Q25)</f>
        <v>3.6416265932116346E-3</v>
      </c>
      <c r="C26" s="277">
        <f>SUM(C25/Q25)</f>
        <v>1.8815070731593445E-2</v>
      </c>
      <c r="D26" s="277">
        <f>SUM(D25/Q25)</f>
        <v>1.5313506699659181E-2</v>
      </c>
      <c r="E26" s="277">
        <f>SUM(E25/Q25)</f>
        <v>7.2832531864232691E-3</v>
      </c>
      <c r="F26" s="277">
        <f>SUM(F25/Q25)</f>
        <v>4.9021896447079697E-3</v>
      </c>
      <c r="G26" s="277">
        <f>SUM(G25/Q25)</f>
        <v>6.0693776553527243E-4</v>
      </c>
      <c r="H26" s="277">
        <f>SUM(H25/Q25)</f>
        <v>2.1476259395863486E-3</v>
      </c>
      <c r="I26" s="277">
        <f>SUM(I25/Q25)</f>
        <v>0.60175545076800974</v>
      </c>
      <c r="J26" s="277">
        <f>SUM(J25/Q25)</f>
        <v>3.7863579065315844E-2</v>
      </c>
      <c r="K26" s="277">
        <f>SUM(K25/Q25)</f>
        <v>1.3679443484756524E-2</v>
      </c>
      <c r="L26" s="277">
        <f>SUM(L25/Q25)</f>
        <v>0.15789719408002242</v>
      </c>
      <c r="M26" s="277">
        <f>SUM(M25/Q25)</f>
        <v>7.7314533825108542E-2</v>
      </c>
      <c r="N26" s="277">
        <f>SUM(N25/Q25)</f>
        <v>3.7350016340632151E-3</v>
      </c>
      <c r="O26" s="277">
        <f>SUM(O25/Q25)</f>
        <v>3.0720388440169943E-2</v>
      </c>
      <c r="P26" s="277">
        <f>SUM(P25/Q25)</f>
        <v>2.4324198141836686E-2</v>
      </c>
      <c r="Q26" s="374">
        <f t="shared" si="4"/>
        <v>1</v>
      </c>
      <c r="R26" s="367"/>
    </row>
    <row r="27" spans="1:18" ht="15.75" customHeight="1" thickBot="1" x14ac:dyDescent="0.3">
      <c r="A27" s="2311" t="s">
        <v>161</v>
      </c>
      <c r="B27" s="2312"/>
      <c r="C27" s="2312"/>
      <c r="D27" s="2312"/>
      <c r="E27" s="2312"/>
      <c r="F27" s="2312"/>
      <c r="G27" s="2312"/>
      <c r="H27" s="2312"/>
      <c r="I27" s="2312"/>
      <c r="J27" s="2312"/>
      <c r="K27" s="2312"/>
      <c r="L27" s="2312"/>
      <c r="M27" s="2312"/>
      <c r="N27" s="2312"/>
      <c r="O27" s="2312"/>
      <c r="P27" s="2312"/>
      <c r="Q27" s="2312"/>
      <c r="R27" s="2313"/>
    </row>
    <row r="28" spans="1:18" x14ac:dyDescent="0.25">
      <c r="A28" s="67" t="s">
        <v>162</v>
      </c>
      <c r="B28" s="861">
        <v>1</v>
      </c>
      <c r="C28" s="1017">
        <v>8</v>
      </c>
      <c r="D28" s="1017">
        <v>4</v>
      </c>
      <c r="E28" s="1017">
        <v>2</v>
      </c>
      <c r="F28" s="1017">
        <v>0</v>
      </c>
      <c r="G28" s="1017">
        <v>0</v>
      </c>
      <c r="H28" s="1017">
        <v>0</v>
      </c>
      <c r="I28" s="1017">
        <v>141</v>
      </c>
      <c r="J28" s="1017">
        <v>9</v>
      </c>
      <c r="K28" s="1017">
        <v>3</v>
      </c>
      <c r="L28" s="1017">
        <v>41</v>
      </c>
      <c r="M28" s="1017">
        <v>16</v>
      </c>
      <c r="N28" s="1017">
        <v>0</v>
      </c>
      <c r="O28" s="1017">
        <v>11</v>
      </c>
      <c r="P28" s="1018">
        <v>7</v>
      </c>
      <c r="Q28" s="113">
        <f t="shared" ref="Q28:Q33" si="6">SUM(B28:P28)</f>
        <v>243</v>
      </c>
      <c r="R28" s="280">
        <f>SUM(Q28/Q32)</f>
        <v>1.1345067463467015E-2</v>
      </c>
    </row>
    <row r="29" spans="1:18" x14ac:dyDescent="0.25">
      <c r="A29" s="68" t="s">
        <v>163</v>
      </c>
      <c r="B29" s="1019">
        <v>45</v>
      </c>
      <c r="C29" s="1020">
        <v>231</v>
      </c>
      <c r="D29" s="1020">
        <v>184</v>
      </c>
      <c r="E29" s="1020">
        <v>91</v>
      </c>
      <c r="F29" s="1020">
        <v>65</v>
      </c>
      <c r="G29" s="1020">
        <v>8</v>
      </c>
      <c r="H29" s="1020">
        <v>35</v>
      </c>
      <c r="I29" s="1020">
        <v>7384</v>
      </c>
      <c r="J29" s="1020">
        <v>524</v>
      </c>
      <c r="K29" s="1020">
        <v>182</v>
      </c>
      <c r="L29" s="1020">
        <v>2007</v>
      </c>
      <c r="M29" s="1020">
        <v>949</v>
      </c>
      <c r="N29" s="1020">
        <v>48</v>
      </c>
      <c r="O29" s="1020">
        <v>391</v>
      </c>
      <c r="P29" s="1021">
        <v>310</v>
      </c>
      <c r="Q29" s="114">
        <f t="shared" si="6"/>
        <v>12454</v>
      </c>
      <c r="R29" s="280">
        <f>SUM(Q29/Q32)</f>
        <v>0.58144637938279098</v>
      </c>
    </row>
    <row r="30" spans="1:18" x14ac:dyDescent="0.25">
      <c r="A30" s="68" t="s">
        <v>164</v>
      </c>
      <c r="B30" s="1019">
        <v>27</v>
      </c>
      <c r="C30" s="1020">
        <v>141</v>
      </c>
      <c r="D30" s="1020">
        <v>124</v>
      </c>
      <c r="E30" s="1020">
        <v>52</v>
      </c>
      <c r="F30" s="1020">
        <v>38</v>
      </c>
      <c r="G30" s="1020">
        <v>4</v>
      </c>
      <c r="H30" s="1020">
        <v>9</v>
      </c>
      <c r="I30" s="1020">
        <v>4847</v>
      </c>
      <c r="J30" s="1020">
        <v>246</v>
      </c>
      <c r="K30" s="1020">
        <v>100</v>
      </c>
      <c r="L30" s="1020">
        <v>1206</v>
      </c>
      <c r="M30" s="1020">
        <v>620</v>
      </c>
      <c r="N30" s="1020">
        <v>30</v>
      </c>
      <c r="O30" s="1020">
        <v>230</v>
      </c>
      <c r="P30" s="1021">
        <v>180</v>
      </c>
      <c r="Q30" s="114">
        <f t="shared" si="6"/>
        <v>7854</v>
      </c>
      <c r="R30" s="280">
        <f>SUM(Q30/Q32)</f>
        <v>0.36668378542415614</v>
      </c>
    </row>
    <row r="31" spans="1:18" ht="15.75" thickBot="1" x14ac:dyDescent="0.3">
      <c r="A31" s="69" t="s">
        <v>165</v>
      </c>
      <c r="B31" s="1022">
        <v>5</v>
      </c>
      <c r="C31" s="1023">
        <v>23</v>
      </c>
      <c r="D31" s="1023">
        <v>16</v>
      </c>
      <c r="E31" s="1023">
        <v>11</v>
      </c>
      <c r="F31" s="1023">
        <v>2</v>
      </c>
      <c r="G31" s="1023">
        <v>1</v>
      </c>
      <c r="H31" s="1023">
        <v>2</v>
      </c>
      <c r="I31" s="1023">
        <v>517</v>
      </c>
      <c r="J31" s="1023">
        <v>32</v>
      </c>
      <c r="K31" s="1023">
        <v>8</v>
      </c>
      <c r="L31" s="1023">
        <v>128</v>
      </c>
      <c r="M31" s="1023">
        <v>71</v>
      </c>
      <c r="N31" s="1023">
        <v>2</v>
      </c>
      <c r="O31" s="1023">
        <v>26</v>
      </c>
      <c r="P31" s="1024">
        <v>24</v>
      </c>
      <c r="Q31" s="115">
        <f t="shared" si="6"/>
        <v>868</v>
      </c>
      <c r="R31" s="280">
        <f>SUM(Q31/Q32)</f>
        <v>4.0524767729585881E-2</v>
      </c>
    </row>
    <row r="32" spans="1:18" ht="16.5" thickTop="1" thickBot="1" x14ac:dyDescent="0.3">
      <c r="A32" s="70" t="s">
        <v>130</v>
      </c>
      <c r="B32" s="100">
        <f>SUM(B28:B31)</f>
        <v>78</v>
      </c>
      <c r="C32" s="101">
        <f t="shared" ref="C32:P32" si="7">SUM(C28:C31)</f>
        <v>403</v>
      </c>
      <c r="D32" s="101">
        <f t="shared" si="7"/>
        <v>328</v>
      </c>
      <c r="E32" s="101">
        <f t="shared" si="7"/>
        <v>156</v>
      </c>
      <c r="F32" s="101">
        <f t="shared" si="7"/>
        <v>105</v>
      </c>
      <c r="G32" s="101">
        <f t="shared" si="7"/>
        <v>13</v>
      </c>
      <c r="H32" s="101">
        <f t="shared" si="7"/>
        <v>46</v>
      </c>
      <c r="I32" s="101">
        <f t="shared" si="7"/>
        <v>12889</v>
      </c>
      <c r="J32" s="101">
        <f t="shared" si="7"/>
        <v>811</v>
      </c>
      <c r="K32" s="101">
        <f t="shared" si="7"/>
        <v>293</v>
      </c>
      <c r="L32" s="101">
        <f t="shared" si="7"/>
        <v>3382</v>
      </c>
      <c r="M32" s="101">
        <f t="shared" si="7"/>
        <v>1656</v>
      </c>
      <c r="N32" s="101">
        <f t="shared" si="7"/>
        <v>80</v>
      </c>
      <c r="O32" s="101">
        <f t="shared" si="7"/>
        <v>658</v>
      </c>
      <c r="P32" s="116">
        <f t="shared" si="7"/>
        <v>521</v>
      </c>
      <c r="Q32" s="206">
        <f t="shared" si="6"/>
        <v>21419</v>
      </c>
      <c r="R32" s="295">
        <f>SUM(R28:R31)</f>
        <v>1</v>
      </c>
    </row>
    <row r="33" spans="1:18" ht="15.75" thickBot="1" x14ac:dyDescent="0.3">
      <c r="A33" s="71" t="s">
        <v>129</v>
      </c>
      <c r="B33" s="277">
        <f>SUM(B32/Q32)</f>
        <v>3.6416265932116346E-3</v>
      </c>
      <c r="C33" s="277">
        <f>SUM(C32/Q32)</f>
        <v>1.8815070731593445E-2</v>
      </c>
      <c r="D33" s="277">
        <f>SUM(D32/Q32)</f>
        <v>1.5313506699659181E-2</v>
      </c>
      <c r="E33" s="277">
        <f>SUM(E32/Q32)</f>
        <v>7.2832531864232691E-3</v>
      </c>
      <c r="F33" s="277">
        <f>SUM(F32/Q32)</f>
        <v>4.9021896447079697E-3</v>
      </c>
      <c r="G33" s="277">
        <f>SUM(G32/Q32)</f>
        <v>6.0693776553527243E-4</v>
      </c>
      <c r="H33" s="277">
        <f>SUM(H32/Q32)</f>
        <v>2.1476259395863486E-3</v>
      </c>
      <c r="I33" s="277">
        <f>SUM(I32/Q32)</f>
        <v>0.60175545076800974</v>
      </c>
      <c r="J33" s="277">
        <f>SUM(J32/Q32)</f>
        <v>3.7863579065315844E-2</v>
      </c>
      <c r="K33" s="277">
        <f>SUM(K32/Q32)</f>
        <v>1.3679443484756524E-2</v>
      </c>
      <c r="L33" s="277">
        <f>SUM(L32/Q32)</f>
        <v>0.15789719408002242</v>
      </c>
      <c r="M33" s="277">
        <f>SUM(M32/Q32)</f>
        <v>7.7314533825108542E-2</v>
      </c>
      <c r="N33" s="277">
        <f>SUM(N32/Q32)</f>
        <v>3.7350016340632151E-3</v>
      </c>
      <c r="O33" s="277">
        <f>SUM(O32/Q32)</f>
        <v>3.0720388440169943E-2</v>
      </c>
      <c r="P33" s="277">
        <f>SUM(P32/Q32)</f>
        <v>2.4324198141836686E-2</v>
      </c>
      <c r="Q33" s="277">
        <f t="shared" si="6"/>
        <v>1</v>
      </c>
      <c r="R33" s="367"/>
    </row>
    <row r="34" spans="1:18" ht="14.25" customHeight="1" thickBot="1" x14ac:dyDescent="0.3">
      <c r="A34" s="2317" t="s">
        <v>1057</v>
      </c>
      <c r="B34" s="2318"/>
      <c r="C34" s="2318"/>
      <c r="D34" s="2318"/>
      <c r="E34" s="2318"/>
      <c r="F34" s="2318"/>
      <c r="G34" s="2318"/>
      <c r="H34" s="2318"/>
      <c r="I34" s="2318"/>
      <c r="J34" s="2318"/>
      <c r="K34" s="2318"/>
      <c r="L34" s="2318"/>
      <c r="M34" s="2318"/>
      <c r="N34" s="2318"/>
      <c r="O34" s="2318"/>
      <c r="P34" s="2318"/>
      <c r="Q34" s="2318"/>
      <c r="R34" s="2319"/>
    </row>
    <row r="35" spans="1:18" ht="59.25" thickBot="1" x14ac:dyDescent="0.3">
      <c r="A35" s="53"/>
      <c r="B35" s="666" t="s">
        <v>143</v>
      </c>
      <c r="C35" s="667" t="s">
        <v>144</v>
      </c>
      <c r="D35" s="667" t="s">
        <v>145</v>
      </c>
      <c r="E35" s="667" t="s">
        <v>146</v>
      </c>
      <c r="F35" s="667" t="s">
        <v>147</v>
      </c>
      <c r="G35" s="667" t="s">
        <v>148</v>
      </c>
      <c r="H35" s="667" t="s">
        <v>149</v>
      </c>
      <c r="I35" s="667" t="s">
        <v>150</v>
      </c>
      <c r="J35" s="667" t="s">
        <v>151</v>
      </c>
      <c r="K35" s="667" t="s">
        <v>152</v>
      </c>
      <c r="L35" s="667" t="s">
        <v>153</v>
      </c>
      <c r="M35" s="667" t="s">
        <v>154</v>
      </c>
      <c r="N35" s="667" t="s">
        <v>155</v>
      </c>
      <c r="O35" s="667" t="s">
        <v>156</v>
      </c>
      <c r="P35" s="667" t="s">
        <v>157</v>
      </c>
      <c r="Q35" s="667" t="s">
        <v>158</v>
      </c>
      <c r="R35" s="668" t="s">
        <v>159</v>
      </c>
    </row>
    <row r="36" spans="1:18" ht="15.75" thickBot="1" x14ac:dyDescent="0.3">
      <c r="A36" s="2311" t="s">
        <v>160</v>
      </c>
      <c r="B36" s="2312"/>
      <c r="C36" s="2312"/>
      <c r="D36" s="2312"/>
      <c r="E36" s="2312"/>
      <c r="F36" s="2312"/>
      <c r="G36" s="2312"/>
      <c r="H36" s="2312"/>
      <c r="I36" s="2312"/>
      <c r="J36" s="2312"/>
      <c r="K36" s="2312"/>
      <c r="L36" s="2312"/>
      <c r="M36" s="2312"/>
      <c r="N36" s="2312"/>
      <c r="O36" s="2312"/>
      <c r="P36" s="2312"/>
      <c r="Q36" s="2312"/>
      <c r="R36" s="2313"/>
    </row>
    <row r="37" spans="1:18" x14ac:dyDescent="0.25">
      <c r="A37" s="148" t="s">
        <v>107</v>
      </c>
      <c r="B37" s="2131">
        <v>12</v>
      </c>
      <c r="C37" s="2132">
        <v>35</v>
      </c>
      <c r="D37" s="2132">
        <v>30</v>
      </c>
      <c r="E37" s="2132">
        <v>14</v>
      </c>
      <c r="F37" s="2132">
        <v>3</v>
      </c>
      <c r="G37" s="2132">
        <v>2</v>
      </c>
      <c r="H37" s="2132">
        <v>6</v>
      </c>
      <c r="I37" s="2132">
        <v>1598</v>
      </c>
      <c r="J37" s="2132">
        <v>103</v>
      </c>
      <c r="K37" s="2132">
        <v>36</v>
      </c>
      <c r="L37" s="2132">
        <v>319</v>
      </c>
      <c r="M37" s="2132">
        <v>192</v>
      </c>
      <c r="N37" s="2132">
        <v>6</v>
      </c>
      <c r="O37" s="2132">
        <v>48</v>
      </c>
      <c r="P37" s="2133">
        <v>72</v>
      </c>
      <c r="Q37" s="113">
        <f t="shared" ref="Q37:Q42" si="8">SUM(B37:P37)</f>
        <v>2476</v>
      </c>
      <c r="R37" s="279">
        <f>SUM(Q37/Q41)</f>
        <v>0.11944042450554751</v>
      </c>
    </row>
    <row r="38" spans="1:18" x14ac:dyDescent="0.25">
      <c r="A38" s="149" t="s">
        <v>108</v>
      </c>
      <c r="B38" s="2134">
        <v>28</v>
      </c>
      <c r="C38" s="2135">
        <v>146</v>
      </c>
      <c r="D38" s="2135">
        <v>117</v>
      </c>
      <c r="E38" s="2135">
        <v>54</v>
      </c>
      <c r="F38" s="2135">
        <v>33</v>
      </c>
      <c r="G38" s="2135">
        <v>18</v>
      </c>
      <c r="H38" s="2135">
        <v>19</v>
      </c>
      <c r="I38" s="2135">
        <v>4384</v>
      </c>
      <c r="J38" s="2135">
        <v>251</v>
      </c>
      <c r="K38" s="2135">
        <v>117</v>
      </c>
      <c r="L38" s="2135">
        <v>1357</v>
      </c>
      <c r="M38" s="2135">
        <v>541</v>
      </c>
      <c r="N38" s="2135">
        <v>29</v>
      </c>
      <c r="O38" s="2135">
        <v>220</v>
      </c>
      <c r="P38" s="2136">
        <v>144</v>
      </c>
      <c r="Q38" s="114">
        <f t="shared" si="8"/>
        <v>7458</v>
      </c>
      <c r="R38" s="280">
        <f>SUM(Q38/Q41)</f>
        <v>0.3597684515195369</v>
      </c>
    </row>
    <row r="39" spans="1:18" x14ac:dyDescent="0.25">
      <c r="A39" s="149" t="s">
        <v>109</v>
      </c>
      <c r="B39" s="2134">
        <v>39</v>
      </c>
      <c r="C39" s="2135">
        <v>245</v>
      </c>
      <c r="D39" s="2135">
        <v>173</v>
      </c>
      <c r="E39" s="2135">
        <v>79</v>
      </c>
      <c r="F39" s="2135">
        <v>46</v>
      </c>
      <c r="G39" s="2135">
        <v>11</v>
      </c>
      <c r="H39" s="2135">
        <v>14</v>
      </c>
      <c r="I39" s="2135">
        <v>6308</v>
      </c>
      <c r="J39" s="2135">
        <v>320</v>
      </c>
      <c r="K39" s="2135">
        <v>150</v>
      </c>
      <c r="L39" s="2135">
        <v>1690</v>
      </c>
      <c r="M39" s="2135">
        <v>840</v>
      </c>
      <c r="N39" s="2135">
        <v>42</v>
      </c>
      <c r="O39" s="2135">
        <v>295</v>
      </c>
      <c r="P39" s="2136">
        <v>253</v>
      </c>
      <c r="Q39" s="114">
        <f t="shared" si="8"/>
        <v>10505</v>
      </c>
      <c r="R39" s="280">
        <f>SUM(Q39/Q41)</f>
        <v>0.50675349734684028</v>
      </c>
    </row>
    <row r="40" spans="1:18" ht="15.75" thickBot="1" x14ac:dyDescent="0.3">
      <c r="A40" s="150" t="s">
        <v>110</v>
      </c>
      <c r="B40" s="2137">
        <v>1</v>
      </c>
      <c r="C40" s="2138">
        <v>1</v>
      </c>
      <c r="D40" s="2138">
        <v>1</v>
      </c>
      <c r="E40" s="2138">
        <v>0</v>
      </c>
      <c r="F40" s="2138">
        <v>0</v>
      </c>
      <c r="G40" s="2138">
        <v>1</v>
      </c>
      <c r="H40" s="2138">
        <v>0</v>
      </c>
      <c r="I40" s="2138">
        <v>194</v>
      </c>
      <c r="J40" s="2138">
        <v>1</v>
      </c>
      <c r="K40" s="2138">
        <v>2</v>
      </c>
      <c r="L40" s="2138">
        <v>44</v>
      </c>
      <c r="M40" s="2138">
        <v>40</v>
      </c>
      <c r="N40" s="2138">
        <v>2</v>
      </c>
      <c r="O40" s="2138">
        <v>2</v>
      </c>
      <c r="P40" s="2139">
        <v>2</v>
      </c>
      <c r="Q40" s="115">
        <f t="shared" si="8"/>
        <v>291</v>
      </c>
      <c r="R40" s="281">
        <f>SUM(Q40/Q41)</f>
        <v>1.4037626628075252E-2</v>
      </c>
    </row>
    <row r="41" spans="1:18" ht="16.5" thickTop="1" thickBot="1" x14ac:dyDescent="0.3">
      <c r="A41" s="70" t="s">
        <v>130</v>
      </c>
      <c r="B41" s="100">
        <f t="shared" ref="B41:P41" si="9">SUM(B37:B40)</f>
        <v>80</v>
      </c>
      <c r="C41" s="101">
        <f t="shared" si="9"/>
        <v>427</v>
      </c>
      <c r="D41" s="101">
        <f t="shared" si="9"/>
        <v>321</v>
      </c>
      <c r="E41" s="101">
        <f t="shared" si="9"/>
        <v>147</v>
      </c>
      <c r="F41" s="101">
        <f t="shared" si="9"/>
        <v>82</v>
      </c>
      <c r="G41" s="101">
        <f t="shared" si="9"/>
        <v>32</v>
      </c>
      <c r="H41" s="101">
        <f t="shared" si="9"/>
        <v>39</v>
      </c>
      <c r="I41" s="101">
        <f t="shared" si="9"/>
        <v>12484</v>
      </c>
      <c r="J41" s="101">
        <f t="shared" si="9"/>
        <v>675</v>
      </c>
      <c r="K41" s="101">
        <f t="shared" si="9"/>
        <v>305</v>
      </c>
      <c r="L41" s="101">
        <f t="shared" si="9"/>
        <v>3410</v>
      </c>
      <c r="M41" s="101">
        <f t="shared" si="9"/>
        <v>1613</v>
      </c>
      <c r="N41" s="101">
        <f t="shared" si="9"/>
        <v>79</v>
      </c>
      <c r="O41" s="101">
        <f t="shared" si="9"/>
        <v>565</v>
      </c>
      <c r="P41" s="116">
        <f t="shared" si="9"/>
        <v>471</v>
      </c>
      <c r="Q41" s="206">
        <f t="shared" si="8"/>
        <v>20730</v>
      </c>
      <c r="R41" s="295">
        <f>SUM(R37:R40)</f>
        <v>1</v>
      </c>
    </row>
    <row r="42" spans="1:18" ht="15.75" thickBot="1" x14ac:dyDescent="0.3">
      <c r="A42" s="71" t="s">
        <v>129</v>
      </c>
      <c r="B42" s="276">
        <f>SUM(B41/Q41)</f>
        <v>3.8591413410516162E-3</v>
      </c>
      <c r="C42" s="277">
        <f>SUM(C41/Q41)</f>
        <v>2.0598166907863001E-2</v>
      </c>
      <c r="D42" s="277">
        <f>SUM(D41/Q41)</f>
        <v>1.5484804630969609E-2</v>
      </c>
      <c r="E42" s="277">
        <f>SUM(E41/Q41)</f>
        <v>7.0911722141823444E-3</v>
      </c>
      <c r="F42" s="277">
        <f>SUM(F41/Q41)</f>
        <v>3.9556198745779063E-3</v>
      </c>
      <c r="G42" s="277">
        <f>SUM(G41/Q41)</f>
        <v>1.5436565364206464E-3</v>
      </c>
      <c r="H42" s="277">
        <f>SUM(H41/Q41)</f>
        <v>1.8813314037626628E-3</v>
      </c>
      <c r="I42" s="277">
        <f>SUM(I41/Q41)</f>
        <v>0.6022190062711047</v>
      </c>
      <c r="J42" s="277">
        <f>SUM(J41/Q41)</f>
        <v>3.2561505065123009E-2</v>
      </c>
      <c r="K42" s="277">
        <f>SUM(K41/Q41)</f>
        <v>1.4712976362759285E-2</v>
      </c>
      <c r="L42" s="277">
        <f>SUM(L41/Q41)</f>
        <v>0.16449589966232514</v>
      </c>
      <c r="M42" s="277">
        <f>SUM(M41/Q41)</f>
        <v>7.7809937288953204E-2</v>
      </c>
      <c r="N42" s="277">
        <f>SUM(N41/Q41)</f>
        <v>3.8109020742884709E-3</v>
      </c>
      <c r="O42" s="277">
        <f>SUM(O41/Q41)</f>
        <v>2.7255185721177039E-2</v>
      </c>
      <c r="P42" s="277">
        <f>SUM(P41/Q41)</f>
        <v>2.2720694645441391E-2</v>
      </c>
      <c r="Q42" s="374">
        <f t="shared" si="8"/>
        <v>1</v>
      </c>
      <c r="R42" s="367"/>
    </row>
    <row r="43" spans="1:18" ht="15.75" customHeight="1" thickBot="1" x14ac:dyDescent="0.3">
      <c r="A43" s="2311" t="s">
        <v>161</v>
      </c>
      <c r="B43" s="2312"/>
      <c r="C43" s="2312"/>
      <c r="D43" s="2312"/>
      <c r="E43" s="2312"/>
      <c r="F43" s="2312"/>
      <c r="G43" s="2312"/>
      <c r="H43" s="2312"/>
      <c r="I43" s="2312"/>
      <c r="J43" s="2312"/>
      <c r="K43" s="2312"/>
      <c r="L43" s="2312"/>
      <c r="M43" s="2312"/>
      <c r="N43" s="2312"/>
      <c r="O43" s="2312"/>
      <c r="P43" s="2312"/>
      <c r="Q43" s="2312"/>
      <c r="R43" s="2313"/>
    </row>
    <row r="44" spans="1:18" x14ac:dyDescent="0.25">
      <c r="A44" s="148" t="s">
        <v>162</v>
      </c>
      <c r="B44" s="861">
        <v>2</v>
      </c>
      <c r="C44" s="1017">
        <v>6</v>
      </c>
      <c r="D44" s="1017">
        <v>2</v>
      </c>
      <c r="E44" s="1017">
        <v>1</v>
      </c>
      <c r="F44" s="1017">
        <v>1</v>
      </c>
      <c r="G44" s="1017">
        <v>0</v>
      </c>
      <c r="H44" s="1017">
        <v>0</v>
      </c>
      <c r="I44" s="1017">
        <v>147</v>
      </c>
      <c r="J44" s="1017">
        <v>6</v>
      </c>
      <c r="K44" s="1017">
        <v>2</v>
      </c>
      <c r="L44" s="1017">
        <v>37</v>
      </c>
      <c r="M44" s="1017">
        <v>23</v>
      </c>
      <c r="N44" s="1017">
        <v>1</v>
      </c>
      <c r="O44" s="1017">
        <v>5</v>
      </c>
      <c r="P44" s="1018">
        <v>4</v>
      </c>
      <c r="Q44" s="113">
        <f t="shared" ref="Q44:Q49" si="10">SUM(B44:P44)</f>
        <v>237</v>
      </c>
      <c r="R44" s="279">
        <f>SUM(Q44/Q48)</f>
        <v>1.1432706222865413E-2</v>
      </c>
    </row>
    <row r="45" spans="1:18" x14ac:dyDescent="0.25">
      <c r="A45" s="149" t="s">
        <v>163</v>
      </c>
      <c r="B45" s="1019">
        <v>47</v>
      </c>
      <c r="C45" s="1020">
        <v>238</v>
      </c>
      <c r="D45" s="1020">
        <v>148</v>
      </c>
      <c r="E45" s="1020">
        <v>83</v>
      </c>
      <c r="F45" s="1020">
        <v>51</v>
      </c>
      <c r="G45" s="1020">
        <v>17</v>
      </c>
      <c r="H45" s="1020">
        <v>25</v>
      </c>
      <c r="I45" s="1020">
        <v>7069</v>
      </c>
      <c r="J45" s="1020">
        <v>396</v>
      </c>
      <c r="K45" s="1020">
        <v>173</v>
      </c>
      <c r="L45" s="1020">
        <v>1987</v>
      </c>
      <c r="M45" s="1020">
        <v>876</v>
      </c>
      <c r="N45" s="1020">
        <v>44</v>
      </c>
      <c r="O45" s="1020">
        <v>318</v>
      </c>
      <c r="P45" s="1021">
        <v>278</v>
      </c>
      <c r="Q45" s="114">
        <f t="shared" si="10"/>
        <v>11750</v>
      </c>
      <c r="R45" s="280">
        <f>SUM(Q45/Q48)</f>
        <v>0.56681138446695611</v>
      </c>
    </row>
    <row r="46" spans="1:18" x14ac:dyDescent="0.25">
      <c r="A46" s="149" t="s">
        <v>164</v>
      </c>
      <c r="B46" s="1019">
        <v>29</v>
      </c>
      <c r="C46" s="1020">
        <v>169</v>
      </c>
      <c r="D46" s="1020">
        <v>157</v>
      </c>
      <c r="E46" s="1020">
        <v>57</v>
      </c>
      <c r="F46" s="1020">
        <v>25</v>
      </c>
      <c r="G46" s="1020">
        <v>14</v>
      </c>
      <c r="H46" s="1020">
        <v>12</v>
      </c>
      <c r="I46" s="1020">
        <v>4764</v>
      </c>
      <c r="J46" s="1020">
        <v>247</v>
      </c>
      <c r="K46" s="1020">
        <v>118</v>
      </c>
      <c r="L46" s="1020">
        <v>1250</v>
      </c>
      <c r="M46" s="1020">
        <v>645</v>
      </c>
      <c r="N46" s="1020">
        <v>31</v>
      </c>
      <c r="O46" s="1020">
        <v>221</v>
      </c>
      <c r="P46" s="1021">
        <v>172</v>
      </c>
      <c r="Q46" s="114">
        <f t="shared" si="10"/>
        <v>7911</v>
      </c>
      <c r="R46" s="280">
        <f>SUM(Q46/Q48)</f>
        <v>0.3816208393632417</v>
      </c>
    </row>
    <row r="47" spans="1:18" ht="15.75" thickBot="1" x14ac:dyDescent="0.3">
      <c r="A47" s="150" t="s">
        <v>165</v>
      </c>
      <c r="B47" s="1022">
        <v>2</v>
      </c>
      <c r="C47" s="1023">
        <v>14</v>
      </c>
      <c r="D47" s="1023">
        <v>14</v>
      </c>
      <c r="E47" s="1023">
        <v>6</v>
      </c>
      <c r="F47" s="1023">
        <v>5</v>
      </c>
      <c r="G47" s="1023">
        <v>1</v>
      </c>
      <c r="H47" s="1023">
        <v>2</v>
      </c>
      <c r="I47" s="1023">
        <v>504</v>
      </c>
      <c r="J47" s="1023">
        <v>26</v>
      </c>
      <c r="K47" s="1023">
        <v>12</v>
      </c>
      <c r="L47" s="1023">
        <v>136</v>
      </c>
      <c r="M47" s="1023">
        <v>69</v>
      </c>
      <c r="N47" s="1023">
        <v>3</v>
      </c>
      <c r="O47" s="1023">
        <v>21</v>
      </c>
      <c r="P47" s="1024">
        <v>17</v>
      </c>
      <c r="Q47" s="115">
        <f t="shared" si="10"/>
        <v>832</v>
      </c>
      <c r="R47" s="280">
        <f>SUM(Q47/Q48)</f>
        <v>4.0135069946936809E-2</v>
      </c>
    </row>
    <row r="48" spans="1:18" ht="16.5" thickTop="1" thickBot="1" x14ac:dyDescent="0.3">
      <c r="A48" s="70" t="s">
        <v>130</v>
      </c>
      <c r="B48" s="100">
        <f>SUM(B44:B47)</f>
        <v>80</v>
      </c>
      <c r="C48" s="101">
        <f t="shared" ref="C48:P48" si="11">SUM(C44:C47)</f>
        <v>427</v>
      </c>
      <c r="D48" s="101">
        <f t="shared" si="11"/>
        <v>321</v>
      </c>
      <c r="E48" s="101">
        <f t="shared" si="11"/>
        <v>147</v>
      </c>
      <c r="F48" s="101">
        <f t="shared" si="11"/>
        <v>82</v>
      </c>
      <c r="G48" s="101">
        <f t="shared" si="11"/>
        <v>32</v>
      </c>
      <c r="H48" s="101">
        <f t="shared" si="11"/>
        <v>39</v>
      </c>
      <c r="I48" s="101">
        <f t="shared" si="11"/>
        <v>12484</v>
      </c>
      <c r="J48" s="101">
        <f t="shared" si="11"/>
        <v>675</v>
      </c>
      <c r="K48" s="101">
        <f t="shared" si="11"/>
        <v>305</v>
      </c>
      <c r="L48" s="101">
        <f t="shared" si="11"/>
        <v>3410</v>
      </c>
      <c r="M48" s="101">
        <f t="shared" si="11"/>
        <v>1613</v>
      </c>
      <c r="N48" s="101">
        <f t="shared" si="11"/>
        <v>79</v>
      </c>
      <c r="O48" s="101">
        <f t="shared" si="11"/>
        <v>565</v>
      </c>
      <c r="P48" s="116">
        <f t="shared" si="11"/>
        <v>471</v>
      </c>
      <c r="Q48" s="206">
        <f t="shared" si="10"/>
        <v>20730</v>
      </c>
      <c r="R48" s="295">
        <f>SUM(R44:R47)</f>
        <v>1</v>
      </c>
    </row>
    <row r="49" spans="1:18" ht="15.75" thickBot="1" x14ac:dyDescent="0.3">
      <c r="A49" s="71" t="s">
        <v>129</v>
      </c>
      <c r="B49" s="276">
        <f>SUM(B48/Q48)</f>
        <v>3.8591413410516162E-3</v>
      </c>
      <c r="C49" s="277">
        <f>SUM(C48/Q48)</f>
        <v>2.0598166907863001E-2</v>
      </c>
      <c r="D49" s="277">
        <f>SUM(D48/Q48)</f>
        <v>1.5484804630969609E-2</v>
      </c>
      <c r="E49" s="277">
        <f>SUM(E48/Q48)</f>
        <v>7.0911722141823444E-3</v>
      </c>
      <c r="F49" s="277">
        <f>SUM(F48/Q48)</f>
        <v>3.9556198745779063E-3</v>
      </c>
      <c r="G49" s="277">
        <f>SUM(G48/Q48)</f>
        <v>1.5436565364206464E-3</v>
      </c>
      <c r="H49" s="277">
        <f>SUM(H48/Q48)</f>
        <v>1.8813314037626628E-3</v>
      </c>
      <c r="I49" s="277">
        <f>SUM(I48/Q48)</f>
        <v>0.6022190062711047</v>
      </c>
      <c r="J49" s="277">
        <f>SUM(J48/Q48)</f>
        <v>3.2561505065123009E-2</v>
      </c>
      <c r="K49" s="277">
        <f>SUM(K48/Q48)</f>
        <v>1.4712976362759285E-2</v>
      </c>
      <c r="L49" s="277">
        <f>SUM(L48/Q48)</f>
        <v>0.16449589966232514</v>
      </c>
      <c r="M49" s="277">
        <f>SUM(M48/Q48)</f>
        <v>7.7809937288953204E-2</v>
      </c>
      <c r="N49" s="277">
        <f>SUM(N48/Q48)</f>
        <v>3.8109020742884709E-3</v>
      </c>
      <c r="O49" s="277">
        <f>SUM(O48/Q48)</f>
        <v>2.7255185721177039E-2</v>
      </c>
      <c r="P49" s="1988">
        <f>SUM(P48/Q48)</f>
        <v>2.2720694645441391E-2</v>
      </c>
      <c r="Q49" s="1606">
        <f t="shared" si="10"/>
        <v>1</v>
      </c>
      <c r="R49" s="367"/>
    </row>
    <row r="50" spans="1:18" ht="14.25" customHeight="1" thickBot="1" x14ac:dyDescent="0.3">
      <c r="A50" s="2308" t="s">
        <v>1031</v>
      </c>
      <c r="B50" s="2309"/>
      <c r="C50" s="2309"/>
      <c r="D50" s="2309"/>
      <c r="E50" s="2309"/>
      <c r="F50" s="2309"/>
      <c r="G50" s="2309"/>
      <c r="H50" s="2309"/>
      <c r="I50" s="2309"/>
      <c r="J50" s="2309"/>
      <c r="K50" s="2309"/>
      <c r="L50" s="2309"/>
      <c r="M50" s="2309"/>
      <c r="N50" s="2309"/>
      <c r="O50" s="2309"/>
      <c r="P50" s="2309"/>
      <c r="Q50" s="2309"/>
      <c r="R50" s="2310"/>
    </row>
    <row r="51" spans="1:18" ht="57" thickBot="1" x14ac:dyDescent="0.3">
      <c r="A51" s="53"/>
      <c r="B51" s="666" t="s">
        <v>143</v>
      </c>
      <c r="C51" s="667" t="s">
        <v>144</v>
      </c>
      <c r="D51" s="667" t="s">
        <v>145</v>
      </c>
      <c r="E51" s="667" t="s">
        <v>146</v>
      </c>
      <c r="F51" s="667" t="s">
        <v>147</v>
      </c>
      <c r="G51" s="667" t="s">
        <v>148</v>
      </c>
      <c r="H51" s="667" t="s">
        <v>149</v>
      </c>
      <c r="I51" s="667" t="s">
        <v>150</v>
      </c>
      <c r="J51" s="667" t="s">
        <v>151</v>
      </c>
      <c r="K51" s="667" t="s">
        <v>152</v>
      </c>
      <c r="L51" s="667" t="s">
        <v>153</v>
      </c>
      <c r="M51" s="667" t="s">
        <v>154</v>
      </c>
      <c r="N51" s="667" t="s">
        <v>155</v>
      </c>
      <c r="O51" s="667" t="s">
        <v>156</v>
      </c>
      <c r="P51" s="667" t="s">
        <v>157</v>
      </c>
      <c r="Q51" s="667" t="s">
        <v>158</v>
      </c>
      <c r="R51" s="668" t="s">
        <v>159</v>
      </c>
    </row>
    <row r="52" spans="1:18" ht="15.75" thickBot="1" x14ac:dyDescent="0.3">
      <c r="A52" s="2311" t="s">
        <v>160</v>
      </c>
      <c r="B52" s="2312"/>
      <c r="C52" s="2312"/>
      <c r="D52" s="2312"/>
      <c r="E52" s="2312"/>
      <c r="F52" s="2312"/>
      <c r="G52" s="2312"/>
      <c r="H52" s="2312"/>
      <c r="I52" s="2312"/>
      <c r="J52" s="2312"/>
      <c r="K52" s="2312"/>
      <c r="L52" s="2312"/>
      <c r="M52" s="2312"/>
      <c r="N52" s="2312"/>
      <c r="O52" s="2312"/>
      <c r="P52" s="2312"/>
      <c r="Q52" s="2312"/>
      <c r="R52" s="2313"/>
    </row>
    <row r="53" spans="1:18" x14ac:dyDescent="0.25">
      <c r="A53" s="148" t="s">
        <v>107</v>
      </c>
      <c r="B53" s="368">
        <v>11</v>
      </c>
      <c r="C53" s="1806">
        <v>37</v>
      </c>
      <c r="D53" s="1806">
        <v>39</v>
      </c>
      <c r="E53" s="1806">
        <v>26</v>
      </c>
      <c r="F53" s="1806">
        <v>8</v>
      </c>
      <c r="G53" s="1806">
        <v>0</v>
      </c>
      <c r="H53" s="1806">
        <v>10</v>
      </c>
      <c r="I53" s="1806">
        <v>1823</v>
      </c>
      <c r="J53" s="1806">
        <v>134</v>
      </c>
      <c r="K53" s="1806">
        <v>46</v>
      </c>
      <c r="L53" s="1806">
        <v>361</v>
      </c>
      <c r="M53" s="1806">
        <v>219</v>
      </c>
      <c r="N53" s="1806">
        <v>13</v>
      </c>
      <c r="O53" s="1806">
        <v>76</v>
      </c>
      <c r="P53" s="1985">
        <v>87</v>
      </c>
      <c r="Q53" s="113">
        <f t="shared" ref="Q53:Q58" si="12">SUM(B53:P53)</f>
        <v>2890</v>
      </c>
      <c r="R53" s="279">
        <f>SUM(Q53/Q57)</f>
        <v>0.13495213635302358</v>
      </c>
    </row>
    <row r="54" spans="1:18" x14ac:dyDescent="0.25">
      <c r="A54" s="149" t="s">
        <v>108</v>
      </c>
      <c r="B54" s="369">
        <v>35</v>
      </c>
      <c r="C54" s="1807">
        <v>125</v>
      </c>
      <c r="D54" s="1807">
        <v>121</v>
      </c>
      <c r="E54" s="1807">
        <v>69</v>
      </c>
      <c r="F54" s="1807">
        <v>40</v>
      </c>
      <c r="G54" s="1807">
        <v>12</v>
      </c>
      <c r="H54" s="1807">
        <v>19</v>
      </c>
      <c r="I54" s="1807">
        <v>4486</v>
      </c>
      <c r="J54" s="1807">
        <v>235</v>
      </c>
      <c r="K54" s="1807">
        <v>120</v>
      </c>
      <c r="L54" s="1807">
        <v>1285</v>
      </c>
      <c r="M54" s="1807">
        <v>538</v>
      </c>
      <c r="N54" s="1807">
        <v>34</v>
      </c>
      <c r="O54" s="1807">
        <v>259</v>
      </c>
      <c r="P54" s="1986">
        <v>197</v>
      </c>
      <c r="Q54" s="114">
        <f t="shared" si="12"/>
        <v>7575</v>
      </c>
      <c r="R54" s="280">
        <f>SUM(Q54/Q57)</f>
        <v>0.35372402521597013</v>
      </c>
    </row>
    <row r="55" spans="1:18" x14ac:dyDescent="0.25">
      <c r="A55" s="149" t="s">
        <v>109</v>
      </c>
      <c r="B55" s="369">
        <v>50</v>
      </c>
      <c r="C55" s="1807">
        <v>197</v>
      </c>
      <c r="D55" s="1807">
        <v>177</v>
      </c>
      <c r="E55" s="1807">
        <v>74</v>
      </c>
      <c r="F55" s="1807">
        <v>49</v>
      </c>
      <c r="G55" s="1807">
        <v>25</v>
      </c>
      <c r="H55" s="1807">
        <v>27</v>
      </c>
      <c r="I55" s="1807">
        <v>6368</v>
      </c>
      <c r="J55" s="1807">
        <v>361</v>
      </c>
      <c r="K55" s="1807">
        <v>171</v>
      </c>
      <c r="L55" s="1807">
        <v>1690</v>
      </c>
      <c r="M55" s="1807">
        <v>859</v>
      </c>
      <c r="N55" s="1807">
        <v>59</v>
      </c>
      <c r="O55" s="1807">
        <v>321</v>
      </c>
      <c r="P55" s="1986">
        <v>247</v>
      </c>
      <c r="Q55" s="114">
        <f t="shared" si="12"/>
        <v>10675</v>
      </c>
      <c r="R55" s="280">
        <f>SUM(Q55/Q57)</f>
        <v>0.4984823721690404</v>
      </c>
    </row>
    <row r="56" spans="1:18" ht="15.75" thickBot="1" x14ac:dyDescent="0.3">
      <c r="A56" s="150" t="s">
        <v>110</v>
      </c>
      <c r="B56" s="1808">
        <v>1</v>
      </c>
      <c r="C56" s="1809">
        <v>1</v>
      </c>
      <c r="D56" s="1809">
        <v>1</v>
      </c>
      <c r="E56" s="1809">
        <v>0</v>
      </c>
      <c r="F56" s="1809">
        <v>1</v>
      </c>
      <c r="G56" s="1809">
        <v>1</v>
      </c>
      <c r="H56" s="1809">
        <v>0</v>
      </c>
      <c r="I56" s="1809">
        <v>202</v>
      </c>
      <c r="J56" s="1809">
        <v>8</v>
      </c>
      <c r="K56" s="1809">
        <v>2</v>
      </c>
      <c r="L56" s="1809">
        <v>23</v>
      </c>
      <c r="M56" s="1809">
        <v>27</v>
      </c>
      <c r="N56" s="1809">
        <v>0</v>
      </c>
      <c r="O56" s="1809">
        <v>5</v>
      </c>
      <c r="P56" s="1987">
        <v>3</v>
      </c>
      <c r="Q56" s="115">
        <f t="shared" si="12"/>
        <v>275</v>
      </c>
      <c r="R56" s="281">
        <f>SUM(Q56/Q57)</f>
        <v>1.2841466261965912E-2</v>
      </c>
    </row>
    <row r="57" spans="1:18" ht="16.5" thickTop="1" thickBot="1" x14ac:dyDescent="0.3">
      <c r="A57" s="70" t="s">
        <v>130</v>
      </c>
      <c r="B57" s="100">
        <f t="shared" ref="B57:P57" si="13">SUM(B53:B56)</f>
        <v>97</v>
      </c>
      <c r="C57" s="101">
        <f t="shared" si="13"/>
        <v>360</v>
      </c>
      <c r="D57" s="101">
        <f t="shared" si="13"/>
        <v>338</v>
      </c>
      <c r="E57" s="101">
        <f t="shared" si="13"/>
        <v>169</v>
      </c>
      <c r="F57" s="101">
        <f t="shared" si="13"/>
        <v>98</v>
      </c>
      <c r="G57" s="101">
        <f t="shared" si="13"/>
        <v>38</v>
      </c>
      <c r="H57" s="101">
        <f t="shared" si="13"/>
        <v>56</v>
      </c>
      <c r="I57" s="101">
        <f t="shared" si="13"/>
        <v>12879</v>
      </c>
      <c r="J57" s="101">
        <f t="shared" si="13"/>
        <v>738</v>
      </c>
      <c r="K57" s="101">
        <f t="shared" si="13"/>
        <v>339</v>
      </c>
      <c r="L57" s="101">
        <f t="shared" si="13"/>
        <v>3359</v>
      </c>
      <c r="M57" s="101">
        <f t="shared" si="13"/>
        <v>1643</v>
      </c>
      <c r="N57" s="101">
        <f t="shared" si="13"/>
        <v>106</v>
      </c>
      <c r="O57" s="101">
        <f t="shared" si="13"/>
        <v>661</v>
      </c>
      <c r="P57" s="116">
        <f t="shared" si="13"/>
        <v>534</v>
      </c>
      <c r="Q57" s="206">
        <f t="shared" si="12"/>
        <v>21415</v>
      </c>
      <c r="R57" s="295">
        <f>SUM(R53:R56)</f>
        <v>1</v>
      </c>
    </row>
    <row r="58" spans="1:18" ht="15.75" thickBot="1" x14ac:dyDescent="0.3">
      <c r="A58" s="71" t="s">
        <v>129</v>
      </c>
      <c r="B58" s="276">
        <f>SUM(B57/Q57)</f>
        <v>4.5295353724025215E-3</v>
      </c>
      <c r="C58" s="277">
        <f>SUM(C57/Q57)</f>
        <v>1.6810646742937193E-2</v>
      </c>
      <c r="D58" s="277">
        <f>SUM(D57/Q57)</f>
        <v>1.578332944197992E-2</v>
      </c>
      <c r="E58" s="277">
        <f>SUM(E57/Q57)</f>
        <v>7.8916647209899601E-3</v>
      </c>
      <c r="F58" s="277">
        <f>SUM(F57/Q57)</f>
        <v>4.5762316133551246E-3</v>
      </c>
      <c r="G58" s="277">
        <f>SUM(G57/Q57)</f>
        <v>1.7744571561989261E-3</v>
      </c>
      <c r="H58" s="277">
        <f>SUM(H57/Q57)</f>
        <v>2.6149894933457855E-3</v>
      </c>
      <c r="I58" s="277">
        <f>SUM(I57/Q57)</f>
        <v>0.6014008872285781</v>
      </c>
      <c r="J58" s="277">
        <f>SUM(J57/Q57)</f>
        <v>3.446182582302125E-2</v>
      </c>
      <c r="K58" s="277">
        <f>SUM(K57/Q57)</f>
        <v>1.5830025682932524E-2</v>
      </c>
      <c r="L58" s="277">
        <f>SUM(L57/Q57)</f>
        <v>0.15685267335979453</v>
      </c>
      <c r="M58" s="277">
        <f>SUM(M57/Q57)</f>
        <v>7.6721923885127247E-2</v>
      </c>
      <c r="N58" s="277">
        <f>SUM(N57/Q57)</f>
        <v>4.9498015409759517E-3</v>
      </c>
      <c r="O58" s="277">
        <f>SUM(O57/Q57)</f>
        <v>3.0866215269670792E-2</v>
      </c>
      <c r="P58" s="277">
        <f>SUM(P57/Q57)</f>
        <v>2.4935792668690171E-2</v>
      </c>
      <c r="Q58" s="374">
        <f t="shared" si="12"/>
        <v>1</v>
      </c>
      <c r="R58" s="367"/>
    </row>
    <row r="59" spans="1:18" ht="15.75" customHeight="1" thickBot="1" x14ac:dyDescent="0.3">
      <c r="A59" s="2311" t="s">
        <v>161</v>
      </c>
      <c r="B59" s="2312"/>
      <c r="C59" s="2312"/>
      <c r="D59" s="2312"/>
      <c r="E59" s="2312"/>
      <c r="F59" s="2312"/>
      <c r="G59" s="2312"/>
      <c r="H59" s="2312"/>
      <c r="I59" s="2312"/>
      <c r="J59" s="2312"/>
      <c r="K59" s="2312"/>
      <c r="L59" s="2312"/>
      <c r="M59" s="2312"/>
      <c r="N59" s="2312"/>
      <c r="O59" s="2312"/>
      <c r="P59" s="2312"/>
      <c r="Q59" s="2312"/>
      <c r="R59" s="2313"/>
    </row>
    <row r="60" spans="1:18" x14ac:dyDescent="0.25">
      <c r="A60" s="148" t="s">
        <v>162</v>
      </c>
      <c r="B60" s="323">
        <v>1</v>
      </c>
      <c r="C60" s="324">
        <v>8</v>
      </c>
      <c r="D60" s="324">
        <v>4</v>
      </c>
      <c r="E60" s="324">
        <v>2</v>
      </c>
      <c r="F60" s="324">
        <v>0</v>
      </c>
      <c r="G60" s="324">
        <v>2</v>
      </c>
      <c r="H60" s="324">
        <v>1</v>
      </c>
      <c r="I60" s="324">
        <v>218</v>
      </c>
      <c r="J60" s="324">
        <v>12</v>
      </c>
      <c r="K60" s="324">
        <v>4</v>
      </c>
      <c r="L60" s="324">
        <v>41</v>
      </c>
      <c r="M60" s="324">
        <v>26</v>
      </c>
      <c r="N60" s="324">
        <v>1</v>
      </c>
      <c r="O60" s="324">
        <v>11</v>
      </c>
      <c r="P60" s="325">
        <v>7</v>
      </c>
      <c r="Q60" s="113">
        <f t="shared" ref="Q60:Q65" si="14">SUM(B60:P60)</f>
        <v>338</v>
      </c>
      <c r="R60" s="279">
        <f>SUM(Q60/Q64)</f>
        <v>1.578332944197992E-2</v>
      </c>
    </row>
    <row r="61" spans="1:18" x14ac:dyDescent="0.25">
      <c r="A61" s="149" t="s">
        <v>163</v>
      </c>
      <c r="B61" s="326">
        <v>58</v>
      </c>
      <c r="C61" s="327">
        <v>201</v>
      </c>
      <c r="D61" s="327">
        <v>180</v>
      </c>
      <c r="E61" s="327">
        <v>98</v>
      </c>
      <c r="F61" s="327">
        <v>54</v>
      </c>
      <c r="G61" s="327">
        <v>16</v>
      </c>
      <c r="H61" s="327">
        <v>43</v>
      </c>
      <c r="I61" s="327">
        <v>7263</v>
      </c>
      <c r="J61" s="327">
        <v>439</v>
      </c>
      <c r="K61" s="327">
        <v>208</v>
      </c>
      <c r="L61" s="327">
        <v>1889</v>
      </c>
      <c r="M61" s="327">
        <v>895</v>
      </c>
      <c r="N61" s="327">
        <v>64</v>
      </c>
      <c r="O61" s="327">
        <v>364</v>
      </c>
      <c r="P61" s="328">
        <v>320</v>
      </c>
      <c r="Q61" s="114">
        <f t="shared" si="14"/>
        <v>12092</v>
      </c>
      <c r="R61" s="280">
        <f>SUM(Q61/Q64)</f>
        <v>0.56465094559887929</v>
      </c>
    </row>
    <row r="62" spans="1:18" x14ac:dyDescent="0.25">
      <c r="A62" s="149" t="s">
        <v>164</v>
      </c>
      <c r="B62" s="326">
        <v>35</v>
      </c>
      <c r="C62" s="327">
        <v>134</v>
      </c>
      <c r="D62" s="327">
        <v>144</v>
      </c>
      <c r="E62" s="327">
        <v>56</v>
      </c>
      <c r="F62" s="327">
        <v>37</v>
      </c>
      <c r="G62" s="327">
        <v>20</v>
      </c>
      <c r="H62" s="327">
        <v>10</v>
      </c>
      <c r="I62" s="327">
        <v>4875</v>
      </c>
      <c r="J62" s="327">
        <v>246</v>
      </c>
      <c r="K62" s="327">
        <v>109</v>
      </c>
      <c r="L62" s="327">
        <v>1304</v>
      </c>
      <c r="M62" s="327">
        <v>648</v>
      </c>
      <c r="N62" s="327">
        <v>38</v>
      </c>
      <c r="O62" s="327">
        <v>250</v>
      </c>
      <c r="P62" s="328">
        <v>184</v>
      </c>
      <c r="Q62" s="114">
        <f t="shared" si="14"/>
        <v>8090</v>
      </c>
      <c r="R62" s="280">
        <f>SUM(Q62/Q64)</f>
        <v>0.37777258930656082</v>
      </c>
    </row>
    <row r="63" spans="1:18" ht="15.75" thickBot="1" x14ac:dyDescent="0.3">
      <c r="A63" s="150" t="s">
        <v>165</v>
      </c>
      <c r="B63" s="329">
        <v>3</v>
      </c>
      <c r="C63" s="330">
        <v>17</v>
      </c>
      <c r="D63" s="330">
        <v>10</v>
      </c>
      <c r="E63" s="330">
        <v>13</v>
      </c>
      <c r="F63" s="330">
        <v>7</v>
      </c>
      <c r="G63" s="330">
        <v>0</v>
      </c>
      <c r="H63" s="330">
        <v>2</v>
      </c>
      <c r="I63" s="330">
        <v>523</v>
      </c>
      <c r="J63" s="330">
        <v>41</v>
      </c>
      <c r="K63" s="330">
        <v>18</v>
      </c>
      <c r="L63" s="330">
        <v>125</v>
      </c>
      <c r="M63" s="330">
        <v>74</v>
      </c>
      <c r="N63" s="330">
        <v>3</v>
      </c>
      <c r="O63" s="330">
        <v>36</v>
      </c>
      <c r="P63" s="331">
        <v>23</v>
      </c>
      <c r="Q63" s="115">
        <f t="shared" si="14"/>
        <v>895</v>
      </c>
      <c r="R63" s="281">
        <f>SUM(Q63/Q64)</f>
        <v>4.1793135652579964E-2</v>
      </c>
    </row>
    <row r="64" spans="1:18" ht="16.5" thickTop="1" thickBot="1" x14ac:dyDescent="0.3">
      <c r="A64" s="70" t="s">
        <v>130</v>
      </c>
      <c r="B64" s="1925">
        <f>SUM(B60:B63)</f>
        <v>97</v>
      </c>
      <c r="C64" s="1926">
        <f t="shared" ref="C64:P64" si="15">SUM(C60:C63)</f>
        <v>360</v>
      </c>
      <c r="D64" s="1926">
        <f t="shared" si="15"/>
        <v>338</v>
      </c>
      <c r="E64" s="1926">
        <f t="shared" si="15"/>
        <v>169</v>
      </c>
      <c r="F64" s="1926">
        <f t="shared" si="15"/>
        <v>98</v>
      </c>
      <c r="G64" s="1926">
        <f t="shared" si="15"/>
        <v>38</v>
      </c>
      <c r="H64" s="1926">
        <f t="shared" si="15"/>
        <v>56</v>
      </c>
      <c r="I64" s="1926">
        <f t="shared" si="15"/>
        <v>12879</v>
      </c>
      <c r="J64" s="1926">
        <f t="shared" si="15"/>
        <v>738</v>
      </c>
      <c r="K64" s="1926">
        <f t="shared" si="15"/>
        <v>339</v>
      </c>
      <c r="L64" s="1926">
        <f t="shared" si="15"/>
        <v>3359</v>
      </c>
      <c r="M64" s="1926">
        <f t="shared" si="15"/>
        <v>1643</v>
      </c>
      <c r="N64" s="1926">
        <f t="shared" si="15"/>
        <v>106</v>
      </c>
      <c r="O64" s="1926">
        <f t="shared" si="15"/>
        <v>661</v>
      </c>
      <c r="P64" s="1927">
        <f t="shared" si="15"/>
        <v>534</v>
      </c>
      <c r="Q64" s="1928">
        <f t="shared" si="14"/>
        <v>21415</v>
      </c>
      <c r="R64" s="1929">
        <f>SUM(R60:R63)</f>
        <v>0.99999999999999989</v>
      </c>
    </row>
    <row r="65" spans="1:18" ht="15.75" thickBot="1" x14ac:dyDescent="0.3">
      <c r="A65" s="71" t="s">
        <v>129</v>
      </c>
      <c r="B65" s="1930">
        <f>SUM(B64/Q64)</f>
        <v>4.5295353724025215E-3</v>
      </c>
      <c r="C65" s="1924">
        <f>SUM(C64/Q64)</f>
        <v>1.6810646742937193E-2</v>
      </c>
      <c r="D65" s="1924">
        <f>SUM(D64/Q64)</f>
        <v>1.578332944197992E-2</v>
      </c>
      <c r="E65" s="1924">
        <f>SUM(E64/Q64)</f>
        <v>7.8916647209899601E-3</v>
      </c>
      <c r="F65" s="1924">
        <f>SUM(F64/Q64)</f>
        <v>4.5762316133551246E-3</v>
      </c>
      <c r="G65" s="1924">
        <f>SUM(G64/Q64)</f>
        <v>1.7744571561989261E-3</v>
      </c>
      <c r="H65" s="1924">
        <f>SUM(H64/Q64)</f>
        <v>2.6149894933457855E-3</v>
      </c>
      <c r="I65" s="1924">
        <f>SUM(I64/Q64)</f>
        <v>0.6014008872285781</v>
      </c>
      <c r="J65" s="1924">
        <f>SUM(J64/Q64)</f>
        <v>3.446182582302125E-2</v>
      </c>
      <c r="K65" s="1924">
        <f>SUM(K64/Q64)</f>
        <v>1.5830025682932524E-2</v>
      </c>
      <c r="L65" s="1924">
        <f>SUM(L64/Q64)</f>
        <v>0.15685267335979453</v>
      </c>
      <c r="M65" s="1924">
        <f>SUM(M64/Q64)</f>
        <v>7.6721923885127247E-2</v>
      </c>
      <c r="N65" s="1924">
        <f>SUM(N64/Q64)</f>
        <v>4.9498015409759517E-3</v>
      </c>
      <c r="O65" s="1924">
        <f>SUM(O64/Q64)</f>
        <v>3.0866215269670792E-2</v>
      </c>
      <c r="P65" s="1989">
        <f>SUM(P64/Q64)</f>
        <v>2.4935792668690171E-2</v>
      </c>
      <c r="Q65" s="1990">
        <f t="shared" si="14"/>
        <v>1</v>
      </c>
      <c r="R65" s="1704"/>
    </row>
    <row r="66" spans="1:18" ht="16.5" hidden="1" thickBot="1" x14ac:dyDescent="0.3">
      <c r="A66" s="2320" t="s">
        <v>980</v>
      </c>
      <c r="B66" s="2321"/>
      <c r="C66" s="2321"/>
      <c r="D66" s="2321"/>
      <c r="E66" s="2321"/>
      <c r="F66" s="2321"/>
      <c r="G66" s="2321"/>
      <c r="H66" s="2321"/>
      <c r="I66" s="2321"/>
      <c r="J66" s="2321"/>
      <c r="K66" s="2321"/>
      <c r="L66" s="2321"/>
      <c r="M66" s="2321"/>
      <c r="N66" s="2321"/>
      <c r="O66" s="2321"/>
      <c r="P66" s="2321"/>
      <c r="Q66" s="2321"/>
      <c r="R66" s="2322"/>
    </row>
    <row r="67" spans="1:18" ht="54.75" hidden="1" thickBot="1" x14ac:dyDescent="0.3">
      <c r="A67" s="53"/>
      <c r="B67" s="666" t="s">
        <v>143</v>
      </c>
      <c r="C67" s="667" t="s">
        <v>144</v>
      </c>
      <c r="D67" s="667" t="s">
        <v>145</v>
      </c>
      <c r="E67" s="667" t="s">
        <v>146</v>
      </c>
      <c r="F67" s="667" t="s">
        <v>147</v>
      </c>
      <c r="G67" s="667" t="s">
        <v>148</v>
      </c>
      <c r="H67" s="667" t="s">
        <v>149</v>
      </c>
      <c r="I67" s="667" t="s">
        <v>150</v>
      </c>
      <c r="J67" s="667" t="s">
        <v>151</v>
      </c>
      <c r="K67" s="667" t="s">
        <v>152</v>
      </c>
      <c r="L67" s="667" t="s">
        <v>153</v>
      </c>
      <c r="M67" s="667" t="s">
        <v>154</v>
      </c>
      <c r="N67" s="667" t="s">
        <v>155</v>
      </c>
      <c r="O67" s="667" t="s">
        <v>156</v>
      </c>
      <c r="P67" s="667" t="s">
        <v>157</v>
      </c>
      <c r="Q67" s="667" t="s">
        <v>158</v>
      </c>
      <c r="R67" s="668" t="s">
        <v>159</v>
      </c>
    </row>
    <row r="68" spans="1:18" ht="15.75" hidden="1" thickBot="1" x14ac:dyDescent="0.3">
      <c r="A68" s="2314" t="s">
        <v>160</v>
      </c>
      <c r="B68" s="2315"/>
      <c r="C68" s="2315"/>
      <c r="D68" s="2315"/>
      <c r="E68" s="2315"/>
      <c r="F68" s="2315"/>
      <c r="G68" s="2315"/>
      <c r="H68" s="2315"/>
      <c r="I68" s="2315"/>
      <c r="J68" s="2315"/>
      <c r="K68" s="2315"/>
      <c r="L68" s="2315"/>
      <c r="M68" s="2315"/>
      <c r="N68" s="2315"/>
      <c r="O68" s="2315"/>
      <c r="P68" s="2315"/>
      <c r="Q68" s="2315"/>
      <c r="R68" s="2316"/>
    </row>
    <row r="69" spans="1:18" hidden="1" x14ac:dyDescent="0.25">
      <c r="A69" s="148" t="s">
        <v>107</v>
      </c>
      <c r="B69" s="368">
        <v>20</v>
      </c>
      <c r="C69" s="1806">
        <v>53</v>
      </c>
      <c r="D69" s="1806">
        <v>51</v>
      </c>
      <c r="E69" s="1806">
        <v>25</v>
      </c>
      <c r="F69" s="1806">
        <v>9</v>
      </c>
      <c r="G69" s="1806">
        <v>3</v>
      </c>
      <c r="H69" s="1806">
        <v>8</v>
      </c>
      <c r="I69" s="1806">
        <v>1792</v>
      </c>
      <c r="J69" s="1806">
        <v>109</v>
      </c>
      <c r="K69" s="1806">
        <v>42</v>
      </c>
      <c r="L69" s="1806">
        <v>415</v>
      </c>
      <c r="M69" s="1806">
        <v>228</v>
      </c>
      <c r="N69" s="1806">
        <v>18</v>
      </c>
      <c r="O69" s="1806">
        <v>77</v>
      </c>
      <c r="P69" s="1810">
        <v>70</v>
      </c>
      <c r="Q69" s="113">
        <f t="shared" ref="Q69:Q74" si="16">SUM(B69:P69)</f>
        <v>2920</v>
      </c>
      <c r="R69" s="279">
        <f>SUM(Q69/Q73)</f>
        <v>0.13369351220182227</v>
      </c>
    </row>
    <row r="70" spans="1:18" hidden="1" x14ac:dyDescent="0.25">
      <c r="A70" s="149" t="s">
        <v>108</v>
      </c>
      <c r="B70" s="369">
        <v>39</v>
      </c>
      <c r="C70" s="1807">
        <v>128</v>
      </c>
      <c r="D70" s="1807">
        <v>115</v>
      </c>
      <c r="E70" s="1807">
        <v>65</v>
      </c>
      <c r="F70" s="1807">
        <v>42</v>
      </c>
      <c r="G70" s="1807">
        <v>10</v>
      </c>
      <c r="H70" s="1807">
        <v>21</v>
      </c>
      <c r="I70" s="1807">
        <v>4648</v>
      </c>
      <c r="J70" s="1807">
        <v>280</v>
      </c>
      <c r="K70" s="1807">
        <v>127</v>
      </c>
      <c r="L70" s="1807">
        <v>1324</v>
      </c>
      <c r="M70" s="1807">
        <v>576</v>
      </c>
      <c r="N70" s="1807">
        <v>42</v>
      </c>
      <c r="O70" s="1807">
        <v>289</v>
      </c>
      <c r="P70" s="1811">
        <v>186</v>
      </c>
      <c r="Q70" s="114">
        <f t="shared" si="16"/>
        <v>7892</v>
      </c>
      <c r="R70" s="280">
        <f>SUM(Q70/Q73)</f>
        <v>0.36133876653999358</v>
      </c>
    </row>
    <row r="71" spans="1:18" hidden="1" x14ac:dyDescent="0.25">
      <c r="A71" s="149" t="s">
        <v>109</v>
      </c>
      <c r="B71" s="369">
        <v>43</v>
      </c>
      <c r="C71" s="1807">
        <v>221</v>
      </c>
      <c r="D71" s="1807">
        <v>174</v>
      </c>
      <c r="E71" s="1807">
        <v>66</v>
      </c>
      <c r="F71" s="1807">
        <v>52</v>
      </c>
      <c r="G71" s="1807">
        <v>11</v>
      </c>
      <c r="H71" s="1807">
        <v>13</v>
      </c>
      <c r="I71" s="1807">
        <v>6427</v>
      </c>
      <c r="J71" s="1807">
        <v>330</v>
      </c>
      <c r="K71" s="1807">
        <v>149</v>
      </c>
      <c r="L71" s="1807">
        <v>1759</v>
      </c>
      <c r="M71" s="1807">
        <v>836</v>
      </c>
      <c r="N71" s="1807">
        <v>49</v>
      </c>
      <c r="O71" s="1807">
        <v>351</v>
      </c>
      <c r="P71" s="1811">
        <v>272</v>
      </c>
      <c r="Q71" s="114">
        <f t="shared" si="16"/>
        <v>10753</v>
      </c>
      <c r="R71" s="280">
        <f>SUM(Q71/Q73)</f>
        <v>0.49233093722814891</v>
      </c>
    </row>
    <row r="72" spans="1:18" ht="15.75" hidden="1" thickBot="1" x14ac:dyDescent="0.3">
      <c r="A72" s="150" t="s">
        <v>110</v>
      </c>
      <c r="B72" s="1808">
        <v>1</v>
      </c>
      <c r="C72" s="1809">
        <v>5</v>
      </c>
      <c r="D72" s="1809">
        <v>3</v>
      </c>
      <c r="E72" s="1809">
        <v>0</v>
      </c>
      <c r="F72" s="1809">
        <v>1</v>
      </c>
      <c r="G72" s="1809">
        <v>1</v>
      </c>
      <c r="H72" s="1809">
        <v>0</v>
      </c>
      <c r="I72" s="1809">
        <v>199</v>
      </c>
      <c r="J72" s="1809">
        <v>6</v>
      </c>
      <c r="K72" s="1809">
        <v>0</v>
      </c>
      <c r="L72" s="1809">
        <v>34</v>
      </c>
      <c r="M72" s="1809">
        <v>17</v>
      </c>
      <c r="N72" s="1809">
        <v>2</v>
      </c>
      <c r="O72" s="1809">
        <v>5</v>
      </c>
      <c r="P72" s="1812">
        <v>2</v>
      </c>
      <c r="Q72" s="115">
        <f t="shared" si="16"/>
        <v>276</v>
      </c>
      <c r="R72" s="281">
        <f>SUM(Q72/Q73)</f>
        <v>1.2636784030035255E-2</v>
      </c>
    </row>
    <row r="73" spans="1:18" ht="16.5" hidden="1" thickTop="1" thickBot="1" x14ac:dyDescent="0.3">
      <c r="A73" s="70" t="s">
        <v>130</v>
      </c>
      <c r="B73" s="100">
        <f t="shared" ref="B73:P73" si="17">SUM(B69:B72)</f>
        <v>103</v>
      </c>
      <c r="C73" s="101">
        <f t="shared" si="17"/>
        <v>407</v>
      </c>
      <c r="D73" s="101">
        <f t="shared" si="17"/>
        <v>343</v>
      </c>
      <c r="E73" s="101">
        <f t="shared" si="17"/>
        <v>156</v>
      </c>
      <c r="F73" s="101">
        <f t="shared" si="17"/>
        <v>104</v>
      </c>
      <c r="G73" s="101">
        <f t="shared" si="17"/>
        <v>25</v>
      </c>
      <c r="H73" s="101">
        <f t="shared" si="17"/>
        <v>42</v>
      </c>
      <c r="I73" s="101">
        <f t="shared" si="17"/>
        <v>13066</v>
      </c>
      <c r="J73" s="101">
        <f t="shared" si="17"/>
        <v>725</v>
      </c>
      <c r="K73" s="101">
        <f t="shared" si="17"/>
        <v>318</v>
      </c>
      <c r="L73" s="101">
        <f t="shared" si="17"/>
        <v>3532</v>
      </c>
      <c r="M73" s="101">
        <f t="shared" si="17"/>
        <v>1657</v>
      </c>
      <c r="N73" s="101">
        <f t="shared" si="17"/>
        <v>111</v>
      </c>
      <c r="O73" s="101">
        <f t="shared" si="17"/>
        <v>722</v>
      </c>
      <c r="P73" s="797">
        <f t="shared" si="17"/>
        <v>530</v>
      </c>
      <c r="Q73" s="206">
        <f t="shared" si="16"/>
        <v>21841</v>
      </c>
      <c r="R73" s="295">
        <f>SUM(R69:R72)</f>
        <v>1</v>
      </c>
    </row>
    <row r="74" spans="1:18" ht="15.75" hidden="1" thickBot="1" x14ac:dyDescent="0.3">
      <c r="A74" s="71" t="s">
        <v>129</v>
      </c>
      <c r="B74" s="276">
        <f>SUM(B73/Q73)</f>
        <v>4.7159012865711277E-3</v>
      </c>
      <c r="C74" s="277">
        <f>SUM(C73/Q73)</f>
        <v>1.8634677899363582E-2</v>
      </c>
      <c r="D74" s="277">
        <f>SUM(D73/Q73)</f>
        <v>1.5704409138775698E-2</v>
      </c>
      <c r="E74" s="277">
        <f>SUM(E73/Q73)</f>
        <v>7.1425301039329701E-3</v>
      </c>
      <c r="F74" s="277">
        <f>SUM(F73/Q73)</f>
        <v>4.7616867359553134E-3</v>
      </c>
      <c r="G74" s="277">
        <f>SUM(G73/Q73)</f>
        <v>1.1446362346046427E-3</v>
      </c>
      <c r="H74" s="277">
        <f>SUM(H73/Q73)</f>
        <v>1.9229888741357996E-3</v>
      </c>
      <c r="I74" s="277">
        <f>SUM(I73/Q73)</f>
        <v>0.59823268165377042</v>
      </c>
      <c r="J74" s="277">
        <f>SUM(J73/Q73)</f>
        <v>3.3194450803534635E-2</v>
      </c>
      <c r="K74" s="277">
        <f>SUM(K73/Q73)</f>
        <v>1.4559772904171054E-2</v>
      </c>
      <c r="L74" s="277">
        <f>SUM(L73/Q73)</f>
        <v>0.16171420722494392</v>
      </c>
      <c r="M74" s="277">
        <f>SUM(M73/Q73)</f>
        <v>7.5866489629595718E-2</v>
      </c>
      <c r="N74" s="277">
        <f>SUM(N73/Q73)</f>
        <v>5.0821848816446132E-3</v>
      </c>
      <c r="O74" s="277">
        <f>SUM(O73/Q73)</f>
        <v>3.3057094455382081E-2</v>
      </c>
      <c r="P74" s="278">
        <f>SUM(P73/Q73)</f>
        <v>2.4266288173618426E-2</v>
      </c>
      <c r="Q74" s="374">
        <f t="shared" si="16"/>
        <v>1</v>
      </c>
      <c r="R74" s="367"/>
    </row>
    <row r="75" spans="1:18" ht="15.75" hidden="1" customHeight="1" thickBot="1" x14ac:dyDescent="0.3">
      <c r="A75" s="2314" t="s">
        <v>161</v>
      </c>
      <c r="B75" s="2315"/>
      <c r="C75" s="2315"/>
      <c r="D75" s="2315"/>
      <c r="E75" s="2315"/>
      <c r="F75" s="2315"/>
      <c r="G75" s="2315"/>
      <c r="H75" s="2315"/>
      <c r="I75" s="2315"/>
      <c r="J75" s="2315"/>
      <c r="K75" s="2315"/>
      <c r="L75" s="2315"/>
      <c r="M75" s="2315"/>
      <c r="N75" s="2315"/>
      <c r="O75" s="2315"/>
      <c r="P75" s="2315"/>
      <c r="Q75" s="2315"/>
      <c r="R75" s="2316"/>
    </row>
    <row r="76" spans="1:18" hidden="1" x14ac:dyDescent="0.25">
      <c r="A76" s="148" t="s">
        <v>162</v>
      </c>
      <c r="B76" s="323">
        <v>1</v>
      </c>
      <c r="C76" s="324">
        <v>5</v>
      </c>
      <c r="D76" s="324">
        <v>4</v>
      </c>
      <c r="E76" s="324">
        <v>0</v>
      </c>
      <c r="F76" s="324">
        <v>1</v>
      </c>
      <c r="G76" s="324">
        <v>0</v>
      </c>
      <c r="H76" s="324">
        <v>0</v>
      </c>
      <c r="I76" s="324">
        <v>176</v>
      </c>
      <c r="J76" s="324">
        <v>6</v>
      </c>
      <c r="K76" s="324">
        <v>4</v>
      </c>
      <c r="L76" s="324">
        <v>34</v>
      </c>
      <c r="M76" s="324">
        <v>22</v>
      </c>
      <c r="N76" s="324">
        <v>0</v>
      </c>
      <c r="O76" s="324">
        <v>7</v>
      </c>
      <c r="P76" s="325">
        <v>10</v>
      </c>
      <c r="Q76" s="113">
        <f t="shared" ref="Q76:Q81" si="18">SUM(B76:P76)</f>
        <v>270</v>
      </c>
      <c r="R76" s="279">
        <f>SUM(Q76/Q80)</f>
        <v>1.2362071333730141E-2</v>
      </c>
    </row>
    <row r="77" spans="1:18" hidden="1" x14ac:dyDescent="0.25">
      <c r="A77" s="149" t="s">
        <v>163</v>
      </c>
      <c r="B77" s="326">
        <v>62</v>
      </c>
      <c r="C77" s="327">
        <v>243</v>
      </c>
      <c r="D77" s="327">
        <v>200</v>
      </c>
      <c r="E77" s="327">
        <v>95</v>
      </c>
      <c r="F77" s="327">
        <v>52</v>
      </c>
      <c r="G77" s="327">
        <v>16</v>
      </c>
      <c r="H77" s="327">
        <v>25</v>
      </c>
      <c r="I77" s="327">
        <v>7360</v>
      </c>
      <c r="J77" s="327">
        <v>425</v>
      </c>
      <c r="K77" s="327">
        <v>187</v>
      </c>
      <c r="L77" s="327">
        <v>2104</v>
      </c>
      <c r="M77" s="327">
        <v>886</v>
      </c>
      <c r="N77" s="327">
        <v>54</v>
      </c>
      <c r="O77" s="327">
        <v>412</v>
      </c>
      <c r="P77" s="328">
        <v>315</v>
      </c>
      <c r="Q77" s="114">
        <f t="shared" si="18"/>
        <v>12436</v>
      </c>
      <c r="R77" s="280">
        <f>SUM(Q77/Q80)</f>
        <v>0.56938784854173341</v>
      </c>
    </row>
    <row r="78" spans="1:18" hidden="1" x14ac:dyDescent="0.25">
      <c r="A78" s="149" t="s">
        <v>164</v>
      </c>
      <c r="B78" s="326">
        <v>32</v>
      </c>
      <c r="C78" s="327">
        <v>146</v>
      </c>
      <c r="D78" s="327">
        <v>121</v>
      </c>
      <c r="E78" s="327">
        <v>54</v>
      </c>
      <c r="F78" s="327">
        <v>47</v>
      </c>
      <c r="G78" s="327">
        <v>9</v>
      </c>
      <c r="H78" s="327">
        <v>11</v>
      </c>
      <c r="I78" s="327">
        <v>4951</v>
      </c>
      <c r="J78" s="327">
        <v>259</v>
      </c>
      <c r="K78" s="327">
        <v>109</v>
      </c>
      <c r="L78" s="327">
        <v>1247</v>
      </c>
      <c r="M78" s="327">
        <v>672</v>
      </c>
      <c r="N78" s="327">
        <v>48</v>
      </c>
      <c r="O78" s="327">
        <v>263</v>
      </c>
      <c r="P78" s="328">
        <v>184</v>
      </c>
      <c r="Q78" s="114">
        <f t="shared" si="18"/>
        <v>8153</v>
      </c>
      <c r="R78" s="280">
        <f>SUM(Q78/Q80)</f>
        <v>0.37328876882926604</v>
      </c>
    </row>
    <row r="79" spans="1:18" ht="15.75" hidden="1" thickBot="1" x14ac:dyDescent="0.3">
      <c r="A79" s="150" t="s">
        <v>165</v>
      </c>
      <c r="B79" s="329">
        <v>8</v>
      </c>
      <c r="C79" s="330">
        <v>13</v>
      </c>
      <c r="D79" s="330">
        <v>18</v>
      </c>
      <c r="E79" s="330">
        <v>7</v>
      </c>
      <c r="F79" s="330">
        <v>4</v>
      </c>
      <c r="G79" s="330">
        <v>0</v>
      </c>
      <c r="H79" s="330">
        <v>6</v>
      </c>
      <c r="I79" s="330">
        <v>579</v>
      </c>
      <c r="J79" s="330">
        <v>35</v>
      </c>
      <c r="K79" s="330">
        <v>18</v>
      </c>
      <c r="L79" s="330">
        <v>147</v>
      </c>
      <c r="M79" s="330">
        <v>77</v>
      </c>
      <c r="N79" s="330">
        <v>9</v>
      </c>
      <c r="O79" s="330">
        <v>40</v>
      </c>
      <c r="P79" s="331">
        <v>21</v>
      </c>
      <c r="Q79" s="115">
        <f t="shared" si="18"/>
        <v>982</v>
      </c>
      <c r="R79" s="281">
        <f>SUM(Q79/Q80)</f>
        <v>4.4961311295270361E-2</v>
      </c>
    </row>
    <row r="80" spans="1:18" ht="16.5" hidden="1" thickTop="1" thickBot="1" x14ac:dyDescent="0.3">
      <c r="A80" s="70" t="s">
        <v>130</v>
      </c>
      <c r="B80" s="100">
        <f>SUM(B76:B79)</f>
        <v>103</v>
      </c>
      <c r="C80" s="101">
        <f t="shared" ref="C80:P80" si="19">SUM(C76:C79)</f>
        <v>407</v>
      </c>
      <c r="D80" s="101">
        <f t="shared" si="19"/>
        <v>343</v>
      </c>
      <c r="E80" s="101">
        <f t="shared" si="19"/>
        <v>156</v>
      </c>
      <c r="F80" s="101">
        <f t="shared" si="19"/>
        <v>104</v>
      </c>
      <c r="G80" s="101">
        <f t="shared" si="19"/>
        <v>25</v>
      </c>
      <c r="H80" s="101">
        <f t="shared" si="19"/>
        <v>42</v>
      </c>
      <c r="I80" s="101">
        <f t="shared" si="19"/>
        <v>13066</v>
      </c>
      <c r="J80" s="101">
        <f t="shared" si="19"/>
        <v>725</v>
      </c>
      <c r="K80" s="101">
        <f t="shared" si="19"/>
        <v>318</v>
      </c>
      <c r="L80" s="101">
        <f t="shared" si="19"/>
        <v>3532</v>
      </c>
      <c r="M80" s="101">
        <f t="shared" si="19"/>
        <v>1657</v>
      </c>
      <c r="N80" s="101">
        <f t="shared" si="19"/>
        <v>111</v>
      </c>
      <c r="O80" s="101">
        <f t="shared" si="19"/>
        <v>722</v>
      </c>
      <c r="P80" s="116">
        <f t="shared" si="19"/>
        <v>530</v>
      </c>
      <c r="Q80" s="206">
        <f t="shared" si="18"/>
        <v>21841</v>
      </c>
      <c r="R80" s="295">
        <f>SUM(R76:R79)</f>
        <v>0.99999999999999989</v>
      </c>
    </row>
    <row r="81" spans="1:18" ht="15.75" hidden="1" thickBot="1" x14ac:dyDescent="0.3">
      <c r="A81" s="71" t="s">
        <v>129</v>
      </c>
      <c r="B81" s="276">
        <f>SUM(B80/Q80)</f>
        <v>4.7159012865711277E-3</v>
      </c>
      <c r="C81" s="277">
        <f>SUM(C80/Q80)</f>
        <v>1.8634677899363582E-2</v>
      </c>
      <c r="D81" s="277">
        <f>SUM(D80/Q80)</f>
        <v>1.5704409138775698E-2</v>
      </c>
      <c r="E81" s="277">
        <f>SUM(E80/Q80)</f>
        <v>7.1425301039329701E-3</v>
      </c>
      <c r="F81" s="277">
        <f>SUM(F80/Q80)</f>
        <v>4.7616867359553134E-3</v>
      </c>
      <c r="G81" s="277">
        <f>SUM(G80/Q80)</f>
        <v>1.1446362346046427E-3</v>
      </c>
      <c r="H81" s="277">
        <f>SUM(H80/Q80)</f>
        <v>1.9229888741357996E-3</v>
      </c>
      <c r="I81" s="277">
        <f>SUM(I80/Q80)</f>
        <v>0.59823268165377042</v>
      </c>
      <c r="J81" s="277">
        <f>SUM(J80/Q80)</f>
        <v>3.3194450803534635E-2</v>
      </c>
      <c r="K81" s="277">
        <f>SUM(K80/Q80)</f>
        <v>1.4559772904171054E-2</v>
      </c>
      <c r="L81" s="277">
        <f>SUM(L80/Q80)</f>
        <v>0.16171420722494392</v>
      </c>
      <c r="M81" s="277">
        <f>SUM(M80/Q80)</f>
        <v>7.5866489629595718E-2</v>
      </c>
      <c r="N81" s="277">
        <f>SUM(N80/Q80)</f>
        <v>5.0821848816446132E-3</v>
      </c>
      <c r="O81" s="277">
        <f>SUM(O80/Q80)</f>
        <v>3.3057094455382081E-2</v>
      </c>
      <c r="P81" s="277">
        <f>SUM(P80/Q80)</f>
        <v>2.4266288173618426E-2</v>
      </c>
      <c r="Q81" s="278">
        <f t="shared" si="18"/>
        <v>1</v>
      </c>
      <c r="R81" s="367"/>
    </row>
    <row r="82" spans="1:18" ht="14.25" hidden="1" customHeight="1" thickBot="1" x14ac:dyDescent="0.3">
      <c r="A82" s="2320" t="s">
        <v>166</v>
      </c>
      <c r="B82" s="2321"/>
      <c r="C82" s="2321"/>
      <c r="D82" s="2321"/>
      <c r="E82" s="2321"/>
      <c r="F82" s="2321"/>
      <c r="G82" s="2321"/>
      <c r="H82" s="2321"/>
      <c r="I82" s="2321"/>
      <c r="J82" s="2321"/>
      <c r="K82" s="2321"/>
      <c r="L82" s="2321"/>
      <c r="M82" s="2321"/>
      <c r="N82" s="2321"/>
      <c r="O82" s="2321"/>
      <c r="P82" s="2321"/>
      <c r="Q82" s="2321"/>
      <c r="R82" s="2322"/>
    </row>
    <row r="83" spans="1:18" ht="57" hidden="1" thickBot="1" x14ac:dyDescent="0.3">
      <c r="A83" s="53"/>
      <c r="B83" s="666" t="s">
        <v>143</v>
      </c>
      <c r="C83" s="667" t="s">
        <v>144</v>
      </c>
      <c r="D83" s="667" t="s">
        <v>145</v>
      </c>
      <c r="E83" s="667" t="s">
        <v>146</v>
      </c>
      <c r="F83" s="667" t="s">
        <v>147</v>
      </c>
      <c r="G83" s="667" t="s">
        <v>148</v>
      </c>
      <c r="H83" s="667" t="s">
        <v>149</v>
      </c>
      <c r="I83" s="667" t="s">
        <v>150</v>
      </c>
      <c r="J83" s="667" t="s">
        <v>151</v>
      </c>
      <c r="K83" s="667" t="s">
        <v>152</v>
      </c>
      <c r="L83" s="667" t="s">
        <v>153</v>
      </c>
      <c r="M83" s="667" t="s">
        <v>154</v>
      </c>
      <c r="N83" s="667" t="s">
        <v>155</v>
      </c>
      <c r="O83" s="667" t="s">
        <v>156</v>
      </c>
      <c r="P83" s="667" t="s">
        <v>157</v>
      </c>
      <c r="Q83" s="667" t="s">
        <v>158</v>
      </c>
      <c r="R83" s="668" t="s">
        <v>159</v>
      </c>
    </row>
    <row r="84" spans="1:18" ht="15.75" hidden="1" thickBot="1" x14ac:dyDescent="0.3">
      <c r="A84" s="2314" t="s">
        <v>160</v>
      </c>
      <c r="B84" s="2315"/>
      <c r="C84" s="2315"/>
      <c r="D84" s="2315"/>
      <c r="E84" s="2315"/>
      <c r="F84" s="2315"/>
      <c r="G84" s="2315"/>
      <c r="H84" s="2315"/>
      <c r="I84" s="2315"/>
      <c r="J84" s="2315"/>
      <c r="K84" s="2315"/>
      <c r="L84" s="2315"/>
      <c r="M84" s="2315"/>
      <c r="N84" s="2315"/>
      <c r="O84" s="2315"/>
      <c r="P84" s="2315"/>
      <c r="Q84" s="2315"/>
      <c r="R84" s="2316"/>
    </row>
    <row r="85" spans="1:18" hidden="1" x14ac:dyDescent="0.25">
      <c r="A85" s="148" t="s">
        <v>107</v>
      </c>
      <c r="B85" s="368">
        <v>6</v>
      </c>
      <c r="C85" s="1806">
        <v>54</v>
      </c>
      <c r="D85" s="1806">
        <v>37</v>
      </c>
      <c r="E85" s="1806">
        <v>26</v>
      </c>
      <c r="F85" s="1806">
        <v>11</v>
      </c>
      <c r="G85" s="1806">
        <v>4</v>
      </c>
      <c r="H85" s="1806">
        <v>9</v>
      </c>
      <c r="I85" s="1806">
        <v>2024</v>
      </c>
      <c r="J85" s="1806">
        <v>122</v>
      </c>
      <c r="K85" s="1806">
        <v>52</v>
      </c>
      <c r="L85" s="1806">
        <v>449</v>
      </c>
      <c r="M85" s="1806">
        <v>262</v>
      </c>
      <c r="N85" s="1806">
        <v>9</v>
      </c>
      <c r="O85" s="1806">
        <v>66</v>
      </c>
      <c r="P85" s="1810">
        <v>99</v>
      </c>
      <c r="Q85" s="113">
        <f t="shared" ref="Q85:Q90" si="20">SUM(B85:P85)</f>
        <v>3230</v>
      </c>
      <c r="R85" s="279">
        <f>SUM(Q85/Q89)</f>
        <v>0.15152225922972276</v>
      </c>
    </row>
    <row r="86" spans="1:18" hidden="1" x14ac:dyDescent="0.25">
      <c r="A86" s="149" t="s">
        <v>108</v>
      </c>
      <c r="B86" s="369">
        <v>18</v>
      </c>
      <c r="C86" s="1807">
        <v>165</v>
      </c>
      <c r="D86" s="1807">
        <v>101</v>
      </c>
      <c r="E86" s="1807">
        <v>48</v>
      </c>
      <c r="F86" s="1807">
        <v>35</v>
      </c>
      <c r="G86" s="1807">
        <v>6</v>
      </c>
      <c r="H86" s="1807">
        <v>21</v>
      </c>
      <c r="I86" s="1807">
        <v>4513</v>
      </c>
      <c r="J86" s="1807">
        <v>303</v>
      </c>
      <c r="K86" s="1807">
        <v>81</v>
      </c>
      <c r="L86" s="1807">
        <v>1286</v>
      </c>
      <c r="M86" s="1807">
        <v>523</v>
      </c>
      <c r="N86" s="1807">
        <v>38</v>
      </c>
      <c r="O86" s="1807">
        <v>237</v>
      </c>
      <c r="P86" s="1811">
        <v>172</v>
      </c>
      <c r="Q86" s="114">
        <f t="shared" si="20"/>
        <v>7547</v>
      </c>
      <c r="R86" s="280">
        <f>SUM(Q86/Q89)</f>
        <v>0.35403668433644508</v>
      </c>
    </row>
    <row r="87" spans="1:18" hidden="1" x14ac:dyDescent="0.25">
      <c r="A87" s="149" t="s">
        <v>109</v>
      </c>
      <c r="B87" s="369">
        <v>38</v>
      </c>
      <c r="C87" s="1807">
        <v>235</v>
      </c>
      <c r="D87" s="1807">
        <v>146</v>
      </c>
      <c r="E87" s="1807">
        <v>60</v>
      </c>
      <c r="F87" s="1807">
        <v>51</v>
      </c>
      <c r="G87" s="1807">
        <v>8</v>
      </c>
      <c r="H87" s="1807">
        <v>21</v>
      </c>
      <c r="I87" s="1807">
        <v>5963</v>
      </c>
      <c r="J87" s="1807">
        <v>360</v>
      </c>
      <c r="K87" s="1807">
        <v>159</v>
      </c>
      <c r="L87" s="1807">
        <v>1698</v>
      </c>
      <c r="M87" s="1807">
        <v>802</v>
      </c>
      <c r="N87" s="1807">
        <v>45</v>
      </c>
      <c r="O87" s="1807">
        <v>345</v>
      </c>
      <c r="P87" s="1811">
        <v>277</v>
      </c>
      <c r="Q87" s="114">
        <f t="shared" si="20"/>
        <v>10208</v>
      </c>
      <c r="R87" s="280">
        <f>SUM(Q87/Q89)</f>
        <v>0.47886663226532816</v>
      </c>
    </row>
    <row r="88" spans="1:18" ht="15.75" hidden="1" thickBot="1" x14ac:dyDescent="0.3">
      <c r="A88" s="150" t="s">
        <v>110</v>
      </c>
      <c r="B88" s="1808">
        <v>0</v>
      </c>
      <c r="C88" s="1809">
        <v>5</v>
      </c>
      <c r="D88" s="1809">
        <v>3</v>
      </c>
      <c r="E88" s="1809">
        <v>2</v>
      </c>
      <c r="F88" s="1809">
        <v>0</v>
      </c>
      <c r="G88" s="1809">
        <v>0</v>
      </c>
      <c r="H88" s="1809">
        <v>0</v>
      </c>
      <c r="I88" s="1809">
        <v>227</v>
      </c>
      <c r="J88" s="1809">
        <v>1</v>
      </c>
      <c r="K88" s="1809">
        <v>0</v>
      </c>
      <c r="L88" s="1809">
        <v>39</v>
      </c>
      <c r="M88" s="1809">
        <v>43</v>
      </c>
      <c r="N88" s="1809">
        <v>0</v>
      </c>
      <c r="O88" s="1809">
        <v>8</v>
      </c>
      <c r="P88" s="1812">
        <v>4</v>
      </c>
      <c r="Q88" s="115">
        <f t="shared" si="20"/>
        <v>332</v>
      </c>
      <c r="R88" s="281">
        <f>SUM(Q88/Q89)</f>
        <v>1.5574424168504011E-2</v>
      </c>
    </row>
    <row r="89" spans="1:18" ht="16.5" hidden="1" thickTop="1" thickBot="1" x14ac:dyDescent="0.3">
      <c r="A89" s="70" t="s">
        <v>130</v>
      </c>
      <c r="B89" s="100">
        <f t="shared" ref="B89:P89" si="21">SUM(B85:B88)</f>
        <v>62</v>
      </c>
      <c r="C89" s="101">
        <f t="shared" si="21"/>
        <v>459</v>
      </c>
      <c r="D89" s="101">
        <f t="shared" si="21"/>
        <v>287</v>
      </c>
      <c r="E89" s="101">
        <f t="shared" si="21"/>
        <v>136</v>
      </c>
      <c r="F89" s="101">
        <f t="shared" si="21"/>
        <v>97</v>
      </c>
      <c r="G89" s="101">
        <f t="shared" si="21"/>
        <v>18</v>
      </c>
      <c r="H89" s="101">
        <f t="shared" si="21"/>
        <v>51</v>
      </c>
      <c r="I89" s="101">
        <f t="shared" si="21"/>
        <v>12727</v>
      </c>
      <c r="J89" s="101">
        <f t="shared" si="21"/>
        <v>786</v>
      </c>
      <c r="K89" s="101">
        <f t="shared" si="21"/>
        <v>292</v>
      </c>
      <c r="L89" s="101">
        <f t="shared" si="21"/>
        <v>3472</v>
      </c>
      <c r="M89" s="101">
        <f t="shared" si="21"/>
        <v>1630</v>
      </c>
      <c r="N89" s="101">
        <f t="shared" si="21"/>
        <v>92</v>
      </c>
      <c r="O89" s="101">
        <f t="shared" si="21"/>
        <v>656</v>
      </c>
      <c r="P89" s="797">
        <f t="shared" si="21"/>
        <v>552</v>
      </c>
      <c r="Q89" s="206">
        <f t="shared" si="20"/>
        <v>21317</v>
      </c>
      <c r="R89" s="295">
        <f>SUM(R85:R88)</f>
        <v>0.99999999999999989</v>
      </c>
    </row>
    <row r="90" spans="1:18" ht="15.75" hidden="1" thickBot="1" x14ac:dyDescent="0.3">
      <c r="A90" s="71" t="s">
        <v>129</v>
      </c>
      <c r="B90" s="276">
        <f>SUM(B89/Q89)</f>
        <v>2.9084768025519538E-3</v>
      </c>
      <c r="C90" s="277">
        <f>SUM(C89/Q89)</f>
        <v>2.1532110522118498E-2</v>
      </c>
      <c r="D90" s="277">
        <f>SUM(D89/Q89)</f>
        <v>1.3463432940845335E-2</v>
      </c>
      <c r="E90" s="277">
        <f>SUM(E89/Q89)</f>
        <v>6.3798845991462211E-3</v>
      </c>
      <c r="F90" s="277">
        <f>SUM(F89/Q89)</f>
        <v>4.5503588685087016E-3</v>
      </c>
      <c r="G90" s="277">
        <f>SUM(G89/Q89)</f>
        <v>8.4439649106347046E-4</v>
      </c>
      <c r="H90" s="277">
        <f>SUM(H89/Q89)</f>
        <v>2.3924567246798329E-3</v>
      </c>
      <c r="I90" s="277">
        <f>SUM(I89/Q89)</f>
        <v>0.59703523009804382</v>
      </c>
      <c r="J90" s="277">
        <f>SUM(J89/Q89)</f>
        <v>3.6871980109771545E-2</v>
      </c>
      <c r="K90" s="277">
        <f>SUM(K89/Q89)</f>
        <v>1.3697987521696299E-2</v>
      </c>
      <c r="L90" s="277">
        <f>SUM(L89/Q89)</f>
        <v>0.16287470094290943</v>
      </c>
      <c r="M90" s="277">
        <f>SUM(M89/Q89)</f>
        <v>7.6464793357414268E-2</v>
      </c>
      <c r="N90" s="277">
        <f>SUM(N89/Q89)</f>
        <v>4.3158042876577382E-3</v>
      </c>
      <c r="O90" s="277">
        <f>SUM(O89/Q89)</f>
        <v>3.0773561007646479E-2</v>
      </c>
      <c r="P90" s="278">
        <f>SUM(P89/Q89)</f>
        <v>2.5894825725946428E-2</v>
      </c>
      <c r="Q90" s="374">
        <f t="shared" si="20"/>
        <v>1</v>
      </c>
      <c r="R90" s="367"/>
    </row>
    <row r="91" spans="1:18" ht="15.75" hidden="1" customHeight="1" thickBot="1" x14ac:dyDescent="0.3">
      <c r="A91" s="2314" t="s">
        <v>161</v>
      </c>
      <c r="B91" s="2315"/>
      <c r="C91" s="2315"/>
      <c r="D91" s="2315"/>
      <c r="E91" s="2315"/>
      <c r="F91" s="2315"/>
      <c r="G91" s="2315"/>
      <c r="H91" s="2315"/>
      <c r="I91" s="2315"/>
      <c r="J91" s="2315"/>
      <c r="K91" s="2315"/>
      <c r="L91" s="2315"/>
      <c r="M91" s="2315"/>
      <c r="N91" s="2315"/>
      <c r="O91" s="2315"/>
      <c r="P91" s="2315"/>
      <c r="Q91" s="2315"/>
      <c r="R91" s="2316"/>
    </row>
    <row r="92" spans="1:18" hidden="1" x14ac:dyDescent="0.25">
      <c r="A92" s="148" t="s">
        <v>162</v>
      </c>
      <c r="B92" s="323">
        <v>0</v>
      </c>
      <c r="C92" s="324">
        <v>7</v>
      </c>
      <c r="D92" s="324">
        <v>5</v>
      </c>
      <c r="E92" s="324">
        <v>0</v>
      </c>
      <c r="F92" s="324">
        <v>0</v>
      </c>
      <c r="G92" s="324">
        <v>0</v>
      </c>
      <c r="H92" s="324">
        <v>0</v>
      </c>
      <c r="I92" s="324">
        <v>132</v>
      </c>
      <c r="J92" s="324">
        <v>7</v>
      </c>
      <c r="K92" s="324">
        <v>4</v>
      </c>
      <c r="L92" s="324">
        <v>46</v>
      </c>
      <c r="M92" s="324">
        <v>24</v>
      </c>
      <c r="N92" s="324">
        <v>1</v>
      </c>
      <c r="O92" s="324">
        <v>3</v>
      </c>
      <c r="P92" s="1817">
        <v>8</v>
      </c>
      <c r="Q92" s="1813">
        <f t="shared" ref="Q92:Q97" si="22">SUM(B92:P92)</f>
        <v>237</v>
      </c>
      <c r="R92" s="280">
        <f>SUM(Q92/Q96)</f>
        <v>1.1117887132335694E-2</v>
      </c>
    </row>
    <row r="93" spans="1:18" hidden="1" x14ac:dyDescent="0.25">
      <c r="A93" s="149" t="s">
        <v>163</v>
      </c>
      <c r="B93" s="326">
        <v>41</v>
      </c>
      <c r="C93" s="327">
        <v>265</v>
      </c>
      <c r="D93" s="327">
        <v>155</v>
      </c>
      <c r="E93" s="327">
        <v>78</v>
      </c>
      <c r="F93" s="327">
        <v>45</v>
      </c>
      <c r="G93" s="327">
        <v>6</v>
      </c>
      <c r="H93" s="327">
        <v>33</v>
      </c>
      <c r="I93" s="327">
        <v>7415</v>
      </c>
      <c r="J93" s="327">
        <v>477</v>
      </c>
      <c r="K93" s="327">
        <v>181</v>
      </c>
      <c r="L93" s="327">
        <v>2112</v>
      </c>
      <c r="M93" s="327">
        <v>934</v>
      </c>
      <c r="N93" s="327">
        <v>49</v>
      </c>
      <c r="O93" s="327">
        <v>361</v>
      </c>
      <c r="P93" s="1818">
        <v>356</v>
      </c>
      <c r="Q93" s="1814">
        <f t="shared" si="22"/>
        <v>12508</v>
      </c>
      <c r="R93" s="280">
        <f>SUM(Q93/Q96)</f>
        <v>0.58676173945677157</v>
      </c>
    </row>
    <row r="94" spans="1:18" hidden="1" x14ac:dyDescent="0.25">
      <c r="A94" s="149" t="s">
        <v>164</v>
      </c>
      <c r="B94" s="326">
        <v>20</v>
      </c>
      <c r="C94" s="327">
        <v>173</v>
      </c>
      <c r="D94" s="327">
        <v>117</v>
      </c>
      <c r="E94" s="327">
        <v>51</v>
      </c>
      <c r="F94" s="327">
        <v>47</v>
      </c>
      <c r="G94" s="327">
        <v>10</v>
      </c>
      <c r="H94" s="327">
        <v>16</v>
      </c>
      <c r="I94" s="327">
        <v>4591</v>
      </c>
      <c r="J94" s="327">
        <v>263</v>
      </c>
      <c r="K94" s="327">
        <v>94</v>
      </c>
      <c r="L94" s="327">
        <v>1179</v>
      </c>
      <c r="M94" s="327">
        <v>605</v>
      </c>
      <c r="N94" s="327">
        <v>37</v>
      </c>
      <c r="O94" s="327">
        <v>261</v>
      </c>
      <c r="P94" s="1818">
        <v>169</v>
      </c>
      <c r="Q94" s="1814">
        <f t="shared" si="22"/>
        <v>7633</v>
      </c>
      <c r="R94" s="280">
        <f>SUM(Q94/Q96)</f>
        <v>0.35807102312708167</v>
      </c>
    </row>
    <row r="95" spans="1:18" ht="15.75" hidden="1" thickBot="1" x14ac:dyDescent="0.3">
      <c r="A95" s="150" t="s">
        <v>165</v>
      </c>
      <c r="B95" s="329">
        <v>1</v>
      </c>
      <c r="C95" s="330">
        <v>14</v>
      </c>
      <c r="D95" s="330">
        <v>10</v>
      </c>
      <c r="E95" s="330">
        <v>7</v>
      </c>
      <c r="F95" s="330">
        <v>5</v>
      </c>
      <c r="G95" s="330">
        <v>2</v>
      </c>
      <c r="H95" s="330">
        <v>2</v>
      </c>
      <c r="I95" s="330">
        <v>589</v>
      </c>
      <c r="J95" s="330">
        <v>39</v>
      </c>
      <c r="K95" s="330">
        <v>13</v>
      </c>
      <c r="L95" s="330">
        <v>135</v>
      </c>
      <c r="M95" s="330">
        <v>67</v>
      </c>
      <c r="N95" s="330">
        <v>5</v>
      </c>
      <c r="O95" s="330">
        <v>31</v>
      </c>
      <c r="P95" s="1819">
        <v>19</v>
      </c>
      <c r="Q95" s="1815">
        <f t="shared" si="22"/>
        <v>939</v>
      </c>
      <c r="R95" s="280">
        <f>SUM(Q95/Q96)</f>
        <v>4.4049350283811045E-2</v>
      </c>
    </row>
    <row r="96" spans="1:18" ht="16.5" hidden="1" thickTop="1" thickBot="1" x14ac:dyDescent="0.3">
      <c r="A96" s="70" t="s">
        <v>130</v>
      </c>
      <c r="B96" s="1429">
        <f>SUM(B92:B95)</f>
        <v>62</v>
      </c>
      <c r="C96" s="1430">
        <f t="shared" ref="C96:P96" si="23">SUM(C92:C95)</f>
        <v>459</v>
      </c>
      <c r="D96" s="1430">
        <f t="shared" si="23"/>
        <v>287</v>
      </c>
      <c r="E96" s="1430">
        <f t="shared" si="23"/>
        <v>136</v>
      </c>
      <c r="F96" s="1430">
        <f t="shared" si="23"/>
        <v>97</v>
      </c>
      <c r="G96" s="1430">
        <f t="shared" si="23"/>
        <v>18</v>
      </c>
      <c r="H96" s="1430">
        <f t="shared" si="23"/>
        <v>51</v>
      </c>
      <c r="I96" s="1430">
        <f t="shared" si="23"/>
        <v>12727</v>
      </c>
      <c r="J96" s="1430">
        <f t="shared" si="23"/>
        <v>786</v>
      </c>
      <c r="K96" s="1430">
        <f t="shared" si="23"/>
        <v>292</v>
      </c>
      <c r="L96" s="1430">
        <f t="shared" si="23"/>
        <v>3472</v>
      </c>
      <c r="M96" s="1430">
        <f t="shared" si="23"/>
        <v>1630</v>
      </c>
      <c r="N96" s="1430">
        <f t="shared" si="23"/>
        <v>92</v>
      </c>
      <c r="O96" s="1430">
        <f t="shared" si="23"/>
        <v>656</v>
      </c>
      <c r="P96" s="1820">
        <f t="shared" si="23"/>
        <v>552</v>
      </c>
      <c r="Q96" s="1816">
        <f t="shared" si="22"/>
        <v>21317</v>
      </c>
      <c r="R96" s="295">
        <f>SUM(R92:R95)</f>
        <v>1</v>
      </c>
    </row>
    <row r="97" spans="1:24" ht="15.75" hidden="1" thickBot="1" x14ac:dyDescent="0.3">
      <c r="A97" s="71" t="s">
        <v>129</v>
      </c>
      <c r="B97" s="807">
        <f>SUM(B96/Q96)</f>
        <v>2.9084768025519538E-3</v>
      </c>
      <c r="C97" s="808">
        <f>SUM(C96/Q96)</f>
        <v>2.1532110522118498E-2</v>
      </c>
      <c r="D97" s="808">
        <f>SUM(D96/Q96)</f>
        <v>1.3463432940845335E-2</v>
      </c>
      <c r="E97" s="808">
        <f>SUM(E96/Q96)</f>
        <v>6.3798845991462211E-3</v>
      </c>
      <c r="F97" s="808">
        <f>SUM(F96/Q96)</f>
        <v>4.5503588685087016E-3</v>
      </c>
      <c r="G97" s="808">
        <f>SUM(G96/Q96)</f>
        <v>8.4439649106347046E-4</v>
      </c>
      <c r="H97" s="808">
        <f>SUM(H96/Q96)</f>
        <v>2.3924567246798329E-3</v>
      </c>
      <c r="I97" s="808">
        <f>SUM(I96/Q96)</f>
        <v>0.59703523009804382</v>
      </c>
      <c r="J97" s="808">
        <f>SUM(J96/Q96)</f>
        <v>3.6871980109771545E-2</v>
      </c>
      <c r="K97" s="808">
        <f>SUM(K96/Q96)</f>
        <v>1.3697987521696299E-2</v>
      </c>
      <c r="L97" s="808">
        <f>SUM(L96/Q96)</f>
        <v>0.16287470094290943</v>
      </c>
      <c r="M97" s="808">
        <f>SUM(M96/Q96)</f>
        <v>7.6464793357414268E-2</v>
      </c>
      <c r="N97" s="808">
        <f>SUM(N96/Q96)</f>
        <v>4.3158042876577382E-3</v>
      </c>
      <c r="O97" s="808">
        <f>SUM(O96/Q96)</f>
        <v>3.0773561007646479E-2</v>
      </c>
      <c r="P97" s="809">
        <f>SUM(P96/Q96)</f>
        <v>2.5894825725946428E-2</v>
      </c>
      <c r="Q97" s="1549">
        <f t="shared" si="22"/>
        <v>1</v>
      </c>
      <c r="R97" s="367"/>
    </row>
    <row r="98" spans="1:24" ht="14.25" hidden="1" customHeight="1" thickBot="1" x14ac:dyDescent="0.3">
      <c r="A98" s="2320" t="s">
        <v>167</v>
      </c>
      <c r="B98" s="2321"/>
      <c r="C98" s="2321"/>
      <c r="D98" s="2321"/>
      <c r="E98" s="2321"/>
      <c r="F98" s="2321"/>
      <c r="G98" s="2321"/>
      <c r="H98" s="2321"/>
      <c r="I98" s="2321"/>
      <c r="J98" s="2321"/>
      <c r="K98" s="2321"/>
      <c r="L98" s="2321"/>
      <c r="M98" s="2321"/>
      <c r="N98" s="2321"/>
      <c r="O98" s="2321"/>
      <c r="P98" s="2321"/>
      <c r="Q98" s="2321"/>
      <c r="R98" s="2322"/>
    </row>
    <row r="99" spans="1:24" ht="57" hidden="1" thickBot="1" x14ac:dyDescent="0.3">
      <c r="A99" s="53"/>
      <c r="B99" s="666" t="s">
        <v>143</v>
      </c>
      <c r="C99" s="667" t="s">
        <v>144</v>
      </c>
      <c r="D99" s="667" t="s">
        <v>145</v>
      </c>
      <c r="E99" s="667" t="s">
        <v>146</v>
      </c>
      <c r="F99" s="667" t="s">
        <v>147</v>
      </c>
      <c r="G99" s="667" t="s">
        <v>148</v>
      </c>
      <c r="H99" s="667" t="s">
        <v>149</v>
      </c>
      <c r="I99" s="667" t="s">
        <v>150</v>
      </c>
      <c r="J99" s="667" t="s">
        <v>151</v>
      </c>
      <c r="K99" s="667" t="s">
        <v>152</v>
      </c>
      <c r="L99" s="667" t="s">
        <v>153</v>
      </c>
      <c r="M99" s="667" t="s">
        <v>154</v>
      </c>
      <c r="N99" s="667" t="s">
        <v>155</v>
      </c>
      <c r="O99" s="667" t="s">
        <v>156</v>
      </c>
      <c r="P99" s="667" t="s">
        <v>157</v>
      </c>
      <c r="Q99" s="667" t="s">
        <v>158</v>
      </c>
      <c r="R99" s="668" t="s">
        <v>159</v>
      </c>
    </row>
    <row r="100" spans="1:24" ht="15.75" hidden="1" thickBot="1" x14ac:dyDescent="0.3">
      <c r="A100" s="2314" t="s">
        <v>160</v>
      </c>
      <c r="B100" s="2315"/>
      <c r="C100" s="2315"/>
      <c r="D100" s="2315"/>
      <c r="E100" s="2315"/>
      <c r="F100" s="2315"/>
      <c r="G100" s="2315"/>
      <c r="H100" s="2315"/>
      <c r="I100" s="2315"/>
      <c r="J100" s="2315"/>
      <c r="K100" s="2315"/>
      <c r="L100" s="2315"/>
      <c r="M100" s="2315"/>
      <c r="N100" s="2315"/>
      <c r="O100" s="2315"/>
      <c r="P100" s="2315"/>
      <c r="Q100" s="2315"/>
      <c r="R100" s="2316"/>
    </row>
    <row r="101" spans="1:24" hidden="1" x14ac:dyDescent="0.25">
      <c r="A101" s="148" t="s">
        <v>107</v>
      </c>
      <c r="B101" s="368">
        <v>10</v>
      </c>
      <c r="C101" s="1806">
        <v>58</v>
      </c>
      <c r="D101" s="1806">
        <v>39</v>
      </c>
      <c r="E101" s="1806">
        <v>31</v>
      </c>
      <c r="F101" s="1806">
        <v>7</v>
      </c>
      <c r="G101" s="1806">
        <v>5</v>
      </c>
      <c r="H101" s="1806">
        <v>8</v>
      </c>
      <c r="I101" s="1806">
        <v>1843</v>
      </c>
      <c r="J101" s="1806">
        <v>115</v>
      </c>
      <c r="K101" s="1806">
        <v>40</v>
      </c>
      <c r="L101" s="1806">
        <v>408</v>
      </c>
      <c r="M101" s="1806">
        <v>233</v>
      </c>
      <c r="N101" s="1806">
        <v>11</v>
      </c>
      <c r="O101" s="1806">
        <v>84</v>
      </c>
      <c r="P101" s="1810">
        <v>81</v>
      </c>
      <c r="Q101" s="113">
        <f t="shared" ref="Q101:Q106" si="24">SUM(B101:P101)</f>
        <v>2973</v>
      </c>
      <c r="R101" s="279">
        <f>SUM(Q101/Q105)</f>
        <v>0.1388408910474945</v>
      </c>
    </row>
    <row r="102" spans="1:24" hidden="1" x14ac:dyDescent="0.25">
      <c r="A102" s="149" t="s">
        <v>108</v>
      </c>
      <c r="B102" s="369">
        <v>30</v>
      </c>
      <c r="C102" s="1807">
        <v>148</v>
      </c>
      <c r="D102" s="1807">
        <v>122</v>
      </c>
      <c r="E102" s="1807">
        <v>61</v>
      </c>
      <c r="F102" s="1807">
        <v>51</v>
      </c>
      <c r="G102" s="1807">
        <v>10</v>
      </c>
      <c r="H102" s="1807">
        <v>19</v>
      </c>
      <c r="I102" s="1807">
        <v>4395</v>
      </c>
      <c r="J102" s="1807">
        <v>278</v>
      </c>
      <c r="K102" s="1807">
        <v>116</v>
      </c>
      <c r="L102" s="1807">
        <v>1338</v>
      </c>
      <c r="M102" s="1807">
        <v>559</v>
      </c>
      <c r="N102" s="1807">
        <v>34</v>
      </c>
      <c r="O102" s="1807">
        <v>257</v>
      </c>
      <c r="P102" s="1811">
        <v>168</v>
      </c>
      <c r="Q102" s="114">
        <f t="shared" si="24"/>
        <v>7586</v>
      </c>
      <c r="R102" s="280">
        <f>SUM(Q102/Q105)</f>
        <v>0.35427077009293417</v>
      </c>
    </row>
    <row r="103" spans="1:24" hidden="1" x14ac:dyDescent="0.25">
      <c r="A103" s="149" t="s">
        <v>109</v>
      </c>
      <c r="B103" s="369">
        <v>40</v>
      </c>
      <c r="C103" s="1807">
        <v>203</v>
      </c>
      <c r="D103" s="1807">
        <v>161</v>
      </c>
      <c r="E103" s="1807">
        <v>75</v>
      </c>
      <c r="F103" s="1807">
        <v>45</v>
      </c>
      <c r="G103" s="1807">
        <v>10</v>
      </c>
      <c r="H103" s="1807">
        <v>19</v>
      </c>
      <c r="I103" s="1807">
        <v>6324</v>
      </c>
      <c r="J103" s="1807">
        <v>353</v>
      </c>
      <c r="K103" s="1807">
        <v>126</v>
      </c>
      <c r="L103" s="1807">
        <v>1753</v>
      </c>
      <c r="M103" s="1807">
        <v>816</v>
      </c>
      <c r="N103" s="1807">
        <v>49</v>
      </c>
      <c r="O103" s="1807">
        <v>321</v>
      </c>
      <c r="P103" s="1811">
        <v>276</v>
      </c>
      <c r="Q103" s="114">
        <f t="shared" si="24"/>
        <v>10571</v>
      </c>
      <c r="R103" s="280">
        <f>SUM(Q103/Q105)</f>
        <v>0.49367206836968197</v>
      </c>
      <c r="S103" s="1262"/>
      <c r="T103" s="1262"/>
      <c r="U103" s="1640"/>
      <c r="V103" s="1640"/>
      <c r="W103" s="1262"/>
      <c r="X103" s="1640"/>
    </row>
    <row r="104" spans="1:24" ht="15.75" hidden="1" thickBot="1" x14ac:dyDescent="0.3">
      <c r="A104" s="150" t="s">
        <v>110</v>
      </c>
      <c r="B104" s="1808">
        <v>0</v>
      </c>
      <c r="C104" s="1809">
        <v>3</v>
      </c>
      <c r="D104" s="1809">
        <v>2</v>
      </c>
      <c r="E104" s="1809">
        <v>1</v>
      </c>
      <c r="F104" s="1809">
        <v>2</v>
      </c>
      <c r="G104" s="1809">
        <v>0</v>
      </c>
      <c r="H104" s="1809">
        <v>0</v>
      </c>
      <c r="I104" s="1809">
        <v>204</v>
      </c>
      <c r="J104" s="1809">
        <v>3</v>
      </c>
      <c r="K104" s="1809">
        <v>1</v>
      </c>
      <c r="L104" s="1809">
        <v>39</v>
      </c>
      <c r="M104" s="1809">
        <v>22</v>
      </c>
      <c r="N104" s="1809">
        <v>0</v>
      </c>
      <c r="O104" s="1809">
        <v>5</v>
      </c>
      <c r="P104" s="1812">
        <v>1</v>
      </c>
      <c r="Q104" s="115">
        <f t="shared" si="24"/>
        <v>283</v>
      </c>
      <c r="R104" s="281">
        <f>SUM(Q104/Q105)</f>
        <v>1.3216270489889319E-2</v>
      </c>
      <c r="S104" s="1262"/>
      <c r="T104" s="1262"/>
      <c r="U104" s="1640"/>
      <c r="V104" s="1640"/>
      <c r="W104" s="1262"/>
      <c r="X104" s="1640"/>
    </row>
    <row r="105" spans="1:24" ht="16.5" hidden="1" thickTop="1" thickBot="1" x14ac:dyDescent="0.3">
      <c r="A105" s="70" t="s">
        <v>130</v>
      </c>
      <c r="B105" s="1429">
        <f t="shared" ref="B105:P105" si="25">SUM(B101:B104)</f>
        <v>80</v>
      </c>
      <c r="C105" s="1430">
        <f t="shared" si="25"/>
        <v>412</v>
      </c>
      <c r="D105" s="1430">
        <f t="shared" si="25"/>
        <v>324</v>
      </c>
      <c r="E105" s="1430">
        <f t="shared" si="25"/>
        <v>168</v>
      </c>
      <c r="F105" s="1430">
        <f t="shared" si="25"/>
        <v>105</v>
      </c>
      <c r="G105" s="1430">
        <f t="shared" si="25"/>
        <v>25</v>
      </c>
      <c r="H105" s="1430">
        <f t="shared" si="25"/>
        <v>46</v>
      </c>
      <c r="I105" s="1430">
        <f t="shared" si="25"/>
        <v>12766</v>
      </c>
      <c r="J105" s="1430">
        <f t="shared" si="25"/>
        <v>749</v>
      </c>
      <c r="K105" s="1430">
        <f t="shared" si="25"/>
        <v>283</v>
      </c>
      <c r="L105" s="1430">
        <f t="shared" si="25"/>
        <v>3538</v>
      </c>
      <c r="M105" s="1430">
        <f t="shared" si="25"/>
        <v>1630</v>
      </c>
      <c r="N105" s="1430">
        <f t="shared" si="25"/>
        <v>94</v>
      </c>
      <c r="O105" s="1430">
        <f t="shared" si="25"/>
        <v>667</v>
      </c>
      <c r="P105" s="1820">
        <f t="shared" si="25"/>
        <v>526</v>
      </c>
      <c r="Q105" s="206">
        <f t="shared" si="24"/>
        <v>21413</v>
      </c>
      <c r="R105" s="295">
        <f>SUM(R101:R104)</f>
        <v>1</v>
      </c>
      <c r="S105" s="1262"/>
      <c r="T105" s="1262"/>
      <c r="U105" s="1640"/>
      <c r="V105" s="1640"/>
      <c r="W105" s="1262"/>
      <c r="X105" s="1640"/>
    </row>
    <row r="106" spans="1:24" ht="15.75" hidden="1" thickBot="1" x14ac:dyDescent="0.3">
      <c r="A106" s="71" t="s">
        <v>129</v>
      </c>
      <c r="B106" s="807">
        <f>SUM(B105/Q105)</f>
        <v>3.7360481950217159E-3</v>
      </c>
      <c r="C106" s="808">
        <f>SUM(C105/Q105)</f>
        <v>1.9240648204361836E-2</v>
      </c>
      <c r="D106" s="808">
        <f>SUM(D105/Q105)</f>
        <v>1.5130995189837949E-2</v>
      </c>
      <c r="E106" s="808">
        <f>SUM(E105/Q105)</f>
        <v>7.8457012095456032E-3</v>
      </c>
      <c r="F106" s="808">
        <f>SUM(F105/Q105)</f>
        <v>4.9035632559660015E-3</v>
      </c>
      <c r="G106" s="808">
        <f>SUM(G105/Q105)</f>
        <v>1.1675150609442861E-3</v>
      </c>
      <c r="H106" s="808">
        <f>SUM(H105/Q105)</f>
        <v>2.1482277121374865E-3</v>
      </c>
      <c r="I106" s="808">
        <f>SUM(I105/Q105)</f>
        <v>0.5961798907205903</v>
      </c>
      <c r="J106" s="808">
        <f>SUM(J105/Q105)</f>
        <v>3.4978751225890815E-2</v>
      </c>
      <c r="K106" s="808">
        <f>SUM(K105/Q105)</f>
        <v>1.3216270489889319E-2</v>
      </c>
      <c r="L106" s="808">
        <f>SUM(L105/Q105)</f>
        <v>0.16522673142483538</v>
      </c>
      <c r="M106" s="808">
        <f>SUM(M105/Q105)</f>
        <v>7.6121981973567454E-2</v>
      </c>
      <c r="N106" s="808">
        <f>SUM(N105/Q105)</f>
        <v>4.3898566291505157E-3</v>
      </c>
      <c r="O106" s="808">
        <f>SUM(O105/Q105)</f>
        <v>3.1149301825993556E-2</v>
      </c>
      <c r="P106" s="809">
        <f>SUM(P105/Q105)</f>
        <v>2.4564516882267781E-2</v>
      </c>
      <c r="Q106" s="374">
        <f t="shared" si="24"/>
        <v>0.99999999999999978</v>
      </c>
      <c r="R106" s="367"/>
    </row>
    <row r="107" spans="1:24" ht="15.75" hidden="1" customHeight="1" thickBot="1" x14ac:dyDescent="0.3">
      <c r="A107" s="2314" t="s">
        <v>161</v>
      </c>
      <c r="B107" s="2315"/>
      <c r="C107" s="2315"/>
      <c r="D107" s="2315"/>
      <c r="E107" s="2315"/>
      <c r="F107" s="2315"/>
      <c r="G107" s="2315"/>
      <c r="H107" s="2315"/>
      <c r="I107" s="2315"/>
      <c r="J107" s="2315"/>
      <c r="K107" s="2315"/>
      <c r="L107" s="2315"/>
      <c r="M107" s="2315"/>
      <c r="N107" s="2315"/>
      <c r="O107" s="2315"/>
      <c r="P107" s="2315"/>
      <c r="Q107" s="2315"/>
      <c r="R107" s="2316"/>
    </row>
    <row r="108" spans="1:24" hidden="1" x14ac:dyDescent="0.25">
      <c r="A108" s="148" t="s">
        <v>162</v>
      </c>
      <c r="B108" s="323">
        <v>1</v>
      </c>
      <c r="C108" s="324">
        <v>5</v>
      </c>
      <c r="D108" s="324">
        <v>4</v>
      </c>
      <c r="E108" s="324">
        <v>1</v>
      </c>
      <c r="F108" s="324">
        <v>1</v>
      </c>
      <c r="G108" s="324">
        <v>0</v>
      </c>
      <c r="H108" s="324">
        <v>1</v>
      </c>
      <c r="I108" s="324">
        <v>148</v>
      </c>
      <c r="J108" s="324">
        <v>5</v>
      </c>
      <c r="K108" s="324">
        <v>4</v>
      </c>
      <c r="L108" s="324">
        <v>52</v>
      </c>
      <c r="M108" s="324">
        <v>29</v>
      </c>
      <c r="N108" s="324">
        <v>1</v>
      </c>
      <c r="O108" s="324">
        <v>8</v>
      </c>
      <c r="P108" s="1817">
        <v>5</v>
      </c>
      <c r="Q108" s="113">
        <f t="shared" ref="Q108:Q113" si="26">SUM(B108:P108)</f>
        <v>265</v>
      </c>
      <c r="R108" s="280">
        <f>SUM(Q108/Q112)</f>
        <v>1.2375659646009434E-2</v>
      </c>
    </row>
    <row r="109" spans="1:24" hidden="1" x14ac:dyDescent="0.25">
      <c r="A109" s="149" t="s">
        <v>163</v>
      </c>
      <c r="B109" s="326">
        <v>43</v>
      </c>
      <c r="C109" s="327">
        <v>238</v>
      </c>
      <c r="D109" s="327">
        <v>169</v>
      </c>
      <c r="E109" s="327">
        <v>93</v>
      </c>
      <c r="F109" s="327">
        <v>67</v>
      </c>
      <c r="G109" s="327">
        <v>12</v>
      </c>
      <c r="H109" s="327">
        <v>28</v>
      </c>
      <c r="I109" s="327">
        <v>7251</v>
      </c>
      <c r="J109" s="327">
        <v>436</v>
      </c>
      <c r="K109" s="327">
        <v>176</v>
      </c>
      <c r="L109" s="327">
        <v>2168</v>
      </c>
      <c r="M109" s="327">
        <v>903</v>
      </c>
      <c r="N109" s="327">
        <v>48</v>
      </c>
      <c r="O109" s="327">
        <v>398</v>
      </c>
      <c r="P109" s="1818">
        <v>327</v>
      </c>
      <c r="Q109" s="114">
        <f t="shared" si="26"/>
        <v>12357</v>
      </c>
      <c r="R109" s="280">
        <f>SUM(Q109/Q112)</f>
        <v>0.5770793443235418</v>
      </c>
    </row>
    <row r="110" spans="1:24" hidden="1" x14ac:dyDescent="0.25">
      <c r="A110" s="149" t="s">
        <v>164</v>
      </c>
      <c r="B110" s="326">
        <v>31</v>
      </c>
      <c r="C110" s="327">
        <v>140</v>
      </c>
      <c r="D110" s="327">
        <v>130</v>
      </c>
      <c r="E110" s="327">
        <v>65</v>
      </c>
      <c r="F110" s="327">
        <v>35</v>
      </c>
      <c r="G110" s="327">
        <v>10</v>
      </c>
      <c r="H110" s="327">
        <v>16</v>
      </c>
      <c r="I110" s="327">
        <v>4774</v>
      </c>
      <c r="J110" s="327">
        <v>266</v>
      </c>
      <c r="K110" s="327">
        <v>87</v>
      </c>
      <c r="L110" s="327">
        <v>1179</v>
      </c>
      <c r="M110" s="327">
        <v>629</v>
      </c>
      <c r="N110" s="327">
        <v>39</v>
      </c>
      <c r="O110" s="327">
        <v>224</v>
      </c>
      <c r="P110" s="1818">
        <v>164</v>
      </c>
      <c r="Q110" s="114">
        <f t="shared" si="26"/>
        <v>7789</v>
      </c>
      <c r="R110" s="280">
        <f>SUM(Q110/Q112)</f>
        <v>0.36375099238780179</v>
      </c>
    </row>
    <row r="111" spans="1:24" ht="15.75" hidden="1" thickBot="1" x14ac:dyDescent="0.3">
      <c r="A111" s="150" t="s">
        <v>165</v>
      </c>
      <c r="B111" s="329">
        <v>5</v>
      </c>
      <c r="C111" s="330">
        <v>29</v>
      </c>
      <c r="D111" s="330">
        <v>21</v>
      </c>
      <c r="E111" s="330">
        <v>9</v>
      </c>
      <c r="F111" s="330">
        <v>2</v>
      </c>
      <c r="G111" s="330">
        <v>3</v>
      </c>
      <c r="H111" s="330">
        <v>1</v>
      </c>
      <c r="I111" s="330">
        <v>593</v>
      </c>
      <c r="J111" s="330">
        <v>42</v>
      </c>
      <c r="K111" s="330">
        <v>16</v>
      </c>
      <c r="L111" s="330">
        <v>139</v>
      </c>
      <c r="M111" s="330">
        <v>69</v>
      </c>
      <c r="N111" s="330">
        <v>6</v>
      </c>
      <c r="O111" s="330">
        <v>37</v>
      </c>
      <c r="P111" s="1819">
        <v>30</v>
      </c>
      <c r="Q111" s="115">
        <f t="shared" si="26"/>
        <v>1002</v>
      </c>
      <c r="R111" s="280">
        <f>SUM(Q111/Q112)</f>
        <v>4.6794003642646992E-2</v>
      </c>
    </row>
    <row r="112" spans="1:24" ht="16.5" hidden="1" thickTop="1" thickBot="1" x14ac:dyDescent="0.3">
      <c r="A112" s="70" t="s">
        <v>130</v>
      </c>
      <c r="B112" s="1429">
        <f>SUM(B108:B111)</f>
        <v>80</v>
      </c>
      <c r="C112" s="1430">
        <f t="shared" ref="C112:P112" si="27">SUM(C108:C111)</f>
        <v>412</v>
      </c>
      <c r="D112" s="1430">
        <f t="shared" si="27"/>
        <v>324</v>
      </c>
      <c r="E112" s="1430">
        <f t="shared" si="27"/>
        <v>168</v>
      </c>
      <c r="F112" s="1430">
        <f t="shared" si="27"/>
        <v>105</v>
      </c>
      <c r="G112" s="1430">
        <f t="shared" si="27"/>
        <v>25</v>
      </c>
      <c r="H112" s="1430">
        <f t="shared" si="27"/>
        <v>46</v>
      </c>
      <c r="I112" s="1430">
        <f t="shared" si="27"/>
        <v>12766</v>
      </c>
      <c r="J112" s="1430">
        <f t="shared" si="27"/>
        <v>749</v>
      </c>
      <c r="K112" s="1430">
        <f t="shared" si="27"/>
        <v>283</v>
      </c>
      <c r="L112" s="1430">
        <f t="shared" si="27"/>
        <v>3538</v>
      </c>
      <c r="M112" s="1430">
        <f t="shared" si="27"/>
        <v>1630</v>
      </c>
      <c r="N112" s="1430">
        <f t="shared" si="27"/>
        <v>94</v>
      </c>
      <c r="O112" s="1430">
        <f t="shared" si="27"/>
        <v>667</v>
      </c>
      <c r="P112" s="1820">
        <f t="shared" si="27"/>
        <v>526</v>
      </c>
      <c r="Q112" s="206">
        <f t="shared" si="26"/>
        <v>21413</v>
      </c>
      <c r="R112" s="295">
        <f>SUM(R108:R111)</f>
        <v>0.99999999999999989</v>
      </c>
    </row>
    <row r="113" spans="1:18" ht="15.75" hidden="1" thickBot="1" x14ac:dyDescent="0.3">
      <c r="A113" s="71" t="s">
        <v>129</v>
      </c>
      <c r="B113" s="807">
        <f>SUM(B112/Q112)</f>
        <v>3.7360481950217159E-3</v>
      </c>
      <c r="C113" s="808">
        <f>SUM(C112/Q112)</f>
        <v>1.9240648204361836E-2</v>
      </c>
      <c r="D113" s="808">
        <f>SUM(D112/Q112)</f>
        <v>1.5130995189837949E-2</v>
      </c>
      <c r="E113" s="808">
        <f>SUM(E112/Q112)</f>
        <v>7.8457012095456032E-3</v>
      </c>
      <c r="F113" s="808">
        <f>SUM(F112/Q112)</f>
        <v>4.9035632559660015E-3</v>
      </c>
      <c r="G113" s="808">
        <f>SUM(G112/Q112)</f>
        <v>1.1675150609442861E-3</v>
      </c>
      <c r="H113" s="808">
        <f>SUM(H112/Q112)</f>
        <v>2.1482277121374865E-3</v>
      </c>
      <c r="I113" s="808">
        <f>SUM(I112/Q112)</f>
        <v>0.5961798907205903</v>
      </c>
      <c r="J113" s="808">
        <f>SUM(J112/Q112)</f>
        <v>3.4978751225890815E-2</v>
      </c>
      <c r="K113" s="808">
        <f>SUM(K112/Q112)</f>
        <v>1.3216270489889319E-2</v>
      </c>
      <c r="L113" s="808">
        <f>SUM(L112/Q112)</f>
        <v>0.16522673142483538</v>
      </c>
      <c r="M113" s="808">
        <f>SUM(M112/Q112)</f>
        <v>7.6121981973567454E-2</v>
      </c>
      <c r="N113" s="808">
        <f>SUM(N112/Q112)</f>
        <v>4.3898566291505157E-3</v>
      </c>
      <c r="O113" s="808">
        <f>SUM(O112/Q112)</f>
        <v>3.1149301825993556E-2</v>
      </c>
      <c r="P113" s="809">
        <f>SUM(P112/Q112)</f>
        <v>2.4564516882267781E-2</v>
      </c>
      <c r="Q113" s="1606">
        <f t="shared" si="26"/>
        <v>0.99999999999999978</v>
      </c>
      <c r="R113" s="367"/>
    </row>
    <row r="114" spans="1:18" ht="14.25" hidden="1" customHeight="1" thickBot="1" x14ac:dyDescent="0.3">
      <c r="A114" s="2320" t="s">
        <v>168</v>
      </c>
      <c r="B114" s="2321"/>
      <c r="C114" s="2321"/>
      <c r="D114" s="2321"/>
      <c r="E114" s="2321"/>
      <c r="F114" s="2321"/>
      <c r="G114" s="2321"/>
      <c r="H114" s="2321"/>
      <c r="I114" s="2321"/>
      <c r="J114" s="2321"/>
      <c r="K114" s="2321"/>
      <c r="L114" s="2321"/>
      <c r="M114" s="2321"/>
      <c r="N114" s="2321"/>
      <c r="O114" s="2321"/>
      <c r="P114" s="2321"/>
      <c r="Q114" s="2321"/>
      <c r="R114" s="2322"/>
    </row>
    <row r="115" spans="1:18" ht="57" hidden="1" thickBot="1" x14ac:dyDescent="0.3">
      <c r="A115" s="53"/>
      <c r="B115" s="666" t="s">
        <v>143</v>
      </c>
      <c r="C115" s="667" t="s">
        <v>144</v>
      </c>
      <c r="D115" s="667" t="s">
        <v>145</v>
      </c>
      <c r="E115" s="667" t="s">
        <v>146</v>
      </c>
      <c r="F115" s="667" t="s">
        <v>147</v>
      </c>
      <c r="G115" s="667" t="s">
        <v>148</v>
      </c>
      <c r="H115" s="667" t="s">
        <v>149</v>
      </c>
      <c r="I115" s="667" t="s">
        <v>150</v>
      </c>
      <c r="J115" s="667" t="s">
        <v>151</v>
      </c>
      <c r="K115" s="667" t="s">
        <v>152</v>
      </c>
      <c r="L115" s="667" t="s">
        <v>153</v>
      </c>
      <c r="M115" s="667" t="s">
        <v>154</v>
      </c>
      <c r="N115" s="667" t="s">
        <v>155</v>
      </c>
      <c r="O115" s="667" t="s">
        <v>156</v>
      </c>
      <c r="P115" s="667" t="s">
        <v>157</v>
      </c>
      <c r="Q115" s="667" t="s">
        <v>158</v>
      </c>
      <c r="R115" s="668" t="s">
        <v>159</v>
      </c>
    </row>
    <row r="116" spans="1:18" ht="15.75" hidden="1" thickBot="1" x14ac:dyDescent="0.3">
      <c r="A116" s="2314" t="s">
        <v>160</v>
      </c>
      <c r="B116" s="2323"/>
      <c r="C116" s="2323"/>
      <c r="D116" s="2323"/>
      <c r="E116" s="2323"/>
      <c r="F116" s="2323"/>
      <c r="G116" s="2323"/>
      <c r="H116" s="2323"/>
      <c r="I116" s="2323"/>
      <c r="J116" s="2323"/>
      <c r="K116" s="2323"/>
      <c r="L116" s="2323"/>
      <c r="M116" s="2323"/>
      <c r="N116" s="2323"/>
      <c r="O116" s="2323"/>
      <c r="P116" s="2323"/>
      <c r="Q116" s="2315"/>
      <c r="R116" s="2316"/>
    </row>
    <row r="117" spans="1:18" hidden="1" x14ac:dyDescent="0.25">
      <c r="A117" s="67" t="s">
        <v>107</v>
      </c>
      <c r="B117" s="1823">
        <v>20</v>
      </c>
      <c r="C117" s="1824">
        <v>65</v>
      </c>
      <c r="D117" s="1824">
        <v>35</v>
      </c>
      <c r="E117" s="1824">
        <v>40</v>
      </c>
      <c r="F117" s="1824">
        <v>10</v>
      </c>
      <c r="G117" s="1824">
        <v>1</v>
      </c>
      <c r="H117" s="1824">
        <v>4</v>
      </c>
      <c r="I117" s="1824">
        <v>2214</v>
      </c>
      <c r="J117" s="1824">
        <v>109</v>
      </c>
      <c r="K117" s="1824">
        <v>53</v>
      </c>
      <c r="L117" s="1824">
        <v>533</v>
      </c>
      <c r="M117" s="1824">
        <v>246</v>
      </c>
      <c r="N117" s="1824">
        <v>14</v>
      </c>
      <c r="O117" s="1824">
        <v>86</v>
      </c>
      <c r="P117" s="1825">
        <v>113</v>
      </c>
      <c r="Q117" s="113">
        <f t="shared" ref="Q117:Q122" si="28">SUM(B117:P117)</f>
        <v>3543</v>
      </c>
      <c r="R117" s="279">
        <f>SUM(Q117/Q121)</f>
        <v>0.15099727241732014</v>
      </c>
    </row>
    <row r="118" spans="1:18" hidden="1" x14ac:dyDescent="0.25">
      <c r="A118" s="68" t="s">
        <v>108</v>
      </c>
      <c r="B118" s="1826">
        <v>26</v>
      </c>
      <c r="C118" s="1821">
        <v>157</v>
      </c>
      <c r="D118" s="1821">
        <v>124</v>
      </c>
      <c r="E118" s="1821">
        <v>58</v>
      </c>
      <c r="F118" s="1821">
        <v>53</v>
      </c>
      <c r="G118" s="1821">
        <v>11</v>
      </c>
      <c r="H118" s="1821">
        <v>18</v>
      </c>
      <c r="I118" s="1821">
        <v>5145</v>
      </c>
      <c r="J118" s="1821">
        <v>308</v>
      </c>
      <c r="K118" s="1821">
        <v>113</v>
      </c>
      <c r="L118" s="1821">
        <v>1538</v>
      </c>
      <c r="M118" s="1821">
        <v>571</v>
      </c>
      <c r="N118" s="1821">
        <v>27</v>
      </c>
      <c r="O118" s="1821">
        <v>265</v>
      </c>
      <c r="P118" s="1827">
        <v>178</v>
      </c>
      <c r="Q118" s="114">
        <f t="shared" si="28"/>
        <v>8592</v>
      </c>
      <c r="R118" s="280">
        <f>SUM(Q118/Q121)</f>
        <v>0.36617797476986019</v>
      </c>
    </row>
    <row r="119" spans="1:18" hidden="1" x14ac:dyDescent="0.25">
      <c r="A119" s="68" t="s">
        <v>109</v>
      </c>
      <c r="B119" s="1826">
        <v>33</v>
      </c>
      <c r="C119" s="1821">
        <v>250</v>
      </c>
      <c r="D119" s="1821">
        <v>141</v>
      </c>
      <c r="E119" s="1821">
        <v>77</v>
      </c>
      <c r="F119" s="1821">
        <v>42</v>
      </c>
      <c r="G119" s="1821">
        <v>15</v>
      </c>
      <c r="H119" s="1821">
        <v>21</v>
      </c>
      <c r="I119" s="1821">
        <v>6750</v>
      </c>
      <c r="J119" s="1821">
        <v>368</v>
      </c>
      <c r="K119" s="1821">
        <v>123</v>
      </c>
      <c r="L119" s="1821">
        <v>1773</v>
      </c>
      <c r="M119" s="1821">
        <v>881</v>
      </c>
      <c r="N119" s="1821">
        <v>60</v>
      </c>
      <c r="O119" s="1821">
        <v>313</v>
      </c>
      <c r="P119" s="1827">
        <v>224</v>
      </c>
      <c r="Q119" s="114">
        <f t="shared" si="28"/>
        <v>11071</v>
      </c>
      <c r="R119" s="280">
        <f>SUM(Q119/Q121)</f>
        <v>0.47182918513467442</v>
      </c>
    </row>
    <row r="120" spans="1:18" ht="15.75" hidden="1" thickBot="1" x14ac:dyDescent="0.3">
      <c r="A120" s="69" t="s">
        <v>110</v>
      </c>
      <c r="B120" s="1826">
        <v>0</v>
      </c>
      <c r="C120" s="1821">
        <v>3</v>
      </c>
      <c r="D120" s="1821">
        <v>2</v>
      </c>
      <c r="E120" s="1821">
        <v>0</v>
      </c>
      <c r="F120" s="1821">
        <v>0</v>
      </c>
      <c r="G120" s="1821">
        <v>0</v>
      </c>
      <c r="H120" s="1821">
        <v>0</v>
      </c>
      <c r="I120" s="1821">
        <v>180</v>
      </c>
      <c r="J120" s="1821">
        <v>1</v>
      </c>
      <c r="K120" s="1821">
        <v>1</v>
      </c>
      <c r="L120" s="1821">
        <v>28</v>
      </c>
      <c r="M120" s="1821">
        <v>37</v>
      </c>
      <c r="N120" s="1821">
        <v>0</v>
      </c>
      <c r="O120" s="1821">
        <v>4</v>
      </c>
      <c r="P120" s="1827">
        <v>2</v>
      </c>
      <c r="Q120" s="115">
        <f t="shared" si="28"/>
        <v>258</v>
      </c>
      <c r="R120" s="281">
        <f>SUM(Q120/Q121)</f>
        <v>1.0995567678145244E-2</v>
      </c>
    </row>
    <row r="121" spans="1:18" ht="16.5" hidden="1" thickTop="1" thickBot="1" x14ac:dyDescent="0.3">
      <c r="A121" s="1550" t="s">
        <v>130</v>
      </c>
      <c r="B121" s="1828">
        <f t="shared" ref="B121:P121" si="29">SUM(B117:B120)</f>
        <v>79</v>
      </c>
      <c r="C121" s="1822">
        <f t="shared" si="29"/>
        <v>475</v>
      </c>
      <c r="D121" s="1822">
        <f t="shared" si="29"/>
        <v>302</v>
      </c>
      <c r="E121" s="1822">
        <f t="shared" si="29"/>
        <v>175</v>
      </c>
      <c r="F121" s="1822">
        <f t="shared" si="29"/>
        <v>105</v>
      </c>
      <c r="G121" s="1822">
        <f t="shared" si="29"/>
        <v>27</v>
      </c>
      <c r="H121" s="1822">
        <f t="shared" si="29"/>
        <v>43</v>
      </c>
      <c r="I121" s="1822">
        <f t="shared" si="29"/>
        <v>14289</v>
      </c>
      <c r="J121" s="1822">
        <f t="shared" si="29"/>
        <v>786</v>
      </c>
      <c r="K121" s="1822">
        <f t="shared" si="29"/>
        <v>290</v>
      </c>
      <c r="L121" s="1822">
        <f t="shared" si="29"/>
        <v>3872</v>
      </c>
      <c r="M121" s="1822">
        <f t="shared" si="29"/>
        <v>1735</v>
      </c>
      <c r="N121" s="1822">
        <f t="shared" si="29"/>
        <v>101</v>
      </c>
      <c r="O121" s="1822">
        <f t="shared" si="29"/>
        <v>668</v>
      </c>
      <c r="P121" s="1829">
        <f t="shared" si="29"/>
        <v>517</v>
      </c>
      <c r="Q121" s="206">
        <f t="shared" si="28"/>
        <v>23464</v>
      </c>
      <c r="R121" s="295">
        <f>SUM(R117:R120)</f>
        <v>1</v>
      </c>
    </row>
    <row r="122" spans="1:18" ht="15.75" hidden="1" thickBot="1" x14ac:dyDescent="0.3">
      <c r="A122" s="1551" t="s">
        <v>129</v>
      </c>
      <c r="B122" s="807">
        <f>SUM(B121/Q121)</f>
        <v>3.3668598704398229E-3</v>
      </c>
      <c r="C122" s="808">
        <f>SUM(C121/Q121)</f>
        <v>2.0243777702011592E-2</v>
      </c>
      <c r="D122" s="808">
        <f>SUM(D121/Q121)</f>
        <v>1.2870780770542108E-2</v>
      </c>
      <c r="E122" s="808">
        <f>SUM(E121/Q121)</f>
        <v>7.4582338902147967E-3</v>
      </c>
      <c r="F122" s="808">
        <f>SUM(F121/Q121)</f>
        <v>4.4749403341288784E-3</v>
      </c>
      <c r="G122" s="808">
        <f>SUM(G121/Q121)</f>
        <v>1.1506989430617115E-3</v>
      </c>
      <c r="H122" s="808">
        <f>SUM(H121/Q121)</f>
        <v>1.8325946130242072E-3</v>
      </c>
      <c r="I122" s="808">
        <f>SUM(I121/Q121)</f>
        <v>0.6089754517558813</v>
      </c>
      <c r="J122" s="808">
        <f>SUM(J121/Q121)</f>
        <v>3.3498124786907606E-2</v>
      </c>
      <c r="K122" s="808">
        <f>SUM(K121/Q121)</f>
        <v>1.2359359018070235E-2</v>
      </c>
      <c r="L122" s="808">
        <f>SUM(L121/Q121)</f>
        <v>0.16501875213092396</v>
      </c>
      <c r="M122" s="808">
        <f>SUM(M121/Q121)</f>
        <v>7.3943061711558136E-2</v>
      </c>
      <c r="N122" s="808">
        <f>SUM(N121/Q121)</f>
        <v>4.3044664166382541E-3</v>
      </c>
      <c r="O122" s="808">
        <f>SUM(O121/Q121)</f>
        <v>2.8469144220934196E-2</v>
      </c>
      <c r="P122" s="809">
        <f>SUM(P121/Q121)</f>
        <v>2.2033753835663143E-2</v>
      </c>
      <c r="Q122" s="685">
        <f t="shared" si="28"/>
        <v>1</v>
      </c>
      <c r="R122" s="367"/>
    </row>
    <row r="123" spans="1:18" ht="15.75" hidden="1" customHeight="1" thickBot="1" x14ac:dyDescent="0.3">
      <c r="A123" s="2314" t="s">
        <v>161</v>
      </c>
      <c r="B123" s="2315"/>
      <c r="C123" s="2315"/>
      <c r="D123" s="2315"/>
      <c r="E123" s="2315"/>
      <c r="F123" s="2315"/>
      <c r="G123" s="2315"/>
      <c r="H123" s="2315"/>
      <c r="I123" s="2315"/>
      <c r="J123" s="2315"/>
      <c r="K123" s="2315"/>
      <c r="L123" s="2315"/>
      <c r="M123" s="2315"/>
      <c r="N123" s="2315"/>
      <c r="O123" s="2315"/>
      <c r="P123" s="2315"/>
      <c r="Q123" s="2315"/>
      <c r="R123" s="2316"/>
    </row>
    <row r="124" spans="1:18" hidden="1" x14ac:dyDescent="0.25">
      <c r="A124" s="148" t="s">
        <v>162</v>
      </c>
      <c r="B124" s="323">
        <v>1</v>
      </c>
      <c r="C124" s="324">
        <v>8</v>
      </c>
      <c r="D124" s="324">
        <v>6</v>
      </c>
      <c r="E124" s="324">
        <v>1</v>
      </c>
      <c r="F124" s="324">
        <v>0</v>
      </c>
      <c r="G124" s="324">
        <v>1</v>
      </c>
      <c r="H124" s="324">
        <v>1</v>
      </c>
      <c r="I124" s="324">
        <v>229</v>
      </c>
      <c r="J124" s="324">
        <v>11</v>
      </c>
      <c r="K124" s="324">
        <v>3</v>
      </c>
      <c r="L124" s="324">
        <v>53</v>
      </c>
      <c r="M124" s="324">
        <v>24</v>
      </c>
      <c r="N124" s="324">
        <v>1</v>
      </c>
      <c r="O124" s="324">
        <v>2</v>
      </c>
      <c r="P124" s="1817">
        <v>11</v>
      </c>
      <c r="Q124" s="113">
        <f t="shared" ref="Q124:Q129" si="30">SUM(B124:P124)</f>
        <v>352</v>
      </c>
      <c r="R124" s="280">
        <f>SUM(Q124/Q128)</f>
        <v>1.5001704739174906E-2</v>
      </c>
    </row>
    <row r="125" spans="1:18" hidden="1" x14ac:dyDescent="0.25">
      <c r="A125" s="149" t="s">
        <v>163</v>
      </c>
      <c r="B125" s="326">
        <v>59</v>
      </c>
      <c r="C125" s="327">
        <v>298</v>
      </c>
      <c r="D125" s="327">
        <v>178</v>
      </c>
      <c r="E125" s="327">
        <v>116</v>
      </c>
      <c r="F125" s="327">
        <v>56</v>
      </c>
      <c r="G125" s="327">
        <v>11</v>
      </c>
      <c r="H125" s="327">
        <v>26</v>
      </c>
      <c r="I125" s="327">
        <v>8231</v>
      </c>
      <c r="J125" s="327">
        <v>486</v>
      </c>
      <c r="K125" s="327">
        <v>177</v>
      </c>
      <c r="L125" s="327">
        <v>2355</v>
      </c>
      <c r="M125" s="327">
        <v>1001</v>
      </c>
      <c r="N125" s="327">
        <v>46</v>
      </c>
      <c r="O125" s="327">
        <v>382</v>
      </c>
      <c r="P125" s="1818">
        <v>320</v>
      </c>
      <c r="Q125" s="114">
        <f t="shared" si="30"/>
        <v>13742</v>
      </c>
      <c r="R125" s="280">
        <f>SUM(Q125/Q128)</f>
        <v>0.58566314353903848</v>
      </c>
    </row>
    <row r="126" spans="1:18" hidden="1" x14ac:dyDescent="0.25">
      <c r="A126" s="149" t="s">
        <v>164</v>
      </c>
      <c r="B126" s="326">
        <v>13</v>
      </c>
      <c r="C126" s="327">
        <v>149</v>
      </c>
      <c r="D126" s="327">
        <v>108</v>
      </c>
      <c r="E126" s="327">
        <v>48</v>
      </c>
      <c r="F126" s="327">
        <v>43</v>
      </c>
      <c r="G126" s="327">
        <v>11</v>
      </c>
      <c r="H126" s="327">
        <v>15</v>
      </c>
      <c r="I126" s="327">
        <v>5130</v>
      </c>
      <c r="J126" s="327">
        <v>258</v>
      </c>
      <c r="K126" s="327">
        <v>96</v>
      </c>
      <c r="L126" s="327">
        <v>1283</v>
      </c>
      <c r="M126" s="327">
        <v>612</v>
      </c>
      <c r="N126" s="327">
        <v>45</v>
      </c>
      <c r="O126" s="327">
        <v>228</v>
      </c>
      <c r="P126" s="1818">
        <v>160</v>
      </c>
      <c r="Q126" s="114">
        <f t="shared" si="30"/>
        <v>8199</v>
      </c>
      <c r="R126" s="280">
        <f>SUM(Q126/Q128)</f>
        <v>0.34942891237640639</v>
      </c>
    </row>
    <row r="127" spans="1:18" ht="15.75" hidden="1" thickBot="1" x14ac:dyDescent="0.3">
      <c r="A127" s="150" t="s">
        <v>165</v>
      </c>
      <c r="B127" s="329">
        <v>6</v>
      </c>
      <c r="C127" s="330">
        <v>20</v>
      </c>
      <c r="D127" s="330">
        <v>10</v>
      </c>
      <c r="E127" s="330">
        <v>10</v>
      </c>
      <c r="F127" s="330">
        <v>6</v>
      </c>
      <c r="G127" s="330">
        <v>4</v>
      </c>
      <c r="H127" s="330">
        <v>1</v>
      </c>
      <c r="I127" s="330">
        <v>699</v>
      </c>
      <c r="J127" s="330">
        <v>31</v>
      </c>
      <c r="K127" s="330">
        <v>14</v>
      </c>
      <c r="L127" s="330">
        <v>181</v>
      </c>
      <c r="M127" s="330">
        <v>98</v>
      </c>
      <c r="N127" s="330">
        <v>9</v>
      </c>
      <c r="O127" s="330">
        <v>56</v>
      </c>
      <c r="P127" s="1819">
        <v>26</v>
      </c>
      <c r="Q127" s="115">
        <f t="shared" si="30"/>
        <v>1171</v>
      </c>
      <c r="R127" s="280">
        <f>SUM(Q127/Q128)</f>
        <v>4.990623934538016E-2</v>
      </c>
    </row>
    <row r="128" spans="1:18" ht="16.5" hidden="1" thickTop="1" thickBot="1" x14ac:dyDescent="0.3">
      <c r="A128" s="70" t="s">
        <v>130</v>
      </c>
      <c r="B128" s="1429">
        <f>SUM(B124:B127)</f>
        <v>79</v>
      </c>
      <c r="C128" s="1430">
        <f t="shared" ref="C128:P128" si="31">SUM(C124:C127)</f>
        <v>475</v>
      </c>
      <c r="D128" s="1430">
        <f t="shared" si="31"/>
        <v>302</v>
      </c>
      <c r="E128" s="1430">
        <f t="shared" si="31"/>
        <v>175</v>
      </c>
      <c r="F128" s="1430">
        <f t="shared" si="31"/>
        <v>105</v>
      </c>
      <c r="G128" s="1430">
        <f t="shared" si="31"/>
        <v>27</v>
      </c>
      <c r="H128" s="1430">
        <f t="shared" si="31"/>
        <v>43</v>
      </c>
      <c r="I128" s="1430">
        <f t="shared" si="31"/>
        <v>14289</v>
      </c>
      <c r="J128" s="1430">
        <f t="shared" si="31"/>
        <v>786</v>
      </c>
      <c r="K128" s="1430">
        <f t="shared" si="31"/>
        <v>290</v>
      </c>
      <c r="L128" s="1430">
        <f t="shared" si="31"/>
        <v>3872</v>
      </c>
      <c r="M128" s="1430">
        <f t="shared" si="31"/>
        <v>1735</v>
      </c>
      <c r="N128" s="1430">
        <f t="shared" si="31"/>
        <v>101</v>
      </c>
      <c r="O128" s="1430">
        <f t="shared" si="31"/>
        <v>668</v>
      </c>
      <c r="P128" s="1820">
        <f t="shared" si="31"/>
        <v>517</v>
      </c>
      <c r="Q128" s="206">
        <f t="shared" si="30"/>
        <v>23464</v>
      </c>
      <c r="R128" s="295">
        <f>SUM(R124:R127)</f>
        <v>1</v>
      </c>
    </row>
    <row r="129" spans="1:18" ht="15.75" hidden="1" thickBot="1" x14ac:dyDescent="0.3">
      <c r="A129" s="71" t="s">
        <v>129</v>
      </c>
      <c r="B129" s="807">
        <f>SUM(B128/Q128)</f>
        <v>3.3668598704398229E-3</v>
      </c>
      <c r="C129" s="808">
        <f>SUM(C128/Q128)</f>
        <v>2.0243777702011592E-2</v>
      </c>
      <c r="D129" s="808">
        <f>SUM(D128/Q128)</f>
        <v>1.2870780770542108E-2</v>
      </c>
      <c r="E129" s="808">
        <f>SUM(E128/Q128)</f>
        <v>7.4582338902147967E-3</v>
      </c>
      <c r="F129" s="808">
        <f>SUM(F128/Q128)</f>
        <v>4.4749403341288784E-3</v>
      </c>
      <c r="G129" s="808">
        <f>SUM(G128/Q128)</f>
        <v>1.1506989430617115E-3</v>
      </c>
      <c r="H129" s="808">
        <f>SUM(H128/Q128)</f>
        <v>1.8325946130242072E-3</v>
      </c>
      <c r="I129" s="808">
        <f>SUM(I128/Q128)</f>
        <v>0.6089754517558813</v>
      </c>
      <c r="J129" s="808">
        <f>SUM(J128/Q128)</f>
        <v>3.3498124786907606E-2</v>
      </c>
      <c r="K129" s="808">
        <f>SUM(K128/Q128)</f>
        <v>1.2359359018070235E-2</v>
      </c>
      <c r="L129" s="808">
        <f>SUM(L128/Q128)</f>
        <v>0.16501875213092396</v>
      </c>
      <c r="M129" s="808">
        <f>SUM(M128/Q128)</f>
        <v>7.3943061711558136E-2</v>
      </c>
      <c r="N129" s="808">
        <f>SUM(N128/Q128)</f>
        <v>4.3044664166382541E-3</v>
      </c>
      <c r="O129" s="808">
        <f>SUM(O128/Q128)</f>
        <v>2.8469144220934196E-2</v>
      </c>
      <c r="P129" s="809">
        <f>SUM(P128/Q128)</f>
        <v>2.2033753835663143E-2</v>
      </c>
      <c r="Q129" s="1606">
        <f t="shared" si="30"/>
        <v>1</v>
      </c>
      <c r="R129" s="367"/>
    </row>
    <row r="130" spans="1:18" ht="14.25" hidden="1" customHeight="1" thickBot="1" x14ac:dyDescent="0.3">
      <c r="A130" s="2320" t="s">
        <v>169</v>
      </c>
      <c r="B130" s="2321"/>
      <c r="C130" s="2321"/>
      <c r="D130" s="2321"/>
      <c r="E130" s="2321"/>
      <c r="F130" s="2321"/>
      <c r="G130" s="2321"/>
      <c r="H130" s="2321"/>
      <c r="I130" s="2321"/>
      <c r="J130" s="2321"/>
      <c r="K130" s="2321"/>
      <c r="L130" s="2321"/>
      <c r="M130" s="2321"/>
      <c r="N130" s="2321"/>
      <c r="O130" s="2321"/>
      <c r="P130" s="2321"/>
      <c r="Q130" s="2321"/>
      <c r="R130" s="2322"/>
    </row>
    <row r="131" spans="1:18" ht="59.25" hidden="1" customHeight="1" thickBot="1" x14ac:dyDescent="0.3">
      <c r="A131" s="53"/>
      <c r="B131" s="666" t="s">
        <v>143</v>
      </c>
      <c r="C131" s="667" t="s">
        <v>144</v>
      </c>
      <c r="D131" s="667" t="s">
        <v>145</v>
      </c>
      <c r="E131" s="667" t="s">
        <v>146</v>
      </c>
      <c r="F131" s="667" t="s">
        <v>147</v>
      </c>
      <c r="G131" s="667" t="s">
        <v>148</v>
      </c>
      <c r="H131" s="667" t="s">
        <v>149</v>
      </c>
      <c r="I131" s="667" t="s">
        <v>150</v>
      </c>
      <c r="J131" s="667" t="s">
        <v>151</v>
      </c>
      <c r="K131" s="667" t="s">
        <v>152</v>
      </c>
      <c r="L131" s="667" t="s">
        <v>153</v>
      </c>
      <c r="M131" s="667" t="s">
        <v>154</v>
      </c>
      <c r="N131" s="667" t="s">
        <v>155</v>
      </c>
      <c r="O131" s="667" t="s">
        <v>156</v>
      </c>
      <c r="P131" s="667" t="s">
        <v>157</v>
      </c>
      <c r="Q131" s="667" t="s">
        <v>158</v>
      </c>
      <c r="R131" s="668" t="s">
        <v>159</v>
      </c>
    </row>
    <row r="132" spans="1:18" ht="15.75" hidden="1" thickBot="1" x14ac:dyDescent="0.3">
      <c r="A132" s="2314" t="s">
        <v>160</v>
      </c>
      <c r="B132" s="2315"/>
      <c r="C132" s="2315"/>
      <c r="D132" s="2315"/>
      <c r="E132" s="2315"/>
      <c r="F132" s="2315"/>
      <c r="G132" s="2315"/>
      <c r="H132" s="2315"/>
      <c r="I132" s="2315"/>
      <c r="J132" s="2315"/>
      <c r="K132" s="2315"/>
      <c r="L132" s="2315"/>
      <c r="M132" s="2315"/>
      <c r="N132" s="2315"/>
      <c r="O132" s="2315"/>
      <c r="P132" s="2315"/>
      <c r="Q132" s="2315"/>
      <c r="R132" s="2316"/>
    </row>
    <row r="133" spans="1:18" hidden="1" x14ac:dyDescent="0.25">
      <c r="A133" s="148" t="s">
        <v>107</v>
      </c>
      <c r="B133" s="368">
        <v>16</v>
      </c>
      <c r="C133" s="1806">
        <v>63</v>
      </c>
      <c r="D133" s="1806">
        <v>45</v>
      </c>
      <c r="E133" s="1806">
        <v>28</v>
      </c>
      <c r="F133" s="1806">
        <v>11</v>
      </c>
      <c r="G133" s="1806">
        <v>3</v>
      </c>
      <c r="H133" s="1806">
        <v>15</v>
      </c>
      <c r="I133" s="1806">
        <v>1971</v>
      </c>
      <c r="J133" s="1806">
        <v>127</v>
      </c>
      <c r="K133" s="1806">
        <v>42</v>
      </c>
      <c r="L133" s="1806">
        <v>449</v>
      </c>
      <c r="M133" s="1806">
        <v>218</v>
      </c>
      <c r="N133" s="1806">
        <v>21</v>
      </c>
      <c r="O133" s="1806">
        <v>97</v>
      </c>
      <c r="P133" s="1810">
        <v>103</v>
      </c>
      <c r="Q133" s="113">
        <f t="shared" ref="Q133:Q138" si="32">SUM(B133:P133)</f>
        <v>3209</v>
      </c>
      <c r="R133" s="279">
        <f>SUM(Q133/Q137)</f>
        <v>0.14665691695991956</v>
      </c>
    </row>
    <row r="134" spans="1:18" hidden="1" x14ac:dyDescent="0.25">
      <c r="A134" s="149" t="s">
        <v>108</v>
      </c>
      <c r="B134" s="369">
        <v>30</v>
      </c>
      <c r="C134" s="1807">
        <v>148</v>
      </c>
      <c r="D134" s="1807">
        <v>129</v>
      </c>
      <c r="E134" s="1807">
        <v>69</v>
      </c>
      <c r="F134" s="1807">
        <v>44</v>
      </c>
      <c r="G134" s="1807">
        <v>12</v>
      </c>
      <c r="H134" s="1807">
        <v>18</v>
      </c>
      <c r="I134" s="1807">
        <v>4867</v>
      </c>
      <c r="J134" s="1807">
        <v>283</v>
      </c>
      <c r="K134" s="1807">
        <v>106</v>
      </c>
      <c r="L134" s="1807">
        <v>1467</v>
      </c>
      <c r="M134" s="1807">
        <v>564</v>
      </c>
      <c r="N134" s="1807">
        <v>42</v>
      </c>
      <c r="O134" s="1807">
        <v>265</v>
      </c>
      <c r="P134" s="1811">
        <v>170</v>
      </c>
      <c r="Q134" s="114">
        <f t="shared" si="32"/>
        <v>8214</v>
      </c>
      <c r="R134" s="280">
        <f>SUM(Q134/Q137)</f>
        <v>0.37539417759700194</v>
      </c>
    </row>
    <row r="135" spans="1:18" hidden="1" x14ac:dyDescent="0.25">
      <c r="A135" s="149" t="s">
        <v>109</v>
      </c>
      <c r="B135" s="369">
        <v>54</v>
      </c>
      <c r="C135" s="1807">
        <v>252</v>
      </c>
      <c r="D135" s="1807">
        <v>143</v>
      </c>
      <c r="E135" s="1807">
        <v>65</v>
      </c>
      <c r="F135" s="1807">
        <v>38</v>
      </c>
      <c r="G135" s="1807">
        <v>15</v>
      </c>
      <c r="H135" s="1807">
        <v>19</v>
      </c>
      <c r="I135" s="1807">
        <v>6068</v>
      </c>
      <c r="J135" s="1807">
        <v>325</v>
      </c>
      <c r="K135" s="1807">
        <v>147</v>
      </c>
      <c r="L135" s="1807">
        <v>1652</v>
      </c>
      <c r="M135" s="1807">
        <v>815</v>
      </c>
      <c r="N135" s="1807">
        <v>38</v>
      </c>
      <c r="O135" s="1807">
        <v>338</v>
      </c>
      <c r="P135" s="1811">
        <v>220</v>
      </c>
      <c r="Q135" s="114">
        <f t="shared" si="32"/>
        <v>10189</v>
      </c>
      <c r="R135" s="280">
        <f>SUM(Q135/Q137)</f>
        <v>0.46565513459165486</v>
      </c>
    </row>
    <row r="136" spans="1:18" ht="15.75" hidden="1" thickBot="1" x14ac:dyDescent="0.3">
      <c r="A136" s="150" t="s">
        <v>110</v>
      </c>
      <c r="B136" s="1808">
        <v>0</v>
      </c>
      <c r="C136" s="1809">
        <v>5</v>
      </c>
      <c r="D136" s="1809">
        <v>1</v>
      </c>
      <c r="E136" s="1809">
        <v>0</v>
      </c>
      <c r="F136" s="1809">
        <v>2</v>
      </c>
      <c r="G136" s="1809">
        <v>0</v>
      </c>
      <c r="H136" s="1809">
        <v>0</v>
      </c>
      <c r="I136" s="1809">
        <v>191</v>
      </c>
      <c r="J136" s="1809">
        <v>2</v>
      </c>
      <c r="K136" s="1809">
        <v>3</v>
      </c>
      <c r="L136" s="1809">
        <v>32</v>
      </c>
      <c r="M136" s="1809">
        <v>30</v>
      </c>
      <c r="N136" s="1809">
        <v>0</v>
      </c>
      <c r="O136" s="1809">
        <v>2</v>
      </c>
      <c r="P136" s="1812">
        <v>1</v>
      </c>
      <c r="Q136" s="115">
        <f t="shared" si="32"/>
        <v>269</v>
      </c>
      <c r="R136" s="281">
        <f>SUM(Q136/Q137)</f>
        <v>1.2293770851423609E-2</v>
      </c>
    </row>
    <row r="137" spans="1:18" ht="16.5" hidden="1" thickTop="1" thickBot="1" x14ac:dyDescent="0.3">
      <c r="A137" s="70" t="s">
        <v>130</v>
      </c>
      <c r="B137" s="1429">
        <f t="shared" ref="B137:P137" si="33">SUM(B133:B136)</f>
        <v>100</v>
      </c>
      <c r="C137" s="1430">
        <f t="shared" si="33"/>
        <v>468</v>
      </c>
      <c r="D137" s="1430">
        <f t="shared" si="33"/>
        <v>318</v>
      </c>
      <c r="E137" s="1430">
        <f t="shared" si="33"/>
        <v>162</v>
      </c>
      <c r="F137" s="1430">
        <f t="shared" si="33"/>
        <v>95</v>
      </c>
      <c r="G137" s="1430">
        <f t="shared" si="33"/>
        <v>30</v>
      </c>
      <c r="H137" s="1430">
        <f t="shared" si="33"/>
        <v>52</v>
      </c>
      <c r="I137" s="1430">
        <f t="shared" si="33"/>
        <v>13097</v>
      </c>
      <c r="J137" s="1430">
        <f t="shared" si="33"/>
        <v>737</v>
      </c>
      <c r="K137" s="1430">
        <f t="shared" si="33"/>
        <v>298</v>
      </c>
      <c r="L137" s="1430">
        <f t="shared" si="33"/>
        <v>3600</v>
      </c>
      <c r="M137" s="1430">
        <f t="shared" si="33"/>
        <v>1627</v>
      </c>
      <c r="N137" s="1430">
        <f t="shared" si="33"/>
        <v>101</v>
      </c>
      <c r="O137" s="1430">
        <f t="shared" si="33"/>
        <v>702</v>
      </c>
      <c r="P137" s="1820">
        <f t="shared" si="33"/>
        <v>494</v>
      </c>
      <c r="Q137" s="206">
        <f t="shared" si="32"/>
        <v>21881</v>
      </c>
      <c r="R137" s="295">
        <f>SUM(R133:R136)</f>
        <v>0.99999999999999989</v>
      </c>
    </row>
    <row r="138" spans="1:18" ht="15.75" hidden="1" thickBot="1" x14ac:dyDescent="0.3">
      <c r="A138" s="71" t="s">
        <v>129</v>
      </c>
      <c r="B138" s="807">
        <f>SUM(B137/Q137)</f>
        <v>4.5701750377039442E-3</v>
      </c>
      <c r="C138" s="808">
        <f>SUM(C137/Q137)</f>
        <v>2.1388419176454457E-2</v>
      </c>
      <c r="D138" s="808">
        <f>SUM(D137/Q137)</f>
        <v>1.4533156619898542E-2</v>
      </c>
      <c r="E138" s="808">
        <f>SUM(E137/Q137)</f>
        <v>7.4036835610803891E-3</v>
      </c>
      <c r="F138" s="808">
        <f>SUM(F137/Q137)</f>
        <v>4.3416662858187472E-3</v>
      </c>
      <c r="G138" s="808">
        <f>SUM(G137/Q137)</f>
        <v>1.3710525113111833E-3</v>
      </c>
      <c r="H138" s="808">
        <f>SUM(H137/Q137)</f>
        <v>2.3764910196060508E-3</v>
      </c>
      <c r="I138" s="808">
        <f>SUM(I137/Q137)</f>
        <v>0.59855582468808555</v>
      </c>
      <c r="J138" s="808">
        <f>SUM(J137/Q137)</f>
        <v>3.3682190027878069E-2</v>
      </c>
      <c r="K138" s="808">
        <f>SUM(K137/Q137)</f>
        <v>1.3619121612357753E-2</v>
      </c>
      <c r="L138" s="808">
        <f>SUM(L137/Q137)</f>
        <v>0.16452630135734198</v>
      </c>
      <c r="M138" s="808">
        <f>SUM(M137/Q137)</f>
        <v>7.4356747863443165E-2</v>
      </c>
      <c r="N138" s="808">
        <f>SUM(N137/Q137)</f>
        <v>4.6158767880809838E-3</v>
      </c>
      <c r="O138" s="808">
        <f>SUM(O137/Q137)</f>
        <v>3.2082628764681688E-2</v>
      </c>
      <c r="P138" s="809">
        <f>SUM(P137/Q137)</f>
        <v>2.2576664686257485E-2</v>
      </c>
      <c r="Q138" s="374">
        <f t="shared" si="32"/>
        <v>1</v>
      </c>
      <c r="R138" s="367"/>
    </row>
    <row r="139" spans="1:18" ht="15.75" hidden="1" customHeight="1" thickBot="1" x14ac:dyDescent="0.3">
      <c r="A139" s="2314" t="s">
        <v>161</v>
      </c>
      <c r="B139" s="2315"/>
      <c r="C139" s="2315"/>
      <c r="D139" s="2315"/>
      <c r="E139" s="2315"/>
      <c r="F139" s="2315"/>
      <c r="G139" s="2315"/>
      <c r="H139" s="2315"/>
      <c r="I139" s="2315"/>
      <c r="J139" s="2315"/>
      <c r="K139" s="2315"/>
      <c r="L139" s="2315"/>
      <c r="M139" s="2315"/>
      <c r="N139" s="2315"/>
      <c r="O139" s="2315"/>
      <c r="P139" s="2315"/>
      <c r="Q139" s="2315"/>
      <c r="R139" s="2316"/>
    </row>
    <row r="140" spans="1:18" hidden="1" x14ac:dyDescent="0.25">
      <c r="A140" s="148" t="s">
        <v>162</v>
      </c>
      <c r="B140" s="323">
        <v>2</v>
      </c>
      <c r="C140" s="324">
        <v>9</v>
      </c>
      <c r="D140" s="324">
        <v>4</v>
      </c>
      <c r="E140" s="324">
        <v>2</v>
      </c>
      <c r="F140" s="324">
        <v>1</v>
      </c>
      <c r="G140" s="324">
        <v>0</v>
      </c>
      <c r="H140" s="324">
        <v>0</v>
      </c>
      <c r="I140" s="324">
        <v>195</v>
      </c>
      <c r="J140" s="324">
        <v>3</v>
      </c>
      <c r="K140" s="324">
        <v>3</v>
      </c>
      <c r="L140" s="324">
        <v>54</v>
      </c>
      <c r="M140" s="324">
        <v>23</v>
      </c>
      <c r="N140" s="324">
        <v>2</v>
      </c>
      <c r="O140" s="324">
        <v>14</v>
      </c>
      <c r="P140" s="1817">
        <v>14</v>
      </c>
      <c r="Q140" s="113">
        <f t="shared" ref="Q140:Q145" si="34">SUM(B140:P140)</f>
        <v>326</v>
      </c>
      <c r="R140" s="280">
        <f>SUM(Q140/Q144)</f>
        <v>1.4898770622914857E-2</v>
      </c>
    </row>
    <row r="141" spans="1:18" hidden="1" x14ac:dyDescent="0.25">
      <c r="A141" s="149" t="s">
        <v>163</v>
      </c>
      <c r="B141" s="326">
        <v>65</v>
      </c>
      <c r="C141" s="327">
        <v>303</v>
      </c>
      <c r="D141" s="327">
        <v>187</v>
      </c>
      <c r="E141" s="327">
        <v>107</v>
      </c>
      <c r="F141" s="327">
        <v>70</v>
      </c>
      <c r="G141" s="327">
        <v>17</v>
      </c>
      <c r="H141" s="327">
        <v>37</v>
      </c>
      <c r="I141" s="327">
        <v>7912</v>
      </c>
      <c r="J141" s="327">
        <v>441</v>
      </c>
      <c r="K141" s="327">
        <v>185</v>
      </c>
      <c r="L141" s="327">
        <v>2306</v>
      </c>
      <c r="M141" s="327">
        <v>954</v>
      </c>
      <c r="N141" s="327">
        <v>62</v>
      </c>
      <c r="O141" s="327">
        <v>437</v>
      </c>
      <c r="P141" s="1818">
        <v>321</v>
      </c>
      <c r="Q141" s="114">
        <f t="shared" si="34"/>
        <v>13404</v>
      </c>
      <c r="R141" s="280">
        <f>SUM(Q141/Q144)</f>
        <v>0.61258626205383671</v>
      </c>
    </row>
    <row r="142" spans="1:18" hidden="1" x14ac:dyDescent="0.25">
      <c r="A142" s="149" t="s">
        <v>164</v>
      </c>
      <c r="B142" s="326">
        <v>31</v>
      </c>
      <c r="C142" s="327">
        <v>138</v>
      </c>
      <c r="D142" s="327">
        <v>115</v>
      </c>
      <c r="E142" s="327">
        <v>45</v>
      </c>
      <c r="F142" s="327">
        <v>20</v>
      </c>
      <c r="G142" s="327">
        <v>8</v>
      </c>
      <c r="H142" s="327">
        <v>13</v>
      </c>
      <c r="I142" s="327">
        <v>4302</v>
      </c>
      <c r="J142" s="327">
        <v>263</v>
      </c>
      <c r="K142" s="327">
        <v>89</v>
      </c>
      <c r="L142" s="327">
        <v>1112</v>
      </c>
      <c r="M142" s="327">
        <v>562</v>
      </c>
      <c r="N142" s="327">
        <v>29</v>
      </c>
      <c r="O142" s="327">
        <v>216</v>
      </c>
      <c r="P142" s="1818">
        <v>129</v>
      </c>
      <c r="Q142" s="114">
        <f t="shared" si="34"/>
        <v>7072</v>
      </c>
      <c r="R142" s="280">
        <f>SUM(Q142/Q144)</f>
        <v>0.32320277866642294</v>
      </c>
    </row>
    <row r="143" spans="1:18" ht="15.75" hidden="1" thickBot="1" x14ac:dyDescent="0.3">
      <c r="A143" s="150" t="s">
        <v>165</v>
      </c>
      <c r="B143" s="329">
        <v>2</v>
      </c>
      <c r="C143" s="330">
        <v>18</v>
      </c>
      <c r="D143" s="330">
        <v>12</v>
      </c>
      <c r="E143" s="330">
        <v>8</v>
      </c>
      <c r="F143" s="330">
        <v>4</v>
      </c>
      <c r="G143" s="330">
        <v>5</v>
      </c>
      <c r="H143" s="330">
        <v>2</v>
      </c>
      <c r="I143" s="330">
        <v>688</v>
      </c>
      <c r="J143" s="330">
        <v>30</v>
      </c>
      <c r="K143" s="330">
        <v>21</v>
      </c>
      <c r="L143" s="330">
        <v>128</v>
      </c>
      <c r="M143" s="330">
        <v>88</v>
      </c>
      <c r="N143" s="330">
        <v>8</v>
      </c>
      <c r="O143" s="330">
        <v>35</v>
      </c>
      <c r="P143" s="1819">
        <v>30</v>
      </c>
      <c r="Q143" s="115">
        <f t="shared" si="34"/>
        <v>1079</v>
      </c>
      <c r="R143" s="281">
        <f>SUM(Q143/Q144)</f>
        <v>4.9312188656825559E-2</v>
      </c>
    </row>
    <row r="144" spans="1:18" ht="16.5" hidden="1" thickTop="1" thickBot="1" x14ac:dyDescent="0.3">
      <c r="A144" s="70" t="s">
        <v>130</v>
      </c>
      <c r="B144" s="1429">
        <f>SUM(B140:B143)</f>
        <v>100</v>
      </c>
      <c r="C144" s="1430">
        <f t="shared" ref="C144:P144" si="35">SUM(C140:C143)</f>
        <v>468</v>
      </c>
      <c r="D144" s="1430">
        <f t="shared" si="35"/>
        <v>318</v>
      </c>
      <c r="E144" s="1430">
        <f t="shared" si="35"/>
        <v>162</v>
      </c>
      <c r="F144" s="1430">
        <f t="shared" si="35"/>
        <v>95</v>
      </c>
      <c r="G144" s="1430">
        <f t="shared" si="35"/>
        <v>30</v>
      </c>
      <c r="H144" s="1430">
        <f t="shared" si="35"/>
        <v>52</v>
      </c>
      <c r="I144" s="1430">
        <f t="shared" si="35"/>
        <v>13097</v>
      </c>
      <c r="J144" s="1430">
        <f t="shared" si="35"/>
        <v>737</v>
      </c>
      <c r="K144" s="1430">
        <f t="shared" si="35"/>
        <v>298</v>
      </c>
      <c r="L144" s="1430">
        <f t="shared" si="35"/>
        <v>3600</v>
      </c>
      <c r="M144" s="1430">
        <f t="shared" si="35"/>
        <v>1627</v>
      </c>
      <c r="N144" s="1430">
        <f t="shared" si="35"/>
        <v>101</v>
      </c>
      <c r="O144" s="1430">
        <f t="shared" si="35"/>
        <v>702</v>
      </c>
      <c r="P144" s="1820">
        <f t="shared" si="35"/>
        <v>494</v>
      </c>
      <c r="Q144" s="206">
        <f t="shared" si="34"/>
        <v>21881</v>
      </c>
      <c r="R144" s="295">
        <f>SUM(R140:R143)</f>
        <v>1</v>
      </c>
    </row>
    <row r="145" spans="1:18" ht="15.75" hidden="1" thickBot="1" x14ac:dyDescent="0.3">
      <c r="A145" s="71" t="s">
        <v>129</v>
      </c>
      <c r="B145" s="807">
        <f>SUM(B144/Q144)</f>
        <v>4.5701750377039442E-3</v>
      </c>
      <c r="C145" s="808">
        <f>SUM(C144/Q144)</f>
        <v>2.1388419176454457E-2</v>
      </c>
      <c r="D145" s="808">
        <f>SUM(D144/Q144)</f>
        <v>1.4533156619898542E-2</v>
      </c>
      <c r="E145" s="808">
        <f>SUM(E144/Q144)</f>
        <v>7.4036835610803891E-3</v>
      </c>
      <c r="F145" s="808">
        <f>SUM(F144/Q144)</f>
        <v>4.3416662858187472E-3</v>
      </c>
      <c r="G145" s="808">
        <f>SUM(G144/Q144)</f>
        <v>1.3710525113111833E-3</v>
      </c>
      <c r="H145" s="808">
        <f>SUM(H144/Q144)</f>
        <v>2.3764910196060508E-3</v>
      </c>
      <c r="I145" s="808">
        <f>SUM(I144/Q144)</f>
        <v>0.59855582468808555</v>
      </c>
      <c r="J145" s="808">
        <f>SUM(J144/Q144)</f>
        <v>3.3682190027878069E-2</v>
      </c>
      <c r="K145" s="808">
        <f>SUM(K144/Q144)</f>
        <v>1.3619121612357753E-2</v>
      </c>
      <c r="L145" s="808">
        <f>SUM(L144/Q144)</f>
        <v>0.16452630135734198</v>
      </c>
      <c r="M145" s="808">
        <f>SUM(M144/Q144)</f>
        <v>7.4356747863443165E-2</v>
      </c>
      <c r="N145" s="808">
        <f>SUM(N144/Q144)</f>
        <v>4.6158767880809838E-3</v>
      </c>
      <c r="O145" s="808">
        <f>SUM(O144/Q144)</f>
        <v>3.2082628764681688E-2</v>
      </c>
      <c r="P145" s="809">
        <f>SUM(P144/Q144)</f>
        <v>2.2576664686257485E-2</v>
      </c>
      <c r="Q145" s="1606">
        <f t="shared" si="34"/>
        <v>1</v>
      </c>
      <c r="R145" s="367"/>
    </row>
    <row r="146" spans="1:18" ht="14.25" hidden="1" customHeight="1" thickBot="1" x14ac:dyDescent="0.3">
      <c r="A146" s="2320" t="s">
        <v>170</v>
      </c>
      <c r="B146" s="2321"/>
      <c r="C146" s="2321"/>
      <c r="D146" s="2321"/>
      <c r="E146" s="2321"/>
      <c r="F146" s="2321"/>
      <c r="G146" s="2321"/>
      <c r="H146" s="2321"/>
      <c r="I146" s="2321"/>
      <c r="J146" s="2321"/>
      <c r="K146" s="2321"/>
      <c r="L146" s="2321"/>
      <c r="M146" s="2321"/>
      <c r="N146" s="2321"/>
      <c r="O146" s="2321"/>
      <c r="P146" s="2321"/>
      <c r="Q146" s="2321"/>
      <c r="R146" s="2322"/>
    </row>
    <row r="147" spans="1:18" ht="56.25" hidden="1" customHeight="1" thickBot="1" x14ac:dyDescent="0.3">
      <c r="A147" s="53"/>
      <c r="B147" s="666" t="s">
        <v>143</v>
      </c>
      <c r="C147" s="667" t="s">
        <v>144</v>
      </c>
      <c r="D147" s="667" t="s">
        <v>145</v>
      </c>
      <c r="E147" s="667" t="s">
        <v>146</v>
      </c>
      <c r="F147" s="667" t="s">
        <v>147</v>
      </c>
      <c r="G147" s="667" t="s">
        <v>148</v>
      </c>
      <c r="H147" s="667" t="s">
        <v>149</v>
      </c>
      <c r="I147" s="667" t="s">
        <v>150</v>
      </c>
      <c r="J147" s="667" t="s">
        <v>151</v>
      </c>
      <c r="K147" s="667" t="s">
        <v>152</v>
      </c>
      <c r="L147" s="667" t="s">
        <v>153</v>
      </c>
      <c r="M147" s="667" t="s">
        <v>154</v>
      </c>
      <c r="N147" s="667" t="s">
        <v>155</v>
      </c>
      <c r="O147" s="667" t="s">
        <v>156</v>
      </c>
      <c r="P147" s="667" t="s">
        <v>157</v>
      </c>
      <c r="Q147" s="667" t="s">
        <v>158</v>
      </c>
      <c r="R147" s="668" t="s">
        <v>159</v>
      </c>
    </row>
    <row r="148" spans="1:18" ht="15" hidden="1" customHeight="1" thickBot="1" x14ac:dyDescent="0.3">
      <c r="A148" s="2314" t="s">
        <v>160</v>
      </c>
      <c r="B148" s="2315"/>
      <c r="C148" s="2315"/>
      <c r="D148" s="2315"/>
      <c r="E148" s="2315"/>
      <c r="F148" s="2315"/>
      <c r="G148" s="2315"/>
      <c r="H148" s="2315"/>
      <c r="I148" s="2315"/>
      <c r="J148" s="2315"/>
      <c r="K148" s="2315"/>
      <c r="L148" s="2315"/>
      <c r="M148" s="2315"/>
      <c r="N148" s="2315"/>
      <c r="O148" s="2315"/>
      <c r="P148" s="2315"/>
      <c r="Q148" s="2315"/>
      <c r="R148" s="2316"/>
    </row>
    <row r="149" spans="1:18" ht="14.45" hidden="1" customHeight="1" x14ac:dyDescent="0.25">
      <c r="A149" s="148" t="s">
        <v>107</v>
      </c>
      <c r="B149" s="368">
        <v>10</v>
      </c>
      <c r="C149" s="1806">
        <v>48</v>
      </c>
      <c r="D149" s="1806">
        <v>45</v>
      </c>
      <c r="E149" s="1806">
        <v>43</v>
      </c>
      <c r="F149" s="1806">
        <v>23</v>
      </c>
      <c r="G149" s="1806">
        <v>5</v>
      </c>
      <c r="H149" s="1806">
        <v>8</v>
      </c>
      <c r="I149" s="1806">
        <v>2072</v>
      </c>
      <c r="J149" s="1806">
        <v>153</v>
      </c>
      <c r="K149" s="1806">
        <v>46</v>
      </c>
      <c r="L149" s="1806">
        <v>488</v>
      </c>
      <c r="M149" s="1806">
        <v>249</v>
      </c>
      <c r="N149" s="1806">
        <v>9</v>
      </c>
      <c r="O149" s="1806">
        <v>83</v>
      </c>
      <c r="P149" s="1810">
        <v>99</v>
      </c>
      <c r="Q149" s="113">
        <f t="shared" ref="Q149:Q154" si="36">SUM(B149:P149)</f>
        <v>3381</v>
      </c>
      <c r="R149" s="279">
        <f>SUM(Q149/Q153)</f>
        <v>0.15450349586436959</v>
      </c>
    </row>
    <row r="150" spans="1:18" ht="14.45" hidden="1" customHeight="1" x14ac:dyDescent="0.25">
      <c r="A150" s="149" t="s">
        <v>108</v>
      </c>
      <c r="B150" s="369">
        <v>34</v>
      </c>
      <c r="C150" s="1807">
        <v>150</v>
      </c>
      <c r="D150" s="1807">
        <v>116</v>
      </c>
      <c r="E150" s="1807">
        <v>72</v>
      </c>
      <c r="F150" s="1807">
        <v>58</v>
      </c>
      <c r="G150" s="1807">
        <v>18</v>
      </c>
      <c r="H150" s="1807">
        <v>25</v>
      </c>
      <c r="I150" s="1807">
        <v>5161</v>
      </c>
      <c r="J150" s="1807">
        <v>300</v>
      </c>
      <c r="K150" s="1807">
        <v>118</v>
      </c>
      <c r="L150" s="1807">
        <v>1621</v>
      </c>
      <c r="M150" s="1807">
        <v>576</v>
      </c>
      <c r="N150" s="1807">
        <v>37</v>
      </c>
      <c r="O150" s="1807">
        <v>318</v>
      </c>
      <c r="P150" s="1811">
        <v>178</v>
      </c>
      <c r="Q150" s="114">
        <f t="shared" si="36"/>
        <v>8782</v>
      </c>
      <c r="R150" s="280">
        <f>SUM(Q150/Q153)</f>
        <v>0.40131609011561487</v>
      </c>
    </row>
    <row r="151" spans="1:18" ht="14.45" hidden="1" customHeight="1" x14ac:dyDescent="0.25">
      <c r="A151" s="149" t="s">
        <v>109</v>
      </c>
      <c r="B151" s="369">
        <v>32</v>
      </c>
      <c r="C151" s="1807">
        <v>187</v>
      </c>
      <c r="D151" s="1807">
        <v>134</v>
      </c>
      <c r="E151" s="1807">
        <v>85</v>
      </c>
      <c r="F151" s="1807">
        <v>65</v>
      </c>
      <c r="G151" s="1807">
        <v>19</v>
      </c>
      <c r="H151" s="1807">
        <v>18</v>
      </c>
      <c r="I151" s="1807">
        <v>5614</v>
      </c>
      <c r="J151" s="1807">
        <v>351</v>
      </c>
      <c r="K151" s="1807">
        <v>137</v>
      </c>
      <c r="L151" s="1807">
        <v>1598</v>
      </c>
      <c r="M151" s="1807">
        <v>691</v>
      </c>
      <c r="N151" s="1807">
        <v>30</v>
      </c>
      <c r="O151" s="1807">
        <v>306</v>
      </c>
      <c r="P151" s="1811">
        <v>201</v>
      </c>
      <c r="Q151" s="114">
        <f t="shared" si="36"/>
        <v>9468</v>
      </c>
      <c r="R151" s="280">
        <f>SUM(Q151/Q153)</f>
        <v>0.43266462550838553</v>
      </c>
    </row>
    <row r="152" spans="1:18" ht="15" hidden="1" customHeight="1" thickBot="1" x14ac:dyDescent="0.3">
      <c r="A152" s="150" t="s">
        <v>110</v>
      </c>
      <c r="B152" s="1808">
        <v>0</v>
      </c>
      <c r="C152" s="1809">
        <v>3</v>
      </c>
      <c r="D152" s="1809">
        <v>2</v>
      </c>
      <c r="E152" s="1809">
        <v>1</v>
      </c>
      <c r="F152" s="1809">
        <v>0</v>
      </c>
      <c r="G152" s="1809">
        <v>0</v>
      </c>
      <c r="H152" s="1809">
        <v>0</v>
      </c>
      <c r="I152" s="1809">
        <v>171</v>
      </c>
      <c r="J152" s="1809">
        <v>1</v>
      </c>
      <c r="K152" s="1809">
        <v>1</v>
      </c>
      <c r="L152" s="1809">
        <v>37</v>
      </c>
      <c r="M152" s="1809">
        <v>24</v>
      </c>
      <c r="N152" s="1809">
        <v>2</v>
      </c>
      <c r="O152" s="1809">
        <v>8</v>
      </c>
      <c r="P152" s="1812">
        <v>2</v>
      </c>
      <c r="Q152" s="115">
        <f t="shared" si="36"/>
        <v>252</v>
      </c>
      <c r="R152" s="281">
        <f>SUM(Q152/Q153)</f>
        <v>1.1515788511630033E-2</v>
      </c>
    </row>
    <row r="153" spans="1:18" ht="15.6" hidden="1" customHeight="1" thickTop="1" thickBot="1" x14ac:dyDescent="0.3">
      <c r="A153" s="70" t="s">
        <v>130</v>
      </c>
      <c r="B153" s="1429">
        <f t="shared" ref="B153:P153" si="37">SUM(B149:B152)</f>
        <v>76</v>
      </c>
      <c r="C153" s="1430">
        <f t="shared" si="37"/>
        <v>388</v>
      </c>
      <c r="D153" s="1430">
        <f t="shared" si="37"/>
        <v>297</v>
      </c>
      <c r="E153" s="1430">
        <f t="shared" si="37"/>
        <v>201</v>
      </c>
      <c r="F153" s="1430">
        <f t="shared" si="37"/>
        <v>146</v>
      </c>
      <c r="G153" s="1430">
        <f t="shared" si="37"/>
        <v>42</v>
      </c>
      <c r="H153" s="1430">
        <f t="shared" si="37"/>
        <v>51</v>
      </c>
      <c r="I153" s="1430">
        <f t="shared" si="37"/>
        <v>13018</v>
      </c>
      <c r="J153" s="1430">
        <f t="shared" si="37"/>
        <v>805</v>
      </c>
      <c r="K153" s="1430">
        <f t="shared" si="37"/>
        <v>302</v>
      </c>
      <c r="L153" s="1430">
        <f t="shared" si="37"/>
        <v>3744</v>
      </c>
      <c r="M153" s="1430">
        <f t="shared" si="37"/>
        <v>1540</v>
      </c>
      <c r="N153" s="1430">
        <f t="shared" si="37"/>
        <v>78</v>
      </c>
      <c r="O153" s="1430">
        <f t="shared" si="37"/>
        <v>715</v>
      </c>
      <c r="P153" s="1820">
        <f t="shared" si="37"/>
        <v>480</v>
      </c>
      <c r="Q153" s="206">
        <f t="shared" si="36"/>
        <v>21883</v>
      </c>
      <c r="R153" s="295">
        <f>SUM(R149:R152)</f>
        <v>1</v>
      </c>
    </row>
    <row r="154" spans="1:18" ht="15" hidden="1" customHeight="1" thickBot="1" x14ac:dyDescent="0.3">
      <c r="A154" s="71" t="s">
        <v>129</v>
      </c>
      <c r="B154" s="807">
        <f>SUM(B153/Q153)</f>
        <v>3.4730155828725496E-3</v>
      </c>
      <c r="C154" s="808">
        <f>SUM(C153/Q153)</f>
        <v>1.7730658502033543E-2</v>
      </c>
      <c r="D154" s="808">
        <f>SUM(D153/Q153)</f>
        <v>1.3572179317278252E-2</v>
      </c>
      <c r="E154" s="808">
        <f>SUM(E153/Q153)</f>
        <v>9.1852122652287156E-3</v>
      </c>
      <c r="F154" s="808">
        <f>SUM(F153/Q153)</f>
        <v>6.6718457249920031E-3</v>
      </c>
      <c r="G154" s="808">
        <f>SUM(G153/Q153)</f>
        <v>1.9192980852716722E-3</v>
      </c>
      <c r="H154" s="808">
        <f>SUM(H153/Q153)</f>
        <v>2.330576246401316E-3</v>
      </c>
      <c r="I154" s="808">
        <f>SUM(I153/Q153)</f>
        <v>0.5948910112873006</v>
      </c>
      <c r="J154" s="808">
        <f>SUM(J153/Q153)</f>
        <v>3.6786546634373717E-2</v>
      </c>
      <c r="K154" s="808">
        <f>SUM(K153/Q153)</f>
        <v>1.3800667184572499E-2</v>
      </c>
      <c r="L154" s="808">
        <f>SUM(L153/Q153)</f>
        <v>0.17109171502993192</v>
      </c>
      <c r="M154" s="808">
        <f>SUM(M153/Q153)</f>
        <v>7.0374263126627978E-2</v>
      </c>
      <c r="N154" s="808">
        <f>SUM(N153/Q153)</f>
        <v>3.5644107297902483E-3</v>
      </c>
      <c r="O154" s="808">
        <f>SUM(O153/Q153)</f>
        <v>3.2673765023077277E-2</v>
      </c>
      <c r="P154" s="809">
        <f>SUM(P153/Q153)</f>
        <v>2.1934835260247681E-2</v>
      </c>
      <c r="Q154" s="374">
        <f t="shared" si="36"/>
        <v>1</v>
      </c>
      <c r="R154" s="367"/>
    </row>
    <row r="155" spans="1:18" ht="15.75" hidden="1" customHeight="1" thickBot="1" x14ac:dyDescent="0.3">
      <c r="A155" s="2314" t="s">
        <v>161</v>
      </c>
      <c r="B155" s="2315"/>
      <c r="C155" s="2315"/>
      <c r="D155" s="2315"/>
      <c r="E155" s="2315"/>
      <c r="F155" s="2315"/>
      <c r="G155" s="2315"/>
      <c r="H155" s="2315"/>
      <c r="I155" s="2315"/>
      <c r="J155" s="2315"/>
      <c r="K155" s="2315"/>
      <c r="L155" s="2315"/>
      <c r="M155" s="2315"/>
      <c r="N155" s="2315"/>
      <c r="O155" s="2315"/>
      <c r="P155" s="2315"/>
      <c r="Q155" s="2315"/>
      <c r="R155" s="2316"/>
    </row>
    <row r="156" spans="1:18" ht="14.45" hidden="1" customHeight="1" x14ac:dyDescent="0.25">
      <c r="A156" s="148" t="s">
        <v>162</v>
      </c>
      <c r="B156" s="323">
        <v>1</v>
      </c>
      <c r="C156" s="324">
        <v>4</v>
      </c>
      <c r="D156" s="324">
        <v>2</v>
      </c>
      <c r="E156" s="324">
        <v>0</v>
      </c>
      <c r="F156" s="324">
        <v>2</v>
      </c>
      <c r="G156" s="324">
        <v>1</v>
      </c>
      <c r="H156" s="324">
        <v>0</v>
      </c>
      <c r="I156" s="324">
        <v>102</v>
      </c>
      <c r="J156" s="324">
        <v>6</v>
      </c>
      <c r="K156" s="324">
        <v>2</v>
      </c>
      <c r="L156" s="324">
        <v>26</v>
      </c>
      <c r="M156" s="324">
        <v>16</v>
      </c>
      <c r="N156" s="324">
        <v>0</v>
      </c>
      <c r="O156" s="324">
        <v>6</v>
      </c>
      <c r="P156" s="1817">
        <v>5</v>
      </c>
      <c r="Q156" s="1813">
        <f t="shared" ref="Q156:Q161" si="38">SUM(B156:P156)</f>
        <v>173</v>
      </c>
      <c r="R156" s="280">
        <f>SUM(Q156/Q160)</f>
        <v>7.9056802083809358E-3</v>
      </c>
    </row>
    <row r="157" spans="1:18" ht="14.45" hidden="1" customHeight="1" x14ac:dyDescent="0.25">
      <c r="A157" s="149" t="s">
        <v>163</v>
      </c>
      <c r="B157" s="326">
        <v>47</v>
      </c>
      <c r="C157" s="327">
        <v>258</v>
      </c>
      <c r="D157" s="327">
        <v>182</v>
      </c>
      <c r="E157" s="327">
        <v>145</v>
      </c>
      <c r="F157" s="327">
        <v>93</v>
      </c>
      <c r="G157" s="327">
        <v>24</v>
      </c>
      <c r="H157" s="327">
        <v>45</v>
      </c>
      <c r="I157" s="327">
        <v>8592</v>
      </c>
      <c r="J157" s="327">
        <v>565</v>
      </c>
      <c r="K157" s="327">
        <v>208</v>
      </c>
      <c r="L157" s="327">
        <v>2584</v>
      </c>
      <c r="M157" s="327">
        <v>1001</v>
      </c>
      <c r="N157" s="327">
        <v>61</v>
      </c>
      <c r="O157" s="327">
        <v>460</v>
      </c>
      <c r="P157" s="1818">
        <v>348</v>
      </c>
      <c r="Q157" s="1814">
        <f t="shared" si="38"/>
        <v>14613</v>
      </c>
      <c r="R157" s="280">
        <f>SUM(Q157/Q160)</f>
        <v>0.66777864095416528</v>
      </c>
    </row>
    <row r="158" spans="1:18" ht="14.45" hidden="1" customHeight="1" x14ac:dyDescent="0.25">
      <c r="A158" s="149" t="s">
        <v>164</v>
      </c>
      <c r="B158" s="326">
        <v>22</v>
      </c>
      <c r="C158" s="327">
        <v>121</v>
      </c>
      <c r="D158" s="327">
        <v>104</v>
      </c>
      <c r="E158" s="327">
        <v>53</v>
      </c>
      <c r="F158" s="327">
        <v>47</v>
      </c>
      <c r="G158" s="327">
        <v>16</v>
      </c>
      <c r="H158" s="327">
        <v>5</v>
      </c>
      <c r="I158" s="327">
        <v>3923</v>
      </c>
      <c r="J158" s="327">
        <v>213</v>
      </c>
      <c r="K158" s="327">
        <v>87</v>
      </c>
      <c r="L158" s="327">
        <v>1046</v>
      </c>
      <c r="M158" s="327">
        <v>476</v>
      </c>
      <c r="N158" s="327">
        <v>14</v>
      </c>
      <c r="O158" s="327">
        <v>227</v>
      </c>
      <c r="P158" s="1818">
        <v>113</v>
      </c>
      <c r="Q158" s="1814">
        <f t="shared" si="38"/>
        <v>6467</v>
      </c>
      <c r="R158" s="280">
        <f>SUM(Q158/Q160)</f>
        <v>0.29552620755837866</v>
      </c>
    </row>
    <row r="159" spans="1:18" ht="15" hidden="1" customHeight="1" thickBot="1" x14ac:dyDescent="0.3">
      <c r="A159" s="150" t="s">
        <v>165</v>
      </c>
      <c r="B159" s="329">
        <v>6</v>
      </c>
      <c r="C159" s="330">
        <v>5</v>
      </c>
      <c r="D159" s="330">
        <v>9</v>
      </c>
      <c r="E159" s="330">
        <v>3</v>
      </c>
      <c r="F159" s="330">
        <v>4</v>
      </c>
      <c r="G159" s="330">
        <v>1</v>
      </c>
      <c r="H159" s="330">
        <v>1</v>
      </c>
      <c r="I159" s="330">
        <v>401</v>
      </c>
      <c r="J159" s="330">
        <v>21</v>
      </c>
      <c r="K159" s="330">
        <v>5</v>
      </c>
      <c r="L159" s="330">
        <v>88</v>
      </c>
      <c r="M159" s="330">
        <v>47</v>
      </c>
      <c r="N159" s="330">
        <v>3</v>
      </c>
      <c r="O159" s="330">
        <v>22</v>
      </c>
      <c r="P159" s="1819">
        <v>14</v>
      </c>
      <c r="Q159" s="1815">
        <f t="shared" si="38"/>
        <v>630</v>
      </c>
      <c r="R159" s="280">
        <f>SUM(Q159/Q160)</f>
        <v>2.878947127907508E-2</v>
      </c>
    </row>
    <row r="160" spans="1:18" ht="15.6" hidden="1" customHeight="1" thickTop="1" thickBot="1" x14ac:dyDescent="0.3">
      <c r="A160" s="70" t="s">
        <v>130</v>
      </c>
      <c r="B160" s="1429">
        <f>SUM(B156:B159)</f>
        <v>76</v>
      </c>
      <c r="C160" s="1430">
        <f t="shared" ref="C160:P160" si="39">SUM(C156:C159)</f>
        <v>388</v>
      </c>
      <c r="D160" s="1430">
        <f t="shared" si="39"/>
        <v>297</v>
      </c>
      <c r="E160" s="1430">
        <f t="shared" si="39"/>
        <v>201</v>
      </c>
      <c r="F160" s="1430">
        <f t="shared" si="39"/>
        <v>146</v>
      </c>
      <c r="G160" s="1430">
        <f t="shared" si="39"/>
        <v>42</v>
      </c>
      <c r="H160" s="1430">
        <f t="shared" si="39"/>
        <v>51</v>
      </c>
      <c r="I160" s="1430">
        <f t="shared" si="39"/>
        <v>13018</v>
      </c>
      <c r="J160" s="1430">
        <f t="shared" si="39"/>
        <v>805</v>
      </c>
      <c r="K160" s="1430">
        <f t="shared" si="39"/>
        <v>302</v>
      </c>
      <c r="L160" s="1430">
        <f t="shared" si="39"/>
        <v>3744</v>
      </c>
      <c r="M160" s="1430">
        <f t="shared" si="39"/>
        <v>1540</v>
      </c>
      <c r="N160" s="1430">
        <f t="shared" si="39"/>
        <v>78</v>
      </c>
      <c r="O160" s="1430">
        <f t="shared" si="39"/>
        <v>715</v>
      </c>
      <c r="P160" s="1820">
        <f t="shared" si="39"/>
        <v>480</v>
      </c>
      <c r="Q160" s="1816">
        <f t="shared" si="38"/>
        <v>21883</v>
      </c>
      <c r="R160" s="295">
        <f>SUM(R156:R159)</f>
        <v>0.99999999999999989</v>
      </c>
    </row>
    <row r="161" spans="1:18" ht="15" hidden="1" customHeight="1" thickBot="1" x14ac:dyDescent="0.3">
      <c r="A161" s="71" t="s">
        <v>129</v>
      </c>
      <c r="B161" s="807">
        <f>SUM(B160/Q160)</f>
        <v>3.4730155828725496E-3</v>
      </c>
      <c r="C161" s="808">
        <f>SUM(C160/Q160)</f>
        <v>1.7730658502033543E-2</v>
      </c>
      <c r="D161" s="808">
        <f>SUM(D160/Q160)</f>
        <v>1.3572179317278252E-2</v>
      </c>
      <c r="E161" s="808">
        <f>SUM(E160/Q160)</f>
        <v>9.1852122652287156E-3</v>
      </c>
      <c r="F161" s="808">
        <f>SUM(F160/Q160)</f>
        <v>6.6718457249920031E-3</v>
      </c>
      <c r="G161" s="808">
        <f>SUM(G160/Q160)</f>
        <v>1.9192980852716722E-3</v>
      </c>
      <c r="H161" s="808">
        <f>SUM(H160/Q160)</f>
        <v>2.330576246401316E-3</v>
      </c>
      <c r="I161" s="808">
        <f>SUM(I160/Q160)</f>
        <v>0.5948910112873006</v>
      </c>
      <c r="J161" s="808">
        <f>SUM(J160/Q160)</f>
        <v>3.6786546634373717E-2</v>
      </c>
      <c r="K161" s="808">
        <f>SUM(K160/Q160)</f>
        <v>1.3800667184572499E-2</v>
      </c>
      <c r="L161" s="808">
        <f>SUM(L160/Q160)</f>
        <v>0.17109171502993192</v>
      </c>
      <c r="M161" s="808">
        <f>SUM(M160/Q160)</f>
        <v>7.0374263126627978E-2</v>
      </c>
      <c r="N161" s="808">
        <f>SUM(N160/Q160)</f>
        <v>3.5644107297902483E-3</v>
      </c>
      <c r="O161" s="808">
        <f>SUM(O160/Q160)</f>
        <v>3.2673765023077277E-2</v>
      </c>
      <c r="P161" s="809">
        <f>SUM(P160/Q160)</f>
        <v>2.1934835260247681E-2</v>
      </c>
      <c r="Q161" s="1549">
        <f t="shared" si="38"/>
        <v>1</v>
      </c>
      <c r="R161" s="367"/>
    </row>
    <row r="162" spans="1:18" ht="15.75" hidden="1" customHeight="1" thickBot="1" x14ac:dyDescent="0.3">
      <c r="A162" s="2320" t="s">
        <v>171</v>
      </c>
      <c r="B162" s="2321"/>
      <c r="C162" s="2321"/>
      <c r="D162" s="2321"/>
      <c r="E162" s="2321"/>
      <c r="F162" s="2321"/>
      <c r="G162" s="2321"/>
      <c r="H162" s="2321"/>
      <c r="I162" s="2321"/>
      <c r="J162" s="2321"/>
      <c r="K162" s="2321"/>
      <c r="L162" s="2321"/>
      <c r="M162" s="2321"/>
      <c r="N162" s="2321"/>
      <c r="O162" s="2321"/>
      <c r="P162" s="2321"/>
      <c r="Q162" s="2321"/>
      <c r="R162" s="2322"/>
    </row>
    <row r="163" spans="1:18" ht="50.25" hidden="1" customHeight="1" thickBot="1" x14ac:dyDescent="0.3">
      <c r="A163" s="53"/>
      <c r="B163" s="666" t="s">
        <v>143</v>
      </c>
      <c r="C163" s="667" t="s">
        <v>144</v>
      </c>
      <c r="D163" s="667" t="s">
        <v>145</v>
      </c>
      <c r="E163" s="667" t="s">
        <v>146</v>
      </c>
      <c r="F163" s="667" t="s">
        <v>147</v>
      </c>
      <c r="G163" s="667" t="s">
        <v>148</v>
      </c>
      <c r="H163" s="667" t="s">
        <v>149</v>
      </c>
      <c r="I163" s="667" t="s">
        <v>150</v>
      </c>
      <c r="J163" s="667" t="s">
        <v>151</v>
      </c>
      <c r="K163" s="667" t="s">
        <v>152</v>
      </c>
      <c r="L163" s="667" t="s">
        <v>153</v>
      </c>
      <c r="M163" s="667" t="s">
        <v>154</v>
      </c>
      <c r="N163" s="667" t="s">
        <v>155</v>
      </c>
      <c r="O163" s="667" t="s">
        <v>156</v>
      </c>
      <c r="P163" s="667" t="s">
        <v>157</v>
      </c>
      <c r="Q163" s="667" t="s">
        <v>158</v>
      </c>
      <c r="R163" s="668" t="s">
        <v>159</v>
      </c>
    </row>
    <row r="164" spans="1:18" ht="15.75" hidden="1" thickBot="1" x14ac:dyDescent="0.3">
      <c r="A164" s="2314" t="s">
        <v>160</v>
      </c>
      <c r="B164" s="2315"/>
      <c r="C164" s="2315"/>
      <c r="D164" s="2315"/>
      <c r="E164" s="2315"/>
      <c r="F164" s="2315"/>
      <c r="G164" s="2315"/>
      <c r="H164" s="2315"/>
      <c r="I164" s="2315"/>
      <c r="J164" s="2315"/>
      <c r="K164" s="2315"/>
      <c r="L164" s="2315"/>
      <c r="M164" s="2315"/>
      <c r="N164" s="2315"/>
      <c r="O164" s="2315"/>
      <c r="P164" s="2315"/>
      <c r="Q164" s="2315"/>
      <c r="R164" s="2316"/>
    </row>
    <row r="165" spans="1:18" hidden="1" x14ac:dyDescent="0.25">
      <c r="A165" s="67" t="s">
        <v>107</v>
      </c>
      <c r="B165" s="323">
        <v>20</v>
      </c>
      <c r="C165" s="324">
        <v>62</v>
      </c>
      <c r="D165" s="324">
        <v>44</v>
      </c>
      <c r="E165" s="324">
        <v>34</v>
      </c>
      <c r="F165" s="324">
        <v>14</v>
      </c>
      <c r="G165" s="324">
        <v>5</v>
      </c>
      <c r="H165" s="324">
        <v>7</v>
      </c>
      <c r="I165" s="324">
        <v>2002</v>
      </c>
      <c r="J165" s="324">
        <v>129</v>
      </c>
      <c r="K165" s="324">
        <v>58</v>
      </c>
      <c r="L165" s="324">
        <v>498</v>
      </c>
      <c r="M165" s="324">
        <v>195</v>
      </c>
      <c r="N165" s="324">
        <v>16</v>
      </c>
      <c r="O165" s="324">
        <v>90</v>
      </c>
      <c r="P165" s="1817">
        <v>97</v>
      </c>
      <c r="Q165" s="113">
        <f t="shared" ref="Q165:Q170" si="40">SUM(B165:P165)</f>
        <v>3271</v>
      </c>
      <c r="R165" s="279">
        <f>SUM(Q165/Q169)</f>
        <v>0.15614855833492458</v>
      </c>
    </row>
    <row r="166" spans="1:18" hidden="1" x14ac:dyDescent="0.25">
      <c r="A166" s="68" t="s">
        <v>108</v>
      </c>
      <c r="B166" s="326">
        <v>28</v>
      </c>
      <c r="C166" s="327">
        <v>143</v>
      </c>
      <c r="D166" s="327">
        <v>99</v>
      </c>
      <c r="E166" s="327">
        <v>73</v>
      </c>
      <c r="F166" s="327">
        <v>44</v>
      </c>
      <c r="G166" s="327">
        <v>12</v>
      </c>
      <c r="H166" s="327">
        <v>23</v>
      </c>
      <c r="I166" s="327">
        <v>4867</v>
      </c>
      <c r="J166" s="327">
        <v>228</v>
      </c>
      <c r="K166" s="327">
        <v>120</v>
      </c>
      <c r="L166" s="327">
        <v>1585</v>
      </c>
      <c r="M166" s="327">
        <v>524</v>
      </c>
      <c r="N166" s="327">
        <v>45</v>
      </c>
      <c r="O166" s="327">
        <v>271</v>
      </c>
      <c r="P166" s="1818">
        <v>172</v>
      </c>
      <c r="Q166" s="114">
        <f t="shared" si="40"/>
        <v>8234</v>
      </c>
      <c r="R166" s="280">
        <f>SUM(Q166/Q169)</f>
        <v>0.39306855069696389</v>
      </c>
    </row>
    <row r="167" spans="1:18" hidden="1" x14ac:dyDescent="0.25">
      <c r="A167" s="68" t="s">
        <v>109</v>
      </c>
      <c r="B167" s="326">
        <v>34</v>
      </c>
      <c r="C167" s="327">
        <v>180</v>
      </c>
      <c r="D167" s="327">
        <v>131</v>
      </c>
      <c r="E167" s="327">
        <v>63</v>
      </c>
      <c r="F167" s="327">
        <v>45</v>
      </c>
      <c r="G167" s="327">
        <v>9</v>
      </c>
      <c r="H167" s="327">
        <v>19</v>
      </c>
      <c r="I167" s="327">
        <v>5400</v>
      </c>
      <c r="J167" s="327">
        <v>254</v>
      </c>
      <c r="K167" s="327">
        <v>104</v>
      </c>
      <c r="L167" s="327">
        <v>1679</v>
      </c>
      <c r="M167" s="327">
        <v>673</v>
      </c>
      <c r="N167" s="327">
        <v>35</v>
      </c>
      <c r="O167" s="327">
        <v>323</v>
      </c>
      <c r="P167" s="1818">
        <v>211</v>
      </c>
      <c r="Q167" s="114">
        <f t="shared" si="40"/>
        <v>9160</v>
      </c>
      <c r="R167" s="280">
        <f>SUM(Q167/Q169)</f>
        <v>0.43727324804277257</v>
      </c>
    </row>
    <row r="168" spans="1:18" ht="15.75" hidden="1" thickBot="1" x14ac:dyDescent="0.3">
      <c r="A168" s="69" t="s">
        <v>110</v>
      </c>
      <c r="B168" s="329">
        <v>0</v>
      </c>
      <c r="C168" s="330">
        <v>1</v>
      </c>
      <c r="D168" s="330">
        <v>1</v>
      </c>
      <c r="E168" s="330">
        <v>1</v>
      </c>
      <c r="F168" s="330">
        <v>0</v>
      </c>
      <c r="G168" s="330">
        <v>0</v>
      </c>
      <c r="H168" s="330">
        <v>0</v>
      </c>
      <c r="I168" s="330">
        <v>193</v>
      </c>
      <c r="J168" s="330">
        <v>5</v>
      </c>
      <c r="K168" s="330">
        <v>1</v>
      </c>
      <c r="L168" s="330">
        <v>43</v>
      </c>
      <c r="M168" s="330">
        <v>31</v>
      </c>
      <c r="N168" s="330">
        <v>0</v>
      </c>
      <c r="O168" s="330">
        <v>3</v>
      </c>
      <c r="P168" s="1819">
        <v>4</v>
      </c>
      <c r="Q168" s="115">
        <f t="shared" si="40"/>
        <v>283</v>
      </c>
      <c r="R168" s="281">
        <f>SUM(Q168/Q169)</f>
        <v>1.3509642925338934E-2</v>
      </c>
    </row>
    <row r="169" spans="1:18" ht="16.5" hidden="1" thickTop="1" thickBot="1" x14ac:dyDescent="0.3">
      <c r="A169" s="70" t="s">
        <v>130</v>
      </c>
      <c r="B169" s="1429">
        <f t="shared" ref="B169:P169" si="41">SUM(B165:B168)</f>
        <v>82</v>
      </c>
      <c r="C169" s="1430">
        <f t="shared" si="41"/>
        <v>386</v>
      </c>
      <c r="D169" s="1430">
        <f t="shared" si="41"/>
        <v>275</v>
      </c>
      <c r="E169" s="1430">
        <f t="shared" si="41"/>
        <v>171</v>
      </c>
      <c r="F169" s="1430">
        <f t="shared" si="41"/>
        <v>103</v>
      </c>
      <c r="G169" s="1430">
        <f t="shared" si="41"/>
        <v>26</v>
      </c>
      <c r="H169" s="1430">
        <f t="shared" si="41"/>
        <v>49</v>
      </c>
      <c r="I169" s="1430">
        <f t="shared" si="41"/>
        <v>12462</v>
      </c>
      <c r="J169" s="1430">
        <f t="shared" si="41"/>
        <v>616</v>
      </c>
      <c r="K169" s="1430">
        <f t="shared" si="41"/>
        <v>283</v>
      </c>
      <c r="L169" s="1430">
        <f t="shared" si="41"/>
        <v>3805</v>
      </c>
      <c r="M169" s="1430">
        <f t="shared" si="41"/>
        <v>1423</v>
      </c>
      <c r="N169" s="1430">
        <f t="shared" si="41"/>
        <v>96</v>
      </c>
      <c r="O169" s="1430">
        <f t="shared" si="41"/>
        <v>687</v>
      </c>
      <c r="P169" s="1820">
        <f t="shared" si="41"/>
        <v>484</v>
      </c>
      <c r="Q169" s="206">
        <f t="shared" si="40"/>
        <v>20948</v>
      </c>
      <c r="R169" s="295">
        <f>SUM(R165:R168)</f>
        <v>1</v>
      </c>
    </row>
    <row r="170" spans="1:18" ht="15.75" hidden="1" thickBot="1" x14ac:dyDescent="0.3">
      <c r="A170" s="71" t="s">
        <v>129</v>
      </c>
      <c r="B170" s="807">
        <f>SUM(B169/Q169)</f>
        <v>3.914454840557571E-3</v>
      </c>
      <c r="C170" s="808">
        <f>SUM(C169/Q169)</f>
        <v>1.8426580103112468E-2</v>
      </c>
      <c r="D170" s="808">
        <f>SUM(D169/Q169)</f>
        <v>1.3127744892113805E-2</v>
      </c>
      <c r="E170" s="808">
        <f>SUM(E169/Q169)</f>
        <v>8.1630704601871294E-3</v>
      </c>
      <c r="F170" s="808">
        <f>SUM(F169/Q169)</f>
        <v>4.9169371777735343E-3</v>
      </c>
      <c r="G170" s="808">
        <f>SUM(G169/Q169)</f>
        <v>1.2411686079816689E-3</v>
      </c>
      <c r="H170" s="808">
        <f>SUM(H169/Q169)</f>
        <v>2.3391254535039146E-3</v>
      </c>
      <c r="I170" s="808">
        <f>SUM(I169/Q169)</f>
        <v>0.5949016612564445</v>
      </c>
      <c r="J170" s="808">
        <f>SUM(J169/Q169)</f>
        <v>2.9406148558334923E-2</v>
      </c>
      <c r="K170" s="808">
        <f>SUM(K169/Q169)</f>
        <v>1.3509642925338934E-2</v>
      </c>
      <c r="L170" s="808">
        <f>SUM(L169/Q169)</f>
        <v>0.18164025205270193</v>
      </c>
      <c r="M170" s="808">
        <f>SUM(M169/Q169)</f>
        <v>6.79301126599198E-2</v>
      </c>
      <c r="N170" s="808">
        <f>SUM(N169/Q169)</f>
        <v>4.5827763987015468E-3</v>
      </c>
      <c r="O170" s="808">
        <f>SUM(O169/Q169)</f>
        <v>3.2795493603207944E-2</v>
      </c>
      <c r="P170" s="809">
        <f>SUM(P169/Q169)</f>
        <v>2.3104831010120296E-2</v>
      </c>
      <c r="Q170" s="374">
        <f t="shared" si="40"/>
        <v>1</v>
      </c>
      <c r="R170" s="367"/>
    </row>
    <row r="171" spans="1:18" ht="15.75" hidden="1" customHeight="1" thickBot="1" x14ac:dyDescent="0.3">
      <c r="A171" s="2314" t="s">
        <v>161</v>
      </c>
      <c r="B171" s="2315"/>
      <c r="C171" s="2315"/>
      <c r="D171" s="2315"/>
      <c r="E171" s="2315"/>
      <c r="F171" s="2315"/>
      <c r="G171" s="2315"/>
      <c r="H171" s="2315"/>
      <c r="I171" s="2315"/>
      <c r="J171" s="2315"/>
      <c r="K171" s="2315"/>
      <c r="L171" s="2315"/>
      <c r="M171" s="2315"/>
      <c r="N171" s="2315"/>
      <c r="O171" s="2315"/>
      <c r="P171" s="2315"/>
      <c r="Q171" s="2315"/>
      <c r="R171" s="2316"/>
    </row>
    <row r="172" spans="1:18" hidden="1" x14ac:dyDescent="0.25">
      <c r="A172" s="67" t="s">
        <v>162</v>
      </c>
      <c r="B172" s="323">
        <v>0</v>
      </c>
      <c r="C172" s="324">
        <v>5</v>
      </c>
      <c r="D172" s="324">
        <v>1</v>
      </c>
      <c r="E172" s="324">
        <v>0</v>
      </c>
      <c r="F172" s="324">
        <v>0</v>
      </c>
      <c r="G172" s="324">
        <v>0</v>
      </c>
      <c r="H172" s="324">
        <v>0</v>
      </c>
      <c r="I172" s="324">
        <v>73</v>
      </c>
      <c r="J172" s="324">
        <v>3</v>
      </c>
      <c r="K172" s="324">
        <v>1</v>
      </c>
      <c r="L172" s="324">
        <v>19</v>
      </c>
      <c r="M172" s="324">
        <v>11</v>
      </c>
      <c r="N172" s="324">
        <v>0</v>
      </c>
      <c r="O172" s="324">
        <v>3</v>
      </c>
      <c r="P172" s="1817">
        <v>6</v>
      </c>
      <c r="Q172" s="1813">
        <f t="shared" ref="Q172:Q177" si="42">SUM(B172:P172)</f>
        <v>122</v>
      </c>
      <c r="R172" s="280">
        <f>SUM(Q172/Q176)</f>
        <v>5.8239450066832153E-3</v>
      </c>
    </row>
    <row r="173" spans="1:18" hidden="1" x14ac:dyDescent="0.25">
      <c r="A173" s="68" t="s">
        <v>163</v>
      </c>
      <c r="B173" s="326">
        <v>61</v>
      </c>
      <c r="C173" s="327">
        <v>266</v>
      </c>
      <c r="D173" s="327">
        <v>175</v>
      </c>
      <c r="E173" s="327">
        <v>122</v>
      </c>
      <c r="F173" s="327">
        <v>69</v>
      </c>
      <c r="G173" s="327">
        <v>15</v>
      </c>
      <c r="H173" s="327">
        <v>39</v>
      </c>
      <c r="I173" s="327">
        <v>8158</v>
      </c>
      <c r="J173" s="327">
        <v>428</v>
      </c>
      <c r="K173" s="327">
        <v>191</v>
      </c>
      <c r="L173" s="327">
        <v>2547</v>
      </c>
      <c r="M173" s="327">
        <v>938</v>
      </c>
      <c r="N173" s="327">
        <v>70</v>
      </c>
      <c r="O173" s="327">
        <v>450</v>
      </c>
      <c r="P173" s="1818">
        <v>331</v>
      </c>
      <c r="Q173" s="1814">
        <f t="shared" si="42"/>
        <v>13860</v>
      </c>
      <c r="R173" s="280">
        <f>SUM(Q173/Q176)</f>
        <v>0.66163834256253584</v>
      </c>
    </row>
    <row r="174" spans="1:18" hidden="1" x14ac:dyDescent="0.25">
      <c r="A174" s="68" t="s">
        <v>164</v>
      </c>
      <c r="B174" s="326">
        <v>21</v>
      </c>
      <c r="C174" s="327">
        <v>102</v>
      </c>
      <c r="D174" s="327">
        <v>93</v>
      </c>
      <c r="E174" s="327">
        <v>44</v>
      </c>
      <c r="F174" s="327">
        <v>31</v>
      </c>
      <c r="G174" s="327">
        <v>9</v>
      </c>
      <c r="H174" s="327">
        <v>9</v>
      </c>
      <c r="I174" s="327">
        <v>3897</v>
      </c>
      <c r="J174" s="327">
        <v>171</v>
      </c>
      <c r="K174" s="327">
        <v>78</v>
      </c>
      <c r="L174" s="327">
        <v>1146</v>
      </c>
      <c r="M174" s="327">
        <v>433</v>
      </c>
      <c r="N174" s="327">
        <v>26</v>
      </c>
      <c r="O174" s="327">
        <v>218</v>
      </c>
      <c r="P174" s="1818">
        <v>136</v>
      </c>
      <c r="Q174" s="1814">
        <f t="shared" si="42"/>
        <v>6414</v>
      </c>
      <c r="R174" s="280">
        <f>SUM(Q174/Q176)</f>
        <v>0.30618674813824709</v>
      </c>
    </row>
    <row r="175" spans="1:18" ht="15.75" hidden="1" thickBot="1" x14ac:dyDescent="0.3">
      <c r="A175" s="69" t="s">
        <v>165</v>
      </c>
      <c r="B175" s="329">
        <v>0</v>
      </c>
      <c r="C175" s="330">
        <v>13</v>
      </c>
      <c r="D175" s="330">
        <v>6</v>
      </c>
      <c r="E175" s="330">
        <v>5</v>
      </c>
      <c r="F175" s="330">
        <v>3</v>
      </c>
      <c r="G175" s="330">
        <v>2</v>
      </c>
      <c r="H175" s="330">
        <v>1</v>
      </c>
      <c r="I175" s="330">
        <v>334</v>
      </c>
      <c r="J175" s="330">
        <v>14</v>
      </c>
      <c r="K175" s="330">
        <v>13</v>
      </c>
      <c r="L175" s="330">
        <v>93</v>
      </c>
      <c r="M175" s="330">
        <v>41</v>
      </c>
      <c r="N175" s="330">
        <v>0</v>
      </c>
      <c r="O175" s="330">
        <v>16</v>
      </c>
      <c r="P175" s="1819">
        <v>11</v>
      </c>
      <c r="Q175" s="1815">
        <f t="shared" si="42"/>
        <v>552</v>
      </c>
      <c r="R175" s="280">
        <f>SUM(Q175/Q176)</f>
        <v>2.6350964292533894E-2</v>
      </c>
    </row>
    <row r="176" spans="1:18" ht="16.5" hidden="1" thickTop="1" thickBot="1" x14ac:dyDescent="0.3">
      <c r="A176" s="70" t="s">
        <v>130</v>
      </c>
      <c r="B176" s="1429">
        <f>SUM(B172:B175)</f>
        <v>82</v>
      </c>
      <c r="C176" s="1430">
        <f t="shared" ref="C176:P176" si="43">SUM(C172:C175)</f>
        <v>386</v>
      </c>
      <c r="D176" s="1430">
        <f t="shared" si="43"/>
        <v>275</v>
      </c>
      <c r="E176" s="1430">
        <f t="shared" si="43"/>
        <v>171</v>
      </c>
      <c r="F176" s="1430">
        <f t="shared" si="43"/>
        <v>103</v>
      </c>
      <c r="G176" s="1430">
        <f t="shared" si="43"/>
        <v>26</v>
      </c>
      <c r="H176" s="1430">
        <f t="shared" si="43"/>
        <v>49</v>
      </c>
      <c r="I176" s="1430">
        <f t="shared" si="43"/>
        <v>12462</v>
      </c>
      <c r="J176" s="1430">
        <f t="shared" si="43"/>
        <v>616</v>
      </c>
      <c r="K176" s="1430">
        <f t="shared" si="43"/>
        <v>283</v>
      </c>
      <c r="L176" s="1430">
        <f t="shared" si="43"/>
        <v>3805</v>
      </c>
      <c r="M176" s="1430">
        <f t="shared" si="43"/>
        <v>1423</v>
      </c>
      <c r="N176" s="1430">
        <f t="shared" si="43"/>
        <v>96</v>
      </c>
      <c r="O176" s="1430">
        <f t="shared" si="43"/>
        <v>687</v>
      </c>
      <c r="P176" s="1820">
        <f t="shared" si="43"/>
        <v>484</v>
      </c>
      <c r="Q176" s="1816">
        <f t="shared" si="42"/>
        <v>20948</v>
      </c>
      <c r="R176" s="295">
        <f>SUM(R172:R175)</f>
        <v>1</v>
      </c>
    </row>
    <row r="177" spans="1:18" ht="15.75" hidden="1" thickBot="1" x14ac:dyDescent="0.3">
      <c r="A177" s="71" t="s">
        <v>129</v>
      </c>
      <c r="B177" s="807">
        <f>SUM(B176/Q176)</f>
        <v>3.914454840557571E-3</v>
      </c>
      <c r="C177" s="808">
        <f>SUM(C176/Q176)</f>
        <v>1.8426580103112468E-2</v>
      </c>
      <c r="D177" s="808">
        <f>SUM(D176/Q176)</f>
        <v>1.3127744892113805E-2</v>
      </c>
      <c r="E177" s="808">
        <f>SUM(E176/Q176)</f>
        <v>8.1630704601871294E-3</v>
      </c>
      <c r="F177" s="808">
        <f>SUM(F176/Q176)</f>
        <v>4.9169371777735343E-3</v>
      </c>
      <c r="G177" s="808">
        <f>SUM(G176/Q176)</f>
        <v>1.2411686079816689E-3</v>
      </c>
      <c r="H177" s="808">
        <f>SUM(H176/Q176)</f>
        <v>2.3391254535039146E-3</v>
      </c>
      <c r="I177" s="808">
        <f>SUM(I176/Q176)</f>
        <v>0.5949016612564445</v>
      </c>
      <c r="J177" s="808">
        <f>SUM(J176/Q176)</f>
        <v>2.9406148558334923E-2</v>
      </c>
      <c r="K177" s="808">
        <f>SUM(K176/Q176)</f>
        <v>1.3509642925338934E-2</v>
      </c>
      <c r="L177" s="808">
        <f>SUM(L176/Q176)</f>
        <v>0.18164025205270193</v>
      </c>
      <c r="M177" s="808">
        <f>SUM(M176/Q176)</f>
        <v>6.79301126599198E-2</v>
      </c>
      <c r="N177" s="808">
        <f>SUM(N176/Q176)</f>
        <v>4.5827763987015468E-3</v>
      </c>
      <c r="O177" s="808">
        <f>SUM(O176/Q176)</f>
        <v>3.2795493603207944E-2</v>
      </c>
      <c r="P177" s="809">
        <f>SUM(P176/Q176)</f>
        <v>2.3104831010120296E-2</v>
      </c>
      <c r="Q177" s="1549">
        <f t="shared" si="42"/>
        <v>1</v>
      </c>
      <c r="R177" s="367"/>
    </row>
    <row r="178" spans="1:18" ht="14.25" hidden="1" customHeight="1" thickBot="1" x14ac:dyDescent="0.3">
      <c r="A178" s="2320" t="s">
        <v>172</v>
      </c>
      <c r="B178" s="2321"/>
      <c r="C178" s="2321"/>
      <c r="D178" s="2321"/>
      <c r="E178" s="2321"/>
      <c r="F178" s="2321"/>
      <c r="G178" s="2321"/>
      <c r="H178" s="2321"/>
      <c r="I178" s="2321"/>
      <c r="J178" s="2321"/>
      <c r="K178" s="2321"/>
      <c r="L178" s="2321"/>
      <c r="M178" s="2321"/>
      <c r="N178" s="2321"/>
      <c r="O178" s="2321"/>
      <c r="P178" s="2321"/>
      <c r="Q178" s="2321"/>
      <c r="R178" s="2322"/>
    </row>
    <row r="179" spans="1:18" ht="53.25" hidden="1" customHeight="1" thickBot="1" x14ac:dyDescent="0.3">
      <c r="A179" s="53"/>
      <c r="B179" s="666" t="s">
        <v>143</v>
      </c>
      <c r="C179" s="667" t="s">
        <v>144</v>
      </c>
      <c r="D179" s="667" t="s">
        <v>145</v>
      </c>
      <c r="E179" s="667" t="s">
        <v>146</v>
      </c>
      <c r="F179" s="667" t="s">
        <v>147</v>
      </c>
      <c r="G179" s="667" t="s">
        <v>148</v>
      </c>
      <c r="H179" s="667" t="s">
        <v>149</v>
      </c>
      <c r="I179" s="667" t="s">
        <v>150</v>
      </c>
      <c r="J179" s="667" t="s">
        <v>151</v>
      </c>
      <c r="K179" s="667" t="s">
        <v>152</v>
      </c>
      <c r="L179" s="667" t="s">
        <v>153</v>
      </c>
      <c r="M179" s="667" t="s">
        <v>154</v>
      </c>
      <c r="N179" s="667" t="s">
        <v>155</v>
      </c>
      <c r="O179" s="667" t="s">
        <v>156</v>
      </c>
      <c r="P179" s="667" t="s">
        <v>157</v>
      </c>
      <c r="Q179" s="667" t="s">
        <v>158</v>
      </c>
      <c r="R179" s="668" t="s">
        <v>159</v>
      </c>
    </row>
    <row r="180" spans="1:18" ht="15.75" hidden="1" thickBot="1" x14ac:dyDescent="0.3">
      <c r="A180" s="2314" t="s">
        <v>160</v>
      </c>
      <c r="B180" s="2315"/>
      <c r="C180" s="2315"/>
      <c r="D180" s="2315"/>
      <c r="E180" s="2315"/>
      <c r="F180" s="2315"/>
      <c r="G180" s="2315"/>
      <c r="H180" s="2315"/>
      <c r="I180" s="2315"/>
      <c r="J180" s="2315"/>
      <c r="K180" s="2315"/>
      <c r="L180" s="2315"/>
      <c r="M180" s="2315"/>
      <c r="N180" s="2315"/>
      <c r="O180" s="2315"/>
      <c r="P180" s="2315"/>
      <c r="Q180" s="2315"/>
      <c r="R180" s="2316"/>
    </row>
    <row r="181" spans="1:18" hidden="1" x14ac:dyDescent="0.25">
      <c r="A181" s="67" t="s">
        <v>107</v>
      </c>
      <c r="B181" s="861">
        <v>12</v>
      </c>
      <c r="C181" s="1017">
        <v>80</v>
      </c>
      <c r="D181" s="1017">
        <v>53</v>
      </c>
      <c r="E181" s="1017">
        <v>35</v>
      </c>
      <c r="F181" s="1017">
        <v>14</v>
      </c>
      <c r="G181" s="1017">
        <v>0</v>
      </c>
      <c r="H181" s="1017">
        <v>0</v>
      </c>
      <c r="I181" s="1017">
        <v>2417</v>
      </c>
      <c r="J181" s="1017">
        <v>165</v>
      </c>
      <c r="K181" s="1017">
        <v>54</v>
      </c>
      <c r="L181" s="1017">
        <v>570</v>
      </c>
      <c r="M181" s="1017">
        <v>234</v>
      </c>
      <c r="N181" s="1017">
        <v>11</v>
      </c>
      <c r="O181" s="1017">
        <v>83</v>
      </c>
      <c r="P181" s="1018">
        <v>117</v>
      </c>
      <c r="Q181" s="113">
        <f t="shared" ref="Q181:Q186" si="44">SUM(B181:P181)</f>
        <v>3845</v>
      </c>
      <c r="R181" s="279">
        <f>SUM(Q181/Q185)</f>
        <v>0.1640778356234531</v>
      </c>
    </row>
    <row r="182" spans="1:18" hidden="1" x14ac:dyDescent="0.25">
      <c r="A182" s="68" t="s">
        <v>108</v>
      </c>
      <c r="B182" s="1019">
        <v>26</v>
      </c>
      <c r="C182" s="1020">
        <v>138</v>
      </c>
      <c r="D182" s="1020">
        <v>128</v>
      </c>
      <c r="E182" s="1020">
        <v>74</v>
      </c>
      <c r="F182" s="1020">
        <v>59</v>
      </c>
      <c r="G182" s="1020">
        <v>0</v>
      </c>
      <c r="H182" s="1020">
        <v>0</v>
      </c>
      <c r="I182" s="1020">
        <v>5256</v>
      </c>
      <c r="J182" s="1020">
        <v>310</v>
      </c>
      <c r="K182" s="1020">
        <v>96</v>
      </c>
      <c r="L182" s="1020">
        <v>1769</v>
      </c>
      <c r="M182" s="1020">
        <v>519</v>
      </c>
      <c r="N182" s="1020">
        <v>27</v>
      </c>
      <c r="O182" s="1020">
        <v>287</v>
      </c>
      <c r="P182" s="1021">
        <v>172</v>
      </c>
      <c r="Q182" s="114">
        <f t="shared" si="44"/>
        <v>8861</v>
      </c>
      <c r="R182" s="280">
        <f>SUM(Q182/Q185)</f>
        <v>0.37812580011948449</v>
      </c>
    </row>
    <row r="183" spans="1:18" hidden="1" x14ac:dyDescent="0.25">
      <c r="A183" s="68" t="s">
        <v>109</v>
      </c>
      <c r="B183" s="1019">
        <v>35</v>
      </c>
      <c r="C183" s="1020">
        <v>203</v>
      </c>
      <c r="D183" s="1020">
        <v>176</v>
      </c>
      <c r="E183" s="1020">
        <v>61</v>
      </c>
      <c r="F183" s="1020">
        <v>68</v>
      </c>
      <c r="G183" s="1020">
        <v>0</v>
      </c>
      <c r="H183" s="1020">
        <v>0</v>
      </c>
      <c r="I183" s="1020">
        <v>6373</v>
      </c>
      <c r="J183" s="1020">
        <v>318</v>
      </c>
      <c r="K183" s="1020">
        <v>124</v>
      </c>
      <c r="L183" s="1020">
        <v>1846</v>
      </c>
      <c r="M183" s="1020">
        <v>633</v>
      </c>
      <c r="N183" s="1020">
        <v>36</v>
      </c>
      <c r="O183" s="1020">
        <v>319</v>
      </c>
      <c r="P183" s="1021">
        <v>244</v>
      </c>
      <c r="Q183" s="114">
        <f t="shared" si="44"/>
        <v>10436</v>
      </c>
      <c r="R183" s="280">
        <f>SUM(Q183/Q185)</f>
        <v>0.44533583681829819</v>
      </c>
    </row>
    <row r="184" spans="1:18" ht="15.75" hidden="1" thickBot="1" x14ac:dyDescent="0.3">
      <c r="A184" s="69" t="s">
        <v>110</v>
      </c>
      <c r="B184" s="1022">
        <v>0</v>
      </c>
      <c r="C184" s="1023">
        <v>3</v>
      </c>
      <c r="D184" s="1023">
        <v>2</v>
      </c>
      <c r="E184" s="1023">
        <v>2</v>
      </c>
      <c r="F184" s="1023">
        <v>1</v>
      </c>
      <c r="G184" s="1023">
        <v>0</v>
      </c>
      <c r="H184" s="1023">
        <v>0</v>
      </c>
      <c r="I184" s="1023">
        <v>200</v>
      </c>
      <c r="J184" s="1023">
        <v>1</v>
      </c>
      <c r="K184" s="1023">
        <v>0</v>
      </c>
      <c r="L184" s="1023">
        <v>48</v>
      </c>
      <c r="M184" s="1023">
        <v>26</v>
      </c>
      <c r="N184" s="1023">
        <v>1</v>
      </c>
      <c r="O184" s="1023">
        <v>4</v>
      </c>
      <c r="P184" s="1024">
        <v>4</v>
      </c>
      <c r="Q184" s="115">
        <f t="shared" si="44"/>
        <v>292</v>
      </c>
      <c r="R184" s="281">
        <f>SUM(Q184/Q185)</f>
        <v>1.2460527438764189E-2</v>
      </c>
    </row>
    <row r="185" spans="1:18" ht="16.5" hidden="1" thickTop="1" thickBot="1" x14ac:dyDescent="0.3">
      <c r="A185" s="70" t="s">
        <v>130</v>
      </c>
      <c r="B185" s="100">
        <f t="shared" ref="B185:P185" si="45">SUM(B181:B184)</f>
        <v>73</v>
      </c>
      <c r="C185" s="101">
        <f t="shared" si="45"/>
        <v>424</v>
      </c>
      <c r="D185" s="101">
        <f t="shared" si="45"/>
        <v>359</v>
      </c>
      <c r="E185" s="101">
        <f t="shared" si="45"/>
        <v>172</v>
      </c>
      <c r="F185" s="101">
        <f t="shared" si="45"/>
        <v>142</v>
      </c>
      <c r="G185" s="101">
        <f t="shared" si="45"/>
        <v>0</v>
      </c>
      <c r="H185" s="101">
        <f t="shared" si="45"/>
        <v>0</v>
      </c>
      <c r="I185" s="101">
        <f t="shared" si="45"/>
        <v>14246</v>
      </c>
      <c r="J185" s="101">
        <f t="shared" si="45"/>
        <v>794</v>
      </c>
      <c r="K185" s="101">
        <f t="shared" si="45"/>
        <v>274</v>
      </c>
      <c r="L185" s="101">
        <f t="shared" si="45"/>
        <v>4233</v>
      </c>
      <c r="M185" s="101">
        <f t="shared" si="45"/>
        <v>1412</v>
      </c>
      <c r="N185" s="101">
        <f t="shared" si="45"/>
        <v>75</v>
      </c>
      <c r="O185" s="101">
        <f t="shared" si="45"/>
        <v>693</v>
      </c>
      <c r="P185" s="116">
        <f t="shared" si="45"/>
        <v>537</v>
      </c>
      <c r="Q185" s="751">
        <f t="shared" si="44"/>
        <v>23434</v>
      </c>
      <c r="R185" s="791">
        <f>SUM(R181:R184)</f>
        <v>1</v>
      </c>
    </row>
    <row r="186" spans="1:18" ht="15.75" hidden="1" thickBot="1" x14ac:dyDescent="0.3">
      <c r="A186" s="71" t="s">
        <v>129</v>
      </c>
      <c r="B186" s="276">
        <f>SUM(B185/Q185)</f>
        <v>3.1151318596910472E-3</v>
      </c>
      <c r="C186" s="277">
        <f>SUM(C185/Q185)</f>
        <v>1.8093368609712383E-2</v>
      </c>
      <c r="D186" s="277">
        <f>SUM(D185/Q185)</f>
        <v>1.5319621063412137E-2</v>
      </c>
      <c r="E186" s="277">
        <f>SUM(E185/Q185)</f>
        <v>7.339762737902193E-3</v>
      </c>
      <c r="F186" s="277">
        <f>SUM(F185/Q185)</f>
        <v>6.0595715626866947E-3</v>
      </c>
      <c r="G186" s="277">
        <f>SUM(G185/Q185)</f>
        <v>0</v>
      </c>
      <c r="H186" s="277">
        <f>SUM(H185/Q185)</f>
        <v>0</v>
      </c>
      <c r="I186" s="277">
        <f>SUM(I185/Q185)</f>
        <v>0.60792011607066654</v>
      </c>
      <c r="J186" s="277">
        <f>SUM(J185/Q185)</f>
        <v>3.3882393104036866E-2</v>
      </c>
      <c r="K186" s="277">
        <f>SUM(K185/Q185)</f>
        <v>1.169241273363489E-2</v>
      </c>
      <c r="L186" s="277">
        <f>SUM(L185/Q185)</f>
        <v>0.18063497482290689</v>
      </c>
      <c r="M186" s="277">
        <f>SUM(M185/Q185)</f>
        <v>6.0254331313476149E-2</v>
      </c>
      <c r="N186" s="277">
        <f>SUM(N185/Q185)</f>
        <v>3.2004779380387471E-3</v>
      </c>
      <c r="O186" s="277">
        <f>SUM(O185/Q185)</f>
        <v>2.9572416147478024E-2</v>
      </c>
      <c r="P186" s="277">
        <f>SUM(P185/Q185)</f>
        <v>2.2915422036357429E-2</v>
      </c>
      <c r="Q186" s="374">
        <f t="shared" si="44"/>
        <v>1</v>
      </c>
      <c r="R186" s="367"/>
    </row>
    <row r="187" spans="1:18" ht="15.75" hidden="1" thickBot="1" x14ac:dyDescent="0.3">
      <c r="A187" s="2314" t="s">
        <v>161</v>
      </c>
      <c r="B187" s="2315"/>
      <c r="C187" s="2315"/>
      <c r="D187" s="2315"/>
      <c r="E187" s="2315"/>
      <c r="F187" s="2315"/>
      <c r="G187" s="2315"/>
      <c r="H187" s="2315"/>
      <c r="I187" s="2315"/>
      <c r="J187" s="2315"/>
      <c r="K187" s="2315"/>
      <c r="L187" s="2315"/>
      <c r="M187" s="2315"/>
      <c r="N187" s="2315"/>
      <c r="O187" s="2315"/>
      <c r="P187" s="2315"/>
      <c r="Q187" s="2315"/>
      <c r="R187" s="2316"/>
    </row>
    <row r="188" spans="1:18" hidden="1" x14ac:dyDescent="0.25">
      <c r="A188" s="67" t="s">
        <v>162</v>
      </c>
      <c r="B188" s="861">
        <v>1</v>
      </c>
      <c r="C188" s="1017">
        <v>2</v>
      </c>
      <c r="D188" s="1017">
        <v>5</v>
      </c>
      <c r="E188" s="1017">
        <v>1</v>
      </c>
      <c r="F188" s="1017">
        <v>2</v>
      </c>
      <c r="G188" s="1017">
        <v>0</v>
      </c>
      <c r="H188" s="1017">
        <v>0</v>
      </c>
      <c r="I188" s="1017">
        <v>84</v>
      </c>
      <c r="J188" s="1017">
        <v>4</v>
      </c>
      <c r="K188" s="1017">
        <v>2</v>
      </c>
      <c r="L188" s="1017">
        <v>20</v>
      </c>
      <c r="M188" s="1017">
        <v>11</v>
      </c>
      <c r="N188" s="1017">
        <v>0</v>
      </c>
      <c r="O188" s="1017">
        <v>7</v>
      </c>
      <c r="P188" s="1018">
        <v>3</v>
      </c>
      <c r="Q188" s="113">
        <f t="shared" ref="Q188:Q193" si="46">SUM(B188:P188)</f>
        <v>142</v>
      </c>
      <c r="R188" s="280">
        <f>SUM(Q188/Q192)</f>
        <v>6.0595715626866947E-3</v>
      </c>
    </row>
    <row r="189" spans="1:18" hidden="1" x14ac:dyDescent="0.25">
      <c r="A189" s="68" t="s">
        <v>163</v>
      </c>
      <c r="B189" s="1019">
        <v>52</v>
      </c>
      <c r="C189" s="1020">
        <v>269</v>
      </c>
      <c r="D189" s="1020">
        <v>217</v>
      </c>
      <c r="E189" s="1020">
        <v>124</v>
      </c>
      <c r="F189" s="1020">
        <v>99</v>
      </c>
      <c r="G189" s="1020">
        <v>0</v>
      </c>
      <c r="H189" s="1020">
        <v>0</v>
      </c>
      <c r="I189" s="1020">
        <v>9260</v>
      </c>
      <c r="J189" s="1020">
        <v>561</v>
      </c>
      <c r="K189" s="1020">
        <v>190</v>
      </c>
      <c r="L189" s="1020">
        <v>2869</v>
      </c>
      <c r="M189" s="1020">
        <v>950</v>
      </c>
      <c r="N189" s="1020">
        <v>54</v>
      </c>
      <c r="O189" s="1020">
        <v>453</v>
      </c>
      <c r="P189" s="1021">
        <v>363</v>
      </c>
      <c r="Q189" s="114">
        <f t="shared" si="46"/>
        <v>15461</v>
      </c>
      <c r="R189" s="280">
        <f>SUM(Q189/Q192)</f>
        <v>0.65976785866689425</v>
      </c>
    </row>
    <row r="190" spans="1:18" hidden="1" x14ac:dyDescent="0.25">
      <c r="A190" s="68" t="s">
        <v>164</v>
      </c>
      <c r="B190" s="1019">
        <v>19</v>
      </c>
      <c r="C190" s="1020">
        <v>138</v>
      </c>
      <c r="D190" s="1020">
        <v>121</v>
      </c>
      <c r="E190" s="1020">
        <v>39</v>
      </c>
      <c r="F190" s="1020">
        <v>39</v>
      </c>
      <c r="G190" s="1020">
        <v>0</v>
      </c>
      <c r="H190" s="1020">
        <v>0</v>
      </c>
      <c r="I190" s="1020">
        <v>4409</v>
      </c>
      <c r="J190" s="1020">
        <v>213</v>
      </c>
      <c r="K190" s="1020">
        <v>75</v>
      </c>
      <c r="L190" s="1020">
        <v>1208</v>
      </c>
      <c r="M190" s="1020">
        <v>400</v>
      </c>
      <c r="N190" s="1020">
        <v>20</v>
      </c>
      <c r="O190" s="1020">
        <v>206</v>
      </c>
      <c r="P190" s="1021">
        <v>146</v>
      </c>
      <c r="Q190" s="114">
        <f t="shared" si="46"/>
        <v>7033</v>
      </c>
      <c r="R190" s="280">
        <f>SUM(Q190/Q192)</f>
        <v>0.30011948450968678</v>
      </c>
    </row>
    <row r="191" spans="1:18" ht="15.75" hidden="1" thickBot="1" x14ac:dyDescent="0.3">
      <c r="A191" s="69" t="s">
        <v>165</v>
      </c>
      <c r="B191" s="1022">
        <v>1</v>
      </c>
      <c r="C191" s="1023">
        <v>15</v>
      </c>
      <c r="D191" s="1023">
        <v>16</v>
      </c>
      <c r="E191" s="1023">
        <v>8</v>
      </c>
      <c r="F191" s="1023">
        <v>2</v>
      </c>
      <c r="G191" s="1023">
        <v>0</v>
      </c>
      <c r="H191" s="1023">
        <v>0</v>
      </c>
      <c r="I191" s="1023">
        <v>493</v>
      </c>
      <c r="J191" s="1023">
        <v>16</v>
      </c>
      <c r="K191" s="1023">
        <v>7</v>
      </c>
      <c r="L191" s="1023">
        <v>136</v>
      </c>
      <c r="M191" s="1023">
        <v>51</v>
      </c>
      <c r="N191" s="1023">
        <v>1</v>
      </c>
      <c r="O191" s="1023">
        <v>27</v>
      </c>
      <c r="P191" s="1024">
        <v>25</v>
      </c>
      <c r="Q191" s="115">
        <f t="shared" si="46"/>
        <v>798</v>
      </c>
      <c r="R191" s="280">
        <f>SUM(Q191/Q192)</f>
        <v>3.4053085260732266E-2</v>
      </c>
    </row>
    <row r="192" spans="1:18" ht="16.5" hidden="1" thickTop="1" thickBot="1" x14ac:dyDescent="0.3">
      <c r="A192" s="70" t="s">
        <v>130</v>
      </c>
      <c r="B192" s="100">
        <f>SUM(B188:B191)</f>
        <v>73</v>
      </c>
      <c r="C192" s="101">
        <f t="shared" ref="C192:P192" si="47">SUM(C188:C191)</f>
        <v>424</v>
      </c>
      <c r="D192" s="101">
        <f t="shared" si="47"/>
        <v>359</v>
      </c>
      <c r="E192" s="101">
        <f t="shared" si="47"/>
        <v>172</v>
      </c>
      <c r="F192" s="101">
        <f t="shared" si="47"/>
        <v>142</v>
      </c>
      <c r="G192" s="101">
        <f t="shared" si="47"/>
        <v>0</v>
      </c>
      <c r="H192" s="101">
        <f t="shared" si="47"/>
        <v>0</v>
      </c>
      <c r="I192" s="101">
        <f t="shared" si="47"/>
        <v>14246</v>
      </c>
      <c r="J192" s="101">
        <f t="shared" si="47"/>
        <v>794</v>
      </c>
      <c r="K192" s="101">
        <f t="shared" si="47"/>
        <v>274</v>
      </c>
      <c r="L192" s="101">
        <f t="shared" si="47"/>
        <v>4233</v>
      </c>
      <c r="M192" s="101">
        <f t="shared" si="47"/>
        <v>1412</v>
      </c>
      <c r="N192" s="101">
        <f t="shared" si="47"/>
        <v>75</v>
      </c>
      <c r="O192" s="101">
        <f t="shared" si="47"/>
        <v>693</v>
      </c>
      <c r="P192" s="116">
        <f t="shared" si="47"/>
        <v>537</v>
      </c>
      <c r="Q192" s="751">
        <f t="shared" si="46"/>
        <v>23434</v>
      </c>
      <c r="R192" s="791">
        <f>SUM(R188:R191)</f>
        <v>0.99999999999999989</v>
      </c>
    </row>
    <row r="193" spans="1:18" ht="15.75" hidden="1" thickBot="1" x14ac:dyDescent="0.3">
      <c r="A193" s="71" t="s">
        <v>129</v>
      </c>
      <c r="B193" s="276">
        <f>SUM(B192/Q192)</f>
        <v>3.1151318596910472E-3</v>
      </c>
      <c r="C193" s="277">
        <f>SUM(C192/Q192)</f>
        <v>1.8093368609712383E-2</v>
      </c>
      <c r="D193" s="277">
        <f>SUM(D192/Q192)</f>
        <v>1.5319621063412137E-2</v>
      </c>
      <c r="E193" s="277">
        <f>SUM(E192/Q192)</f>
        <v>7.339762737902193E-3</v>
      </c>
      <c r="F193" s="277">
        <f>SUM(F192/Q192)</f>
        <v>6.0595715626866947E-3</v>
      </c>
      <c r="G193" s="277">
        <f>SUM(G192/Q192)</f>
        <v>0</v>
      </c>
      <c r="H193" s="277">
        <f>SUM(H192/Q192)</f>
        <v>0</v>
      </c>
      <c r="I193" s="277">
        <f>SUM(I192/Q192)</f>
        <v>0.60792011607066654</v>
      </c>
      <c r="J193" s="277">
        <f>SUM(J192/Q192)</f>
        <v>3.3882393104036866E-2</v>
      </c>
      <c r="K193" s="277">
        <f>SUM(K192/Q192)</f>
        <v>1.169241273363489E-2</v>
      </c>
      <c r="L193" s="277">
        <f>SUM(L192/Q192)</f>
        <v>0.18063497482290689</v>
      </c>
      <c r="M193" s="277">
        <f>SUM(M192/Q192)</f>
        <v>6.0254331313476149E-2</v>
      </c>
      <c r="N193" s="277">
        <f>SUM(N192/Q192)</f>
        <v>3.2004779380387471E-3</v>
      </c>
      <c r="O193" s="277">
        <f>SUM(O192/Q192)</f>
        <v>2.9572416147478024E-2</v>
      </c>
      <c r="P193" s="277">
        <f>SUM(P192/Q192)</f>
        <v>2.2915422036357429E-2</v>
      </c>
      <c r="Q193" s="277">
        <f t="shared" si="46"/>
        <v>1</v>
      </c>
      <c r="R193" s="367"/>
    </row>
    <row r="194" spans="1:18" ht="14.25" hidden="1" customHeight="1" thickBot="1" x14ac:dyDescent="0.3">
      <c r="A194" s="2320" t="s">
        <v>139</v>
      </c>
      <c r="B194" s="2321"/>
      <c r="C194" s="2321"/>
      <c r="D194" s="2321"/>
      <c r="E194" s="2321"/>
      <c r="F194" s="2321"/>
      <c r="G194" s="2321"/>
      <c r="H194" s="2321"/>
      <c r="I194" s="2321"/>
      <c r="J194" s="2321"/>
      <c r="K194" s="2321"/>
      <c r="L194" s="2321"/>
      <c r="M194" s="2321"/>
      <c r="N194" s="2321"/>
      <c r="O194" s="2321"/>
      <c r="P194" s="2321"/>
      <c r="Q194" s="2321"/>
      <c r="R194" s="2322"/>
    </row>
    <row r="195" spans="1:18" ht="60.75" hidden="1" customHeight="1" thickBot="1" x14ac:dyDescent="0.3">
      <c r="A195" s="53"/>
      <c r="B195" s="666" t="s">
        <v>143</v>
      </c>
      <c r="C195" s="667" t="s">
        <v>144</v>
      </c>
      <c r="D195" s="667" t="s">
        <v>145</v>
      </c>
      <c r="E195" s="667" t="s">
        <v>146</v>
      </c>
      <c r="F195" s="667" t="s">
        <v>147</v>
      </c>
      <c r="G195" s="667" t="s">
        <v>148</v>
      </c>
      <c r="H195" s="667" t="s">
        <v>149</v>
      </c>
      <c r="I195" s="667" t="s">
        <v>150</v>
      </c>
      <c r="J195" s="667" t="s">
        <v>151</v>
      </c>
      <c r="K195" s="667" t="s">
        <v>152</v>
      </c>
      <c r="L195" s="667" t="s">
        <v>153</v>
      </c>
      <c r="M195" s="667" t="s">
        <v>154</v>
      </c>
      <c r="N195" s="667" t="s">
        <v>155</v>
      </c>
      <c r="O195" s="667" t="s">
        <v>156</v>
      </c>
      <c r="P195" s="667" t="s">
        <v>157</v>
      </c>
      <c r="Q195" s="667" t="s">
        <v>158</v>
      </c>
      <c r="R195" s="668" t="s">
        <v>159</v>
      </c>
    </row>
    <row r="196" spans="1:18" ht="15.75" hidden="1" thickBot="1" x14ac:dyDescent="0.3">
      <c r="A196" s="2314" t="s">
        <v>160</v>
      </c>
      <c r="B196" s="2315"/>
      <c r="C196" s="2315"/>
      <c r="D196" s="2315"/>
      <c r="E196" s="2315"/>
      <c r="F196" s="2315"/>
      <c r="G196" s="2315"/>
      <c r="H196" s="2315"/>
      <c r="I196" s="2315"/>
      <c r="J196" s="2315"/>
      <c r="K196" s="2315"/>
      <c r="L196" s="2315"/>
      <c r="M196" s="2315"/>
      <c r="N196" s="2315"/>
      <c r="O196" s="2315"/>
      <c r="P196" s="2315"/>
      <c r="Q196" s="2315"/>
      <c r="R196" s="2316"/>
    </row>
    <row r="197" spans="1:18" hidden="1" x14ac:dyDescent="0.25">
      <c r="A197" s="67" t="s">
        <v>107</v>
      </c>
      <c r="B197" s="323">
        <v>7</v>
      </c>
      <c r="C197" s="324">
        <v>67</v>
      </c>
      <c r="D197" s="324">
        <v>60</v>
      </c>
      <c r="E197" s="324">
        <v>29</v>
      </c>
      <c r="F197" s="324">
        <v>17</v>
      </c>
      <c r="G197" s="324">
        <v>0</v>
      </c>
      <c r="H197" s="324">
        <v>0</v>
      </c>
      <c r="I197" s="324">
        <v>2260</v>
      </c>
      <c r="J197" s="324">
        <v>159</v>
      </c>
      <c r="K197" s="324">
        <v>51</v>
      </c>
      <c r="L197" s="324">
        <v>596</v>
      </c>
      <c r="M197" s="324">
        <v>214</v>
      </c>
      <c r="N197" s="324">
        <v>23</v>
      </c>
      <c r="O197" s="324">
        <v>81</v>
      </c>
      <c r="P197" s="325">
        <v>108</v>
      </c>
      <c r="Q197" s="113">
        <f t="shared" ref="Q197:Q202" si="48">SUM(B197:P197)</f>
        <v>3672</v>
      </c>
      <c r="R197" s="279">
        <f>SUM(Q197/Q201)</f>
        <v>0.16185480671750341</v>
      </c>
    </row>
    <row r="198" spans="1:18" hidden="1" x14ac:dyDescent="0.25">
      <c r="A198" s="68" t="s">
        <v>108</v>
      </c>
      <c r="B198" s="326">
        <v>37</v>
      </c>
      <c r="C198" s="327">
        <v>148</v>
      </c>
      <c r="D198" s="327">
        <v>161</v>
      </c>
      <c r="E198" s="327">
        <v>72</v>
      </c>
      <c r="F198" s="327">
        <v>48</v>
      </c>
      <c r="G198" s="327">
        <v>0</v>
      </c>
      <c r="H198" s="327">
        <v>0</v>
      </c>
      <c r="I198" s="327">
        <v>5159</v>
      </c>
      <c r="J198" s="327">
        <v>322</v>
      </c>
      <c r="K198" s="327">
        <v>123</v>
      </c>
      <c r="L198" s="327">
        <v>1735</v>
      </c>
      <c r="M198" s="327">
        <v>507</v>
      </c>
      <c r="N198" s="327">
        <v>34</v>
      </c>
      <c r="O198" s="327">
        <v>262</v>
      </c>
      <c r="P198" s="328">
        <v>185</v>
      </c>
      <c r="Q198" s="114">
        <f t="shared" si="48"/>
        <v>8793</v>
      </c>
      <c r="R198" s="280">
        <f>SUM(Q198/Q201)</f>
        <v>0.38757878961519815</v>
      </c>
    </row>
    <row r="199" spans="1:18" hidden="1" x14ac:dyDescent="0.25">
      <c r="A199" s="68" t="s">
        <v>109</v>
      </c>
      <c r="B199" s="326">
        <v>33</v>
      </c>
      <c r="C199" s="327">
        <v>198</v>
      </c>
      <c r="D199" s="327">
        <v>152</v>
      </c>
      <c r="E199" s="327">
        <v>65</v>
      </c>
      <c r="F199" s="327">
        <v>61</v>
      </c>
      <c r="G199" s="327">
        <v>0</v>
      </c>
      <c r="H199" s="327">
        <v>0</v>
      </c>
      <c r="I199" s="327">
        <v>5975</v>
      </c>
      <c r="J199" s="327">
        <v>313</v>
      </c>
      <c r="K199" s="327">
        <v>118</v>
      </c>
      <c r="L199" s="327">
        <v>1890</v>
      </c>
      <c r="M199" s="327">
        <v>604</v>
      </c>
      <c r="N199" s="327">
        <v>36</v>
      </c>
      <c r="O199" s="327">
        <v>280</v>
      </c>
      <c r="P199" s="328">
        <v>214</v>
      </c>
      <c r="Q199" s="114">
        <f t="shared" si="48"/>
        <v>9939</v>
      </c>
      <c r="R199" s="280">
        <f>SUM(Q199/Q201)</f>
        <v>0.4380922995548111</v>
      </c>
    </row>
    <row r="200" spans="1:18" ht="15.75" hidden="1" thickBot="1" x14ac:dyDescent="0.3">
      <c r="A200" s="69" t="s">
        <v>110</v>
      </c>
      <c r="B200" s="329">
        <v>0</v>
      </c>
      <c r="C200" s="330">
        <v>2</v>
      </c>
      <c r="D200" s="330">
        <v>3</v>
      </c>
      <c r="E200" s="330">
        <v>2</v>
      </c>
      <c r="F200" s="330">
        <v>1</v>
      </c>
      <c r="G200" s="330">
        <v>0</v>
      </c>
      <c r="H200" s="330">
        <v>0</v>
      </c>
      <c r="I200" s="330">
        <v>167</v>
      </c>
      <c r="J200" s="330">
        <v>0</v>
      </c>
      <c r="K200" s="330">
        <v>2</v>
      </c>
      <c r="L200" s="330">
        <v>49</v>
      </c>
      <c r="M200" s="330">
        <v>47</v>
      </c>
      <c r="N200" s="330">
        <v>0</v>
      </c>
      <c r="O200" s="330">
        <v>6</v>
      </c>
      <c r="P200" s="331">
        <v>4</v>
      </c>
      <c r="Q200" s="115">
        <f t="shared" si="48"/>
        <v>283</v>
      </c>
      <c r="R200" s="281">
        <f>SUM(Q200/Q201)</f>
        <v>1.2474104112487328E-2</v>
      </c>
    </row>
    <row r="201" spans="1:18" ht="16.5" hidden="1" thickTop="1" thickBot="1" x14ac:dyDescent="0.3">
      <c r="A201" s="70" t="s">
        <v>130</v>
      </c>
      <c r="B201" s="1025">
        <f t="shared" ref="B201:P201" si="49">SUM(B197:B200)</f>
        <v>77</v>
      </c>
      <c r="C201" s="999">
        <f t="shared" si="49"/>
        <v>415</v>
      </c>
      <c r="D201" s="999">
        <f t="shared" si="49"/>
        <v>376</v>
      </c>
      <c r="E201" s="999">
        <f t="shared" si="49"/>
        <v>168</v>
      </c>
      <c r="F201" s="999">
        <f t="shared" si="49"/>
        <v>127</v>
      </c>
      <c r="G201" s="999">
        <f t="shared" si="49"/>
        <v>0</v>
      </c>
      <c r="H201" s="999">
        <f t="shared" si="49"/>
        <v>0</v>
      </c>
      <c r="I201" s="999">
        <f t="shared" si="49"/>
        <v>13561</v>
      </c>
      <c r="J201" s="999">
        <f t="shared" si="49"/>
        <v>794</v>
      </c>
      <c r="K201" s="999">
        <f t="shared" si="49"/>
        <v>294</v>
      </c>
      <c r="L201" s="999">
        <f t="shared" si="49"/>
        <v>4270</v>
      </c>
      <c r="M201" s="999">
        <f t="shared" si="49"/>
        <v>1372</v>
      </c>
      <c r="N201" s="999">
        <f t="shared" si="49"/>
        <v>93</v>
      </c>
      <c r="O201" s="999">
        <f t="shared" si="49"/>
        <v>629</v>
      </c>
      <c r="P201" s="1026">
        <f t="shared" si="49"/>
        <v>511</v>
      </c>
      <c r="Q201" s="751">
        <f t="shared" si="48"/>
        <v>22687</v>
      </c>
      <c r="R201" s="976">
        <f>SUM(R197:R200)</f>
        <v>0.99999999999999989</v>
      </c>
    </row>
    <row r="202" spans="1:18" ht="15.75" hidden="1" thickBot="1" x14ac:dyDescent="0.3">
      <c r="A202" s="71" t="s">
        <v>129</v>
      </c>
      <c r="B202" s="277">
        <f>SUM(B201/Q201)</f>
        <v>3.3940141931502622E-3</v>
      </c>
      <c r="C202" s="277">
        <f>SUM(C201/Q201)</f>
        <v>1.8292414157887776E-2</v>
      </c>
      <c r="D202" s="277">
        <f>SUM(D201/Q201)</f>
        <v>1.6573368008110372E-2</v>
      </c>
      <c r="E202" s="277">
        <f>SUM(E201/Q201)</f>
        <v>7.4051218759642089E-3</v>
      </c>
      <c r="F202" s="277">
        <f>SUM(F201/Q201)</f>
        <v>5.5979195133777056E-3</v>
      </c>
      <c r="G202" s="277">
        <f>SUM(G201/Q201)</f>
        <v>0</v>
      </c>
      <c r="H202" s="277">
        <f>SUM(H201/Q201)</f>
        <v>0</v>
      </c>
      <c r="I202" s="277">
        <f>SUM(I201/Q201)</f>
        <v>0.59774320095208711</v>
      </c>
      <c r="J202" s="277">
        <f>SUM(J201/Q201)</f>
        <v>3.4998016485211794E-2</v>
      </c>
      <c r="K202" s="277">
        <f>SUM(K201/Q201)</f>
        <v>1.2958963282937365E-2</v>
      </c>
      <c r="L202" s="277">
        <f>SUM(L201/Q201)</f>
        <v>0.18821351434742364</v>
      </c>
      <c r="M202" s="277">
        <f>SUM(M201/Q201)</f>
        <v>6.0475161987041039E-2</v>
      </c>
      <c r="N202" s="277">
        <f>SUM(N201/Q201)</f>
        <v>4.0992638956230442E-3</v>
      </c>
      <c r="O202" s="277">
        <f>SUM(O201/Q201)</f>
        <v>2.7725128928461233E-2</v>
      </c>
      <c r="P202" s="277">
        <f>SUM(P201/Q201)</f>
        <v>2.2523912372724469E-2</v>
      </c>
      <c r="Q202" s="975">
        <f t="shared" si="48"/>
        <v>1</v>
      </c>
      <c r="R202" s="367"/>
    </row>
    <row r="203" spans="1:18" ht="15.75" hidden="1" thickBot="1" x14ac:dyDescent="0.3">
      <c r="A203" s="2314" t="s">
        <v>161</v>
      </c>
      <c r="B203" s="2315"/>
      <c r="C203" s="2315"/>
      <c r="D203" s="2315"/>
      <c r="E203" s="2315"/>
      <c r="F203" s="2315"/>
      <c r="G203" s="2315"/>
      <c r="H203" s="2315"/>
      <c r="I203" s="2315"/>
      <c r="J203" s="2315"/>
      <c r="K203" s="2315"/>
      <c r="L203" s="2315"/>
      <c r="M203" s="2315"/>
      <c r="N203" s="2315"/>
      <c r="O203" s="2315"/>
      <c r="P203" s="2315"/>
      <c r="Q203" s="2315"/>
      <c r="R203" s="2316"/>
    </row>
    <row r="204" spans="1:18" hidden="1" x14ac:dyDescent="0.25">
      <c r="A204" s="67" t="s">
        <v>162</v>
      </c>
      <c r="B204" s="323">
        <v>1</v>
      </c>
      <c r="C204" s="324">
        <v>2</v>
      </c>
      <c r="D204" s="324">
        <v>5</v>
      </c>
      <c r="E204" s="324">
        <v>2</v>
      </c>
      <c r="F204" s="324">
        <v>0</v>
      </c>
      <c r="G204" s="324">
        <v>0</v>
      </c>
      <c r="H204" s="324">
        <v>0</v>
      </c>
      <c r="I204" s="324">
        <v>85</v>
      </c>
      <c r="J204" s="324">
        <v>0</v>
      </c>
      <c r="K204" s="324">
        <v>2</v>
      </c>
      <c r="L204" s="324">
        <v>28</v>
      </c>
      <c r="M204" s="324">
        <v>8</v>
      </c>
      <c r="N204" s="324">
        <v>0</v>
      </c>
      <c r="O204" s="324">
        <v>5</v>
      </c>
      <c r="P204" s="325">
        <v>1</v>
      </c>
      <c r="Q204" s="113">
        <f t="shared" ref="Q204:Q209" si="50">SUM(B204:P204)</f>
        <v>139</v>
      </c>
      <c r="R204" s="280">
        <f>SUM(Q204/Q208)</f>
        <v>6.1268567902322919E-3</v>
      </c>
    </row>
    <row r="205" spans="1:18" hidden="1" x14ac:dyDescent="0.25">
      <c r="A205" s="68" t="s">
        <v>163</v>
      </c>
      <c r="B205" s="326">
        <v>54</v>
      </c>
      <c r="C205" s="327">
        <v>281</v>
      </c>
      <c r="D205" s="327">
        <v>251</v>
      </c>
      <c r="E205" s="327">
        <v>122</v>
      </c>
      <c r="F205" s="327">
        <v>88</v>
      </c>
      <c r="G205" s="327">
        <v>0</v>
      </c>
      <c r="H205" s="327">
        <v>0</v>
      </c>
      <c r="I205" s="327">
        <v>9052</v>
      </c>
      <c r="J205" s="327">
        <v>567</v>
      </c>
      <c r="K205" s="327">
        <v>205</v>
      </c>
      <c r="L205" s="327">
        <v>3000</v>
      </c>
      <c r="M205" s="327">
        <v>930</v>
      </c>
      <c r="N205" s="327">
        <v>67</v>
      </c>
      <c r="O205" s="327">
        <v>450</v>
      </c>
      <c r="P205" s="328">
        <v>356</v>
      </c>
      <c r="Q205" s="114">
        <f t="shared" si="50"/>
        <v>15423</v>
      </c>
      <c r="R205" s="280">
        <f>SUM(Q205/Q208)</f>
        <v>0.67981663507735712</v>
      </c>
    </row>
    <row r="206" spans="1:18" hidden="1" x14ac:dyDescent="0.25">
      <c r="A206" s="68" t="s">
        <v>164</v>
      </c>
      <c r="B206" s="326">
        <v>18</v>
      </c>
      <c r="C206" s="327">
        <v>118</v>
      </c>
      <c r="D206" s="327">
        <v>109</v>
      </c>
      <c r="E206" s="327">
        <v>36</v>
      </c>
      <c r="F206" s="327">
        <v>35</v>
      </c>
      <c r="G206" s="327">
        <v>0</v>
      </c>
      <c r="H206" s="327">
        <v>0</v>
      </c>
      <c r="I206" s="327">
        <v>3950</v>
      </c>
      <c r="J206" s="327">
        <v>203</v>
      </c>
      <c r="K206" s="327">
        <v>70</v>
      </c>
      <c r="L206" s="327">
        <v>1117</v>
      </c>
      <c r="M206" s="327">
        <v>382</v>
      </c>
      <c r="N206" s="327">
        <v>25</v>
      </c>
      <c r="O206" s="327">
        <v>155</v>
      </c>
      <c r="P206" s="328">
        <v>128</v>
      </c>
      <c r="Q206" s="114">
        <f t="shared" si="50"/>
        <v>6346</v>
      </c>
      <c r="R206" s="280">
        <f>SUM(Q206/Q208)</f>
        <v>0.27971966324326708</v>
      </c>
    </row>
    <row r="207" spans="1:18" ht="15.75" hidden="1" thickBot="1" x14ac:dyDescent="0.3">
      <c r="A207" s="69" t="s">
        <v>165</v>
      </c>
      <c r="B207" s="329">
        <v>4</v>
      </c>
      <c r="C207" s="330">
        <v>14</v>
      </c>
      <c r="D207" s="330">
        <v>11</v>
      </c>
      <c r="E207" s="330">
        <v>8</v>
      </c>
      <c r="F207" s="330">
        <v>4</v>
      </c>
      <c r="G207" s="330">
        <v>0</v>
      </c>
      <c r="H207" s="330">
        <v>0</v>
      </c>
      <c r="I207" s="330">
        <v>474</v>
      </c>
      <c r="J207" s="330">
        <v>24</v>
      </c>
      <c r="K207" s="330">
        <v>17</v>
      </c>
      <c r="L207" s="330">
        <v>125</v>
      </c>
      <c r="M207" s="330">
        <v>52</v>
      </c>
      <c r="N207" s="330">
        <v>1</v>
      </c>
      <c r="O207" s="330">
        <v>19</v>
      </c>
      <c r="P207" s="331">
        <v>26</v>
      </c>
      <c r="Q207" s="115">
        <f t="shared" si="50"/>
        <v>779</v>
      </c>
      <c r="R207" s="280">
        <f>SUM(Q207/Q208)</f>
        <v>3.4336844889143563E-2</v>
      </c>
    </row>
    <row r="208" spans="1:18" ht="16.5" hidden="1" thickTop="1" thickBot="1" x14ac:dyDescent="0.3">
      <c r="A208" s="70" t="s">
        <v>130</v>
      </c>
      <c r="B208" s="100">
        <f>SUM(B204:B207)</f>
        <v>77</v>
      </c>
      <c r="C208" s="101">
        <f t="shared" ref="C208:P208" si="51">SUM(C204:C207)</f>
        <v>415</v>
      </c>
      <c r="D208" s="101">
        <f t="shared" si="51"/>
        <v>376</v>
      </c>
      <c r="E208" s="101">
        <f t="shared" si="51"/>
        <v>168</v>
      </c>
      <c r="F208" s="101">
        <f t="shared" si="51"/>
        <v>127</v>
      </c>
      <c r="G208" s="101">
        <f t="shared" si="51"/>
        <v>0</v>
      </c>
      <c r="H208" s="101">
        <f t="shared" si="51"/>
        <v>0</v>
      </c>
      <c r="I208" s="101">
        <f t="shared" si="51"/>
        <v>13561</v>
      </c>
      <c r="J208" s="101">
        <f t="shared" si="51"/>
        <v>794</v>
      </c>
      <c r="K208" s="101">
        <f t="shared" si="51"/>
        <v>294</v>
      </c>
      <c r="L208" s="101">
        <f t="shared" si="51"/>
        <v>4270</v>
      </c>
      <c r="M208" s="101">
        <f t="shared" si="51"/>
        <v>1372</v>
      </c>
      <c r="N208" s="101">
        <f t="shared" si="51"/>
        <v>93</v>
      </c>
      <c r="O208" s="101">
        <f t="shared" si="51"/>
        <v>629</v>
      </c>
      <c r="P208" s="116">
        <f t="shared" si="51"/>
        <v>511</v>
      </c>
      <c r="Q208" s="751">
        <f t="shared" si="50"/>
        <v>22687</v>
      </c>
      <c r="R208" s="976">
        <f>SUM(R204:R207)</f>
        <v>1</v>
      </c>
    </row>
    <row r="209" spans="1:18" ht="14.25" hidden="1" customHeight="1" thickBot="1" x14ac:dyDescent="0.3">
      <c r="A209" s="71" t="s">
        <v>129</v>
      </c>
      <c r="B209" s="277">
        <f>SUM(B208/Q208)</f>
        <v>3.3940141931502622E-3</v>
      </c>
      <c r="C209" s="277">
        <f>SUM(C208/Q208)</f>
        <v>1.8292414157887776E-2</v>
      </c>
      <c r="D209" s="277">
        <f>SUM(D208/Q208)</f>
        <v>1.6573368008110372E-2</v>
      </c>
      <c r="E209" s="277">
        <f>SUM(E208/Q208)</f>
        <v>7.4051218759642089E-3</v>
      </c>
      <c r="F209" s="277">
        <f>SUM(F208/Q208)</f>
        <v>5.5979195133777056E-3</v>
      </c>
      <c r="G209" s="277">
        <f>SUM(G208/Q208)</f>
        <v>0</v>
      </c>
      <c r="H209" s="277">
        <f>SUM(H208/Q208)</f>
        <v>0</v>
      </c>
      <c r="I209" s="277">
        <f>SUM(I208/Q208)</f>
        <v>0.59774320095208711</v>
      </c>
      <c r="J209" s="277">
        <f>SUM(J208/Q208)</f>
        <v>3.4998016485211794E-2</v>
      </c>
      <c r="K209" s="277">
        <f>SUM(K208/Q208)</f>
        <v>1.2958963282937365E-2</v>
      </c>
      <c r="L209" s="277">
        <f>SUM(L208/Q208)</f>
        <v>0.18821351434742364</v>
      </c>
      <c r="M209" s="277">
        <f>SUM(M208/Q208)</f>
        <v>6.0475161987041039E-2</v>
      </c>
      <c r="N209" s="277">
        <f>SUM(N208/Q208)</f>
        <v>4.0992638956230442E-3</v>
      </c>
      <c r="O209" s="277">
        <f>SUM(O208/Q208)</f>
        <v>2.7725128928461233E-2</v>
      </c>
      <c r="P209" s="277">
        <f>SUM(P208/Q208)</f>
        <v>2.2523912372724469E-2</v>
      </c>
      <c r="Q209" s="975">
        <f t="shared" si="50"/>
        <v>1</v>
      </c>
      <c r="R209" s="367"/>
    </row>
    <row r="210" spans="1:18" ht="16.5" hidden="1" thickBot="1" x14ac:dyDescent="0.3">
      <c r="A210" s="2320" t="s">
        <v>140</v>
      </c>
      <c r="B210" s="2321"/>
      <c r="C210" s="2321"/>
      <c r="D210" s="2321"/>
      <c r="E210" s="2321"/>
      <c r="F210" s="2321"/>
      <c r="G210" s="2321"/>
      <c r="H210" s="2321"/>
      <c r="I210" s="2321"/>
      <c r="J210" s="2321"/>
      <c r="K210" s="2321"/>
      <c r="L210" s="2321"/>
      <c r="M210" s="2321"/>
      <c r="N210" s="2321"/>
      <c r="O210" s="2321"/>
      <c r="P210" s="2321"/>
      <c r="Q210" s="2321"/>
      <c r="R210" s="2322"/>
    </row>
    <row r="211" spans="1:18" customFormat="1" ht="14.25" hidden="1" customHeight="1" thickBot="1" x14ac:dyDescent="0.3">
      <c r="A211" s="53"/>
      <c r="B211" s="666" t="s">
        <v>143</v>
      </c>
      <c r="C211" s="667" t="s">
        <v>144</v>
      </c>
      <c r="D211" s="667" t="s">
        <v>145</v>
      </c>
      <c r="E211" s="667" t="s">
        <v>146</v>
      </c>
      <c r="F211" s="667" t="s">
        <v>147</v>
      </c>
      <c r="G211" s="667" t="s">
        <v>148</v>
      </c>
      <c r="H211" s="667" t="s">
        <v>149</v>
      </c>
      <c r="I211" s="667" t="s">
        <v>150</v>
      </c>
      <c r="J211" s="667" t="s">
        <v>151</v>
      </c>
      <c r="K211" s="667" t="s">
        <v>152</v>
      </c>
      <c r="L211" s="667" t="s">
        <v>153</v>
      </c>
      <c r="M211" s="667" t="s">
        <v>154</v>
      </c>
      <c r="N211" s="667" t="s">
        <v>155</v>
      </c>
      <c r="O211" s="667" t="s">
        <v>156</v>
      </c>
      <c r="P211" s="669" t="s">
        <v>157</v>
      </c>
      <c r="Q211" s="54" t="s">
        <v>158</v>
      </c>
      <c r="R211" s="676" t="s">
        <v>159</v>
      </c>
    </row>
    <row r="212" spans="1:18" ht="15.75" hidden="1" thickBot="1" x14ac:dyDescent="0.3">
      <c r="A212" s="2314" t="s">
        <v>160</v>
      </c>
      <c r="B212" s="2323"/>
      <c r="C212" s="2323"/>
      <c r="D212" s="2323"/>
      <c r="E212" s="2323"/>
      <c r="F212" s="2323"/>
      <c r="G212" s="2323"/>
      <c r="H212" s="2323"/>
      <c r="I212" s="2323"/>
      <c r="J212" s="2323"/>
      <c r="K212" s="2323"/>
      <c r="L212" s="2323"/>
      <c r="M212" s="2323"/>
      <c r="N212" s="2323"/>
      <c r="O212" s="2323"/>
      <c r="P212" s="2323"/>
      <c r="Q212" s="2323"/>
      <c r="R212" s="2316"/>
    </row>
    <row r="213" spans="1:18" hidden="1" x14ac:dyDescent="0.25">
      <c r="A213" s="67" t="s">
        <v>107</v>
      </c>
      <c r="B213" s="323">
        <v>20</v>
      </c>
      <c r="C213" s="324">
        <v>59</v>
      </c>
      <c r="D213" s="324">
        <v>75</v>
      </c>
      <c r="E213" s="324">
        <v>34</v>
      </c>
      <c r="F213" s="324">
        <v>23</v>
      </c>
      <c r="G213" s="324">
        <v>0</v>
      </c>
      <c r="H213" s="324">
        <v>6</v>
      </c>
      <c r="I213" s="324">
        <v>2534</v>
      </c>
      <c r="J213" s="324">
        <v>151</v>
      </c>
      <c r="K213" s="324">
        <v>40</v>
      </c>
      <c r="L213" s="324">
        <v>593</v>
      </c>
      <c r="M213" s="324">
        <v>248</v>
      </c>
      <c r="N213" s="324">
        <v>21</v>
      </c>
      <c r="O213" s="324">
        <v>109</v>
      </c>
      <c r="P213" s="325">
        <v>126</v>
      </c>
      <c r="Q213" s="113">
        <f t="shared" ref="Q213:Q218" si="52">SUM(B213:P213)</f>
        <v>4039</v>
      </c>
      <c r="R213" s="279">
        <f>SUM(Q213/Q217)</f>
        <v>0.1715292818618083</v>
      </c>
    </row>
    <row r="214" spans="1:18" hidden="1" x14ac:dyDescent="0.25">
      <c r="A214" s="68" t="s">
        <v>108</v>
      </c>
      <c r="B214" s="326">
        <v>24</v>
      </c>
      <c r="C214" s="327">
        <v>170</v>
      </c>
      <c r="D214" s="327">
        <v>135</v>
      </c>
      <c r="E214" s="327">
        <v>81</v>
      </c>
      <c r="F214" s="327">
        <v>65</v>
      </c>
      <c r="G214" s="327">
        <v>0</v>
      </c>
      <c r="H214" s="327">
        <v>11</v>
      </c>
      <c r="I214" s="327">
        <v>5330</v>
      </c>
      <c r="J214" s="327">
        <v>310</v>
      </c>
      <c r="K214" s="327">
        <v>110</v>
      </c>
      <c r="L214" s="327">
        <v>1787</v>
      </c>
      <c r="M214" s="327">
        <v>501</v>
      </c>
      <c r="N214" s="327">
        <v>34</v>
      </c>
      <c r="O214" s="327">
        <v>267</v>
      </c>
      <c r="P214" s="328">
        <v>177</v>
      </c>
      <c r="Q214" s="114">
        <f t="shared" si="52"/>
        <v>9002</v>
      </c>
      <c r="R214" s="280">
        <f>SUM(Q214/Q217)</f>
        <v>0.38229923132458488</v>
      </c>
    </row>
    <row r="215" spans="1:18" hidden="1" x14ac:dyDescent="0.25">
      <c r="A215" s="68" t="s">
        <v>109</v>
      </c>
      <c r="B215" s="326">
        <v>33</v>
      </c>
      <c r="C215" s="327">
        <v>217</v>
      </c>
      <c r="D215" s="327">
        <v>159</v>
      </c>
      <c r="E215" s="327">
        <v>74</v>
      </c>
      <c r="F215" s="327">
        <v>61</v>
      </c>
      <c r="G215" s="327">
        <v>0</v>
      </c>
      <c r="H215" s="327">
        <v>14</v>
      </c>
      <c r="I215" s="327">
        <v>6065</v>
      </c>
      <c r="J215" s="327">
        <v>329</v>
      </c>
      <c r="K215" s="327">
        <v>140</v>
      </c>
      <c r="L215" s="327">
        <v>1946</v>
      </c>
      <c r="M215" s="327">
        <v>579</v>
      </c>
      <c r="N215" s="327">
        <v>33</v>
      </c>
      <c r="O215" s="327">
        <v>284</v>
      </c>
      <c r="P215" s="328">
        <v>200</v>
      </c>
      <c r="Q215" s="114">
        <f t="shared" si="52"/>
        <v>10134</v>
      </c>
      <c r="R215" s="280">
        <f>SUM(Q215/Q217)</f>
        <v>0.43037329596126894</v>
      </c>
    </row>
    <row r="216" spans="1:18" ht="15.75" hidden="1" thickBot="1" x14ac:dyDescent="0.3">
      <c r="A216" s="69" t="s">
        <v>110</v>
      </c>
      <c r="B216" s="329">
        <v>0</v>
      </c>
      <c r="C216" s="330">
        <v>0</v>
      </c>
      <c r="D216" s="330">
        <v>3</v>
      </c>
      <c r="E216" s="330">
        <v>3</v>
      </c>
      <c r="F216" s="330">
        <v>0</v>
      </c>
      <c r="G216" s="330">
        <v>0</v>
      </c>
      <c r="H216" s="330">
        <v>0</v>
      </c>
      <c r="I216" s="330">
        <v>246</v>
      </c>
      <c r="J216" s="330">
        <v>3</v>
      </c>
      <c r="K216" s="330">
        <v>2</v>
      </c>
      <c r="L216" s="330">
        <v>71</v>
      </c>
      <c r="M216" s="330">
        <v>33</v>
      </c>
      <c r="N216" s="330">
        <v>1</v>
      </c>
      <c r="O216" s="330">
        <v>7</v>
      </c>
      <c r="P216" s="331">
        <v>3</v>
      </c>
      <c r="Q216" s="115">
        <f t="shared" si="52"/>
        <v>372</v>
      </c>
      <c r="R216" s="281">
        <f>SUM(Q216/Q217)</f>
        <v>1.5798190852337878E-2</v>
      </c>
    </row>
    <row r="217" spans="1:18" ht="15.75" hidden="1" customHeight="1" thickTop="1" thickBot="1" x14ac:dyDescent="0.3">
      <c r="A217" s="70" t="s">
        <v>130</v>
      </c>
      <c r="B217" s="100">
        <f t="shared" ref="B217:P217" si="53">SUM(B213:B216)</f>
        <v>77</v>
      </c>
      <c r="C217" s="101">
        <f t="shared" si="53"/>
        <v>446</v>
      </c>
      <c r="D217" s="101">
        <f t="shared" si="53"/>
        <v>372</v>
      </c>
      <c r="E217" s="101">
        <f t="shared" si="53"/>
        <v>192</v>
      </c>
      <c r="F217" s="101">
        <f t="shared" si="53"/>
        <v>149</v>
      </c>
      <c r="G217" s="101">
        <f t="shared" si="53"/>
        <v>0</v>
      </c>
      <c r="H217" s="101">
        <f t="shared" si="53"/>
        <v>31</v>
      </c>
      <c r="I217" s="101">
        <f t="shared" si="53"/>
        <v>14175</v>
      </c>
      <c r="J217" s="101">
        <f t="shared" si="53"/>
        <v>793</v>
      </c>
      <c r="K217" s="101">
        <f t="shared" si="53"/>
        <v>292</v>
      </c>
      <c r="L217" s="101">
        <f t="shared" si="53"/>
        <v>4397</v>
      </c>
      <c r="M217" s="999">
        <f t="shared" si="53"/>
        <v>1361</v>
      </c>
      <c r="N217" s="101">
        <f t="shared" si="53"/>
        <v>89</v>
      </c>
      <c r="O217" s="101">
        <f t="shared" si="53"/>
        <v>667</v>
      </c>
      <c r="P217" s="116">
        <f t="shared" si="53"/>
        <v>506</v>
      </c>
      <c r="Q217" s="751">
        <f t="shared" si="52"/>
        <v>23547</v>
      </c>
      <c r="R217" s="976">
        <f>SUM(R213:R216)</f>
        <v>1</v>
      </c>
    </row>
    <row r="218" spans="1:18" ht="15.75" hidden="1" thickBot="1" x14ac:dyDescent="0.3">
      <c r="A218" s="71" t="s">
        <v>129</v>
      </c>
      <c r="B218" s="277">
        <f>SUM(B217/Q217)</f>
        <v>3.2700556334140231E-3</v>
      </c>
      <c r="C218" s="277">
        <f>SUM(C217/Q217)</f>
        <v>1.8940841720813693E-2</v>
      </c>
      <c r="D218" s="277">
        <f>SUM(D217/Q217)</f>
        <v>1.5798190852337878E-2</v>
      </c>
      <c r="E218" s="277">
        <f>SUM(E217/Q217)</f>
        <v>8.1539049560453557E-3</v>
      </c>
      <c r="F218" s="277">
        <f>SUM(F217/Q217)</f>
        <v>6.3277699919310317E-3</v>
      </c>
      <c r="G218" s="277">
        <f>SUM(G217/Q217)</f>
        <v>0</v>
      </c>
      <c r="H218" s="277">
        <f>SUM(H217/Q217)</f>
        <v>1.3165159043614899E-3</v>
      </c>
      <c r="I218" s="277">
        <f>SUM(I217/Q217)</f>
        <v>0.6019875143330361</v>
      </c>
      <c r="J218" s="277">
        <f>SUM(J217/Q217)</f>
        <v>3.3677326198666493E-2</v>
      </c>
      <c r="K218" s="277">
        <f>SUM(K217/Q217)</f>
        <v>1.2400730453985646E-2</v>
      </c>
      <c r="L218" s="277">
        <f>SUM(L217/Q217)</f>
        <v>0.18673291714443455</v>
      </c>
      <c r="M218" s="277">
        <f>SUM(M217/Q217)</f>
        <v>5.7799295026967339E-2</v>
      </c>
      <c r="N218" s="277">
        <f>SUM(N217/Q217)</f>
        <v>3.7796746931668579E-3</v>
      </c>
      <c r="O218" s="277">
        <f>SUM(O217/Q217)</f>
        <v>2.8326326071261732E-2</v>
      </c>
      <c r="P218" s="277">
        <v>2.1999999999999999E-2</v>
      </c>
      <c r="Q218" s="975">
        <f t="shared" si="52"/>
        <v>1.0005110629804221</v>
      </c>
      <c r="R218" s="367"/>
    </row>
    <row r="219" spans="1:18" ht="15.75" hidden="1" thickBot="1" x14ac:dyDescent="0.3">
      <c r="A219" s="2314" t="s">
        <v>161</v>
      </c>
      <c r="B219" s="2323"/>
      <c r="C219" s="2323"/>
      <c r="D219" s="2323"/>
      <c r="E219" s="2323"/>
      <c r="F219" s="2323"/>
      <c r="G219" s="2323"/>
      <c r="H219" s="2323"/>
      <c r="I219" s="2323"/>
      <c r="J219" s="2323"/>
      <c r="K219" s="2323"/>
      <c r="L219" s="2323"/>
      <c r="M219" s="2323"/>
      <c r="N219" s="2323"/>
      <c r="O219" s="2323"/>
      <c r="P219" s="2323"/>
      <c r="Q219" s="2324"/>
      <c r="R219" s="2325"/>
    </row>
    <row r="220" spans="1:18" ht="15.75" hidden="1" customHeight="1" x14ac:dyDescent="0.25">
      <c r="A220" s="67" t="s">
        <v>162</v>
      </c>
      <c r="B220" s="323">
        <v>1</v>
      </c>
      <c r="C220" s="324">
        <v>2</v>
      </c>
      <c r="D220" s="324">
        <v>1</v>
      </c>
      <c r="E220" s="324">
        <v>2</v>
      </c>
      <c r="F220" s="324">
        <v>1</v>
      </c>
      <c r="G220" s="324">
        <v>0</v>
      </c>
      <c r="H220" s="324">
        <v>0</v>
      </c>
      <c r="I220" s="324">
        <v>72</v>
      </c>
      <c r="J220" s="324">
        <v>3</v>
      </c>
      <c r="K220" s="324">
        <v>2</v>
      </c>
      <c r="L220" s="324">
        <v>35</v>
      </c>
      <c r="M220" s="324">
        <v>10</v>
      </c>
      <c r="N220" s="324">
        <v>1</v>
      </c>
      <c r="O220" s="324">
        <v>4</v>
      </c>
      <c r="P220" s="325">
        <v>5</v>
      </c>
      <c r="Q220" s="113">
        <f t="shared" ref="Q220:Q225" si="54">SUM(B220:P220)</f>
        <v>139</v>
      </c>
      <c r="R220" s="280">
        <f>SUM(Q220/Q224)</f>
        <v>5.9030874421370028E-3</v>
      </c>
    </row>
    <row r="221" spans="1:18" ht="15.75" hidden="1" customHeight="1" x14ac:dyDescent="0.25">
      <c r="A221" s="68" t="s">
        <v>163</v>
      </c>
      <c r="B221" s="326">
        <v>56</v>
      </c>
      <c r="C221" s="327">
        <v>301</v>
      </c>
      <c r="D221" s="327">
        <v>262</v>
      </c>
      <c r="E221" s="327">
        <v>159</v>
      </c>
      <c r="F221" s="327">
        <v>107</v>
      </c>
      <c r="G221" s="327">
        <v>0</v>
      </c>
      <c r="H221" s="327">
        <v>28</v>
      </c>
      <c r="I221" s="327">
        <v>9979</v>
      </c>
      <c r="J221" s="327">
        <v>591</v>
      </c>
      <c r="K221" s="327">
        <v>207</v>
      </c>
      <c r="L221" s="327">
        <v>3247</v>
      </c>
      <c r="M221" s="327">
        <v>961</v>
      </c>
      <c r="N221" s="327">
        <v>52</v>
      </c>
      <c r="O221" s="327">
        <v>480</v>
      </c>
      <c r="P221" s="328">
        <v>374</v>
      </c>
      <c r="Q221" s="114">
        <f t="shared" si="54"/>
        <v>16804</v>
      </c>
      <c r="R221" s="280">
        <f>SUM(Q221/Q224)</f>
        <v>0.71363655667388626</v>
      </c>
    </row>
    <row r="222" spans="1:18" ht="15.75" hidden="1" customHeight="1" x14ac:dyDescent="0.25">
      <c r="A222" s="68" t="s">
        <v>164</v>
      </c>
      <c r="B222" s="326">
        <v>15</v>
      </c>
      <c r="C222" s="327">
        <v>131</v>
      </c>
      <c r="D222" s="327">
        <v>95</v>
      </c>
      <c r="E222" s="327">
        <v>30</v>
      </c>
      <c r="F222" s="327">
        <v>33</v>
      </c>
      <c r="G222" s="327">
        <v>0</v>
      </c>
      <c r="H222" s="327">
        <v>3</v>
      </c>
      <c r="I222" s="327">
        <v>3615</v>
      </c>
      <c r="J222" s="327">
        <v>171</v>
      </c>
      <c r="K222" s="327">
        <v>77</v>
      </c>
      <c r="L222" s="327">
        <v>987</v>
      </c>
      <c r="M222" s="327">
        <v>325</v>
      </c>
      <c r="N222" s="327">
        <v>29</v>
      </c>
      <c r="O222" s="327">
        <v>160</v>
      </c>
      <c r="P222" s="328">
        <v>106</v>
      </c>
      <c r="Q222" s="114">
        <f t="shared" si="54"/>
        <v>5777</v>
      </c>
      <c r="R222" s="280">
        <f>SUM(Q222/Q224)</f>
        <v>0.24533910901601053</v>
      </c>
    </row>
    <row r="223" spans="1:18" ht="15.75" hidden="1" customHeight="1" thickBot="1" x14ac:dyDescent="0.3">
      <c r="A223" s="69" t="s">
        <v>165</v>
      </c>
      <c r="B223" s="329">
        <v>5</v>
      </c>
      <c r="C223" s="330">
        <v>12</v>
      </c>
      <c r="D223" s="330">
        <v>14</v>
      </c>
      <c r="E223" s="330">
        <v>1</v>
      </c>
      <c r="F223" s="330">
        <v>8</v>
      </c>
      <c r="G223" s="330">
        <v>0</v>
      </c>
      <c r="H223" s="330">
        <v>0</v>
      </c>
      <c r="I223" s="330">
        <v>509</v>
      </c>
      <c r="J223" s="330">
        <v>28</v>
      </c>
      <c r="K223" s="330">
        <v>6</v>
      </c>
      <c r="L223" s="330">
        <v>128</v>
      </c>
      <c r="M223" s="330">
        <v>65</v>
      </c>
      <c r="N223" s="330">
        <v>7</v>
      </c>
      <c r="O223" s="330">
        <v>23</v>
      </c>
      <c r="P223" s="331">
        <v>21</v>
      </c>
      <c r="Q223" s="115">
        <f t="shared" si="54"/>
        <v>827</v>
      </c>
      <c r="R223" s="281">
        <f>SUM(Q223/Q224)</f>
        <v>3.5121246867966194E-2</v>
      </c>
    </row>
    <row r="224" spans="1:18" ht="15.75" hidden="1" customHeight="1" thickTop="1" thickBot="1" x14ac:dyDescent="0.3">
      <c r="A224" s="70" t="s">
        <v>130</v>
      </c>
      <c r="B224" s="100">
        <f>SUM(B220:B223)</f>
        <v>77</v>
      </c>
      <c r="C224" s="101">
        <f t="shared" ref="C224:O224" si="55">SUM(C220:C223)</f>
        <v>446</v>
      </c>
      <c r="D224" s="101">
        <f t="shared" si="55"/>
        <v>372</v>
      </c>
      <c r="E224" s="101">
        <f t="shared" si="55"/>
        <v>192</v>
      </c>
      <c r="F224" s="101">
        <f t="shared" si="55"/>
        <v>149</v>
      </c>
      <c r="G224" s="101">
        <f t="shared" si="55"/>
        <v>0</v>
      </c>
      <c r="H224" s="101">
        <f t="shared" si="55"/>
        <v>31</v>
      </c>
      <c r="I224" s="101">
        <f t="shared" si="55"/>
        <v>14175</v>
      </c>
      <c r="J224" s="101">
        <f t="shared" si="55"/>
        <v>793</v>
      </c>
      <c r="K224" s="101">
        <f t="shared" si="55"/>
        <v>292</v>
      </c>
      <c r="L224" s="101">
        <f t="shared" si="55"/>
        <v>4397</v>
      </c>
      <c r="M224" s="101">
        <f t="shared" si="55"/>
        <v>1361</v>
      </c>
      <c r="N224" s="101">
        <f t="shared" si="55"/>
        <v>89</v>
      </c>
      <c r="O224" s="101">
        <f t="shared" si="55"/>
        <v>667</v>
      </c>
      <c r="P224" s="116">
        <f>SUM(P220:P223)</f>
        <v>506</v>
      </c>
      <c r="Q224" s="751">
        <f t="shared" si="54"/>
        <v>23547</v>
      </c>
      <c r="R224" s="976">
        <f>SUM(R220:R223)</f>
        <v>1</v>
      </c>
    </row>
    <row r="225" spans="1:18" ht="15.75" hidden="1" customHeight="1" thickBot="1" x14ac:dyDescent="0.3">
      <c r="A225" s="71" t="s">
        <v>129</v>
      </c>
      <c r="B225" s="277">
        <f>SUM(B224/Q224)</f>
        <v>3.2700556334140231E-3</v>
      </c>
      <c r="C225" s="277">
        <f>SUM(C224/Q224)</f>
        <v>1.8940841720813693E-2</v>
      </c>
      <c r="D225" s="277">
        <f>SUM(D224/Q224)</f>
        <v>1.5798190852337878E-2</v>
      </c>
      <c r="E225" s="277">
        <f>SUM(E224/Q224)</f>
        <v>8.1539049560453557E-3</v>
      </c>
      <c r="F225" s="277">
        <f>SUM(F224/Q224)</f>
        <v>6.3277699919310317E-3</v>
      </c>
      <c r="G225" s="277">
        <f>SUM(G224/Q224)</f>
        <v>0</v>
      </c>
      <c r="H225" s="277">
        <f>SUM(H224/Q224)</f>
        <v>1.3165159043614899E-3</v>
      </c>
      <c r="I225" s="277">
        <f>SUM(I224/Q224)</f>
        <v>0.6019875143330361</v>
      </c>
      <c r="J225" s="277">
        <f>SUM(J224/Q224)</f>
        <v>3.3677326198666493E-2</v>
      </c>
      <c r="K225" s="277">
        <f>SUM(K224/Q224)</f>
        <v>1.2400730453985646E-2</v>
      </c>
      <c r="L225" s="277">
        <f>SUM(L224/Q224)</f>
        <v>0.18673291714443455</v>
      </c>
      <c r="M225" s="277">
        <f>SUM(M224/Q224)</f>
        <v>5.7799295026967339E-2</v>
      </c>
      <c r="N225" s="277">
        <f>SUM(N224/Q224)</f>
        <v>3.7796746931668579E-3</v>
      </c>
      <c r="O225" s="277">
        <f>SUM(O224/Q224)</f>
        <v>2.8326326071261732E-2</v>
      </c>
      <c r="P225" s="277">
        <v>2.1999999999999999E-2</v>
      </c>
      <c r="Q225" s="975">
        <f t="shared" si="54"/>
        <v>1.0005110629804221</v>
      </c>
      <c r="R225" s="367"/>
    </row>
    <row r="226" spans="1:18" ht="16.5" hidden="1" thickBot="1" x14ac:dyDescent="0.3">
      <c r="A226" s="2320" t="s">
        <v>173</v>
      </c>
      <c r="B226" s="2321"/>
      <c r="C226" s="2321"/>
      <c r="D226" s="2321"/>
      <c r="E226" s="2321"/>
      <c r="F226" s="2321"/>
      <c r="G226" s="2321"/>
      <c r="H226" s="2321"/>
      <c r="I226" s="2321"/>
      <c r="J226" s="2321"/>
      <c r="K226" s="2321"/>
      <c r="L226" s="2321"/>
      <c r="M226" s="2321"/>
      <c r="N226" s="2321"/>
      <c r="O226" s="2321"/>
      <c r="P226" s="2321"/>
      <c r="Q226" s="2321"/>
      <c r="R226" s="2322"/>
    </row>
    <row r="227" spans="1:18" ht="57" hidden="1" thickBot="1" x14ac:dyDescent="0.3">
      <c r="A227" s="53"/>
      <c r="B227" s="666" t="s">
        <v>143</v>
      </c>
      <c r="C227" s="667" t="s">
        <v>144</v>
      </c>
      <c r="D227" s="667" t="s">
        <v>145</v>
      </c>
      <c r="E227" s="667" t="s">
        <v>146</v>
      </c>
      <c r="F227" s="667" t="s">
        <v>147</v>
      </c>
      <c r="G227" s="667" t="s">
        <v>148</v>
      </c>
      <c r="H227" s="667" t="s">
        <v>149</v>
      </c>
      <c r="I227" s="667" t="s">
        <v>150</v>
      </c>
      <c r="J227" s="667" t="s">
        <v>151</v>
      </c>
      <c r="K227" s="667" t="s">
        <v>152</v>
      </c>
      <c r="L227" s="667" t="s">
        <v>153</v>
      </c>
      <c r="M227" s="667" t="s">
        <v>154</v>
      </c>
      <c r="N227" s="667" t="s">
        <v>155</v>
      </c>
      <c r="O227" s="667" t="s">
        <v>156</v>
      </c>
      <c r="P227" s="667" t="s">
        <v>157</v>
      </c>
      <c r="Q227" s="667" t="s">
        <v>158</v>
      </c>
      <c r="R227" s="668" t="s">
        <v>159</v>
      </c>
    </row>
    <row r="228" spans="1:18" ht="15.75" hidden="1" thickBot="1" x14ac:dyDescent="0.3">
      <c r="A228" s="2314" t="s">
        <v>160</v>
      </c>
      <c r="B228" s="2323"/>
      <c r="C228" s="2323"/>
      <c r="D228" s="2323"/>
      <c r="E228" s="2323"/>
      <c r="F228" s="2323"/>
      <c r="G228" s="2323"/>
      <c r="H228" s="2323"/>
      <c r="I228" s="2323"/>
      <c r="J228" s="2323"/>
      <c r="K228" s="2323"/>
      <c r="L228" s="2323"/>
      <c r="M228" s="2323"/>
      <c r="N228" s="2323"/>
      <c r="O228" s="2323"/>
      <c r="P228" s="2323"/>
      <c r="Q228" s="2323"/>
      <c r="R228" s="2316"/>
    </row>
    <row r="229" spans="1:18" hidden="1" x14ac:dyDescent="0.25">
      <c r="A229" s="67" t="s">
        <v>107</v>
      </c>
      <c r="B229" s="323">
        <v>8</v>
      </c>
      <c r="C229" s="324">
        <v>61</v>
      </c>
      <c r="D229" s="324">
        <v>56</v>
      </c>
      <c r="E229" s="324">
        <v>41</v>
      </c>
      <c r="F229" s="324">
        <v>23</v>
      </c>
      <c r="G229" s="324">
        <v>0</v>
      </c>
      <c r="H229" s="324">
        <v>11</v>
      </c>
      <c r="I229" s="324">
        <v>2338</v>
      </c>
      <c r="J229" s="324">
        <v>182</v>
      </c>
      <c r="K229" s="324">
        <v>53</v>
      </c>
      <c r="L229" s="324">
        <v>529</v>
      </c>
      <c r="M229" s="324">
        <v>251</v>
      </c>
      <c r="N229" s="324">
        <v>12</v>
      </c>
      <c r="O229" s="324">
        <v>105</v>
      </c>
      <c r="P229" s="325">
        <v>116</v>
      </c>
      <c r="Q229" s="113">
        <f t="shared" ref="Q229:Q234" si="56">SUM(B229:P229)</f>
        <v>3786</v>
      </c>
      <c r="R229" s="279">
        <f>SUM(Q229/Q233)</f>
        <v>0.162113556564186</v>
      </c>
    </row>
    <row r="230" spans="1:18" hidden="1" x14ac:dyDescent="0.25">
      <c r="A230" s="68" t="s">
        <v>108</v>
      </c>
      <c r="B230" s="326">
        <v>27</v>
      </c>
      <c r="C230" s="327">
        <v>192</v>
      </c>
      <c r="D230" s="327">
        <v>146</v>
      </c>
      <c r="E230" s="327">
        <v>83</v>
      </c>
      <c r="F230" s="327">
        <v>72</v>
      </c>
      <c r="G230" s="327">
        <v>0</v>
      </c>
      <c r="H230" s="327">
        <v>18</v>
      </c>
      <c r="I230" s="327">
        <v>5596</v>
      </c>
      <c r="J230" s="327">
        <v>328</v>
      </c>
      <c r="K230" s="327">
        <v>142</v>
      </c>
      <c r="L230" s="327">
        <v>1869</v>
      </c>
      <c r="M230" s="327">
        <v>518</v>
      </c>
      <c r="N230" s="327">
        <v>25</v>
      </c>
      <c r="O230" s="327">
        <v>330</v>
      </c>
      <c r="P230" s="328">
        <v>173</v>
      </c>
      <c r="Q230" s="114">
        <f t="shared" si="56"/>
        <v>9519</v>
      </c>
      <c r="R230" s="280">
        <f>SUM(Q230/Q233)</f>
        <v>0.40759612914275928</v>
      </c>
    </row>
    <row r="231" spans="1:18" hidden="1" x14ac:dyDescent="0.25">
      <c r="A231" s="68" t="s">
        <v>109</v>
      </c>
      <c r="B231" s="326">
        <v>35</v>
      </c>
      <c r="C231" s="327">
        <v>229</v>
      </c>
      <c r="D231" s="327">
        <v>157</v>
      </c>
      <c r="E231" s="327">
        <v>90</v>
      </c>
      <c r="F231" s="327">
        <v>59</v>
      </c>
      <c r="G231" s="327">
        <v>0</v>
      </c>
      <c r="H231" s="327">
        <v>20</v>
      </c>
      <c r="I231" s="327">
        <v>5808</v>
      </c>
      <c r="J231" s="327">
        <v>292</v>
      </c>
      <c r="K231" s="327">
        <v>147</v>
      </c>
      <c r="L231" s="327">
        <v>1811</v>
      </c>
      <c r="M231" s="327">
        <v>553</v>
      </c>
      <c r="N231" s="327">
        <v>26</v>
      </c>
      <c r="O231" s="327">
        <v>285</v>
      </c>
      <c r="P231" s="328">
        <v>201</v>
      </c>
      <c r="Q231" s="114">
        <f t="shared" si="56"/>
        <v>9713</v>
      </c>
      <c r="R231" s="280">
        <f>SUM(Q231/Q233)</f>
        <v>0.41590305729211269</v>
      </c>
    </row>
    <row r="232" spans="1:18" ht="15.75" hidden="1" thickBot="1" x14ac:dyDescent="0.3">
      <c r="A232" s="69" t="s">
        <v>110</v>
      </c>
      <c r="B232" s="329">
        <v>1</v>
      </c>
      <c r="C232" s="330">
        <v>3</v>
      </c>
      <c r="D232" s="330">
        <v>5</v>
      </c>
      <c r="E232" s="330">
        <v>0</v>
      </c>
      <c r="F232" s="330">
        <v>0</v>
      </c>
      <c r="G232" s="330">
        <v>0</v>
      </c>
      <c r="H232" s="330">
        <v>1</v>
      </c>
      <c r="I232" s="330">
        <v>229</v>
      </c>
      <c r="J232" s="330">
        <v>1</v>
      </c>
      <c r="K232" s="330">
        <v>2</v>
      </c>
      <c r="L232" s="330">
        <v>47</v>
      </c>
      <c r="M232" s="330">
        <v>36</v>
      </c>
      <c r="N232" s="330">
        <v>0</v>
      </c>
      <c r="O232" s="330">
        <v>9</v>
      </c>
      <c r="P232" s="331">
        <v>2</v>
      </c>
      <c r="Q232" s="115">
        <f t="shared" si="56"/>
        <v>336</v>
      </c>
      <c r="R232" s="281">
        <f>SUM(Q232/Q233)</f>
        <v>1.4387257000942023E-2</v>
      </c>
    </row>
    <row r="233" spans="1:18" ht="16.5" hidden="1" thickTop="1" thickBot="1" x14ac:dyDescent="0.3">
      <c r="A233" s="70" t="s">
        <v>130</v>
      </c>
      <c r="B233" s="100">
        <f t="shared" ref="B233:P233" si="57">SUM(B229:B232)</f>
        <v>71</v>
      </c>
      <c r="C233" s="101">
        <f t="shared" si="57"/>
        <v>485</v>
      </c>
      <c r="D233" s="101">
        <f t="shared" si="57"/>
        <v>364</v>
      </c>
      <c r="E233" s="101">
        <f t="shared" si="57"/>
        <v>214</v>
      </c>
      <c r="F233" s="101">
        <f t="shared" si="57"/>
        <v>154</v>
      </c>
      <c r="G233" s="101">
        <f t="shared" si="57"/>
        <v>0</v>
      </c>
      <c r="H233" s="101">
        <f t="shared" si="57"/>
        <v>50</v>
      </c>
      <c r="I233" s="101">
        <f t="shared" si="57"/>
        <v>13971</v>
      </c>
      <c r="J233" s="101">
        <f t="shared" si="57"/>
        <v>803</v>
      </c>
      <c r="K233" s="101">
        <f t="shared" si="57"/>
        <v>344</v>
      </c>
      <c r="L233" s="101">
        <f t="shared" si="57"/>
        <v>4256</v>
      </c>
      <c r="M233" s="101">
        <f t="shared" si="57"/>
        <v>1358</v>
      </c>
      <c r="N233" s="101">
        <f t="shared" si="57"/>
        <v>63</v>
      </c>
      <c r="O233" s="101">
        <f t="shared" si="57"/>
        <v>729</v>
      </c>
      <c r="P233" s="116">
        <f t="shared" si="57"/>
        <v>492</v>
      </c>
      <c r="Q233" s="751">
        <f t="shared" si="56"/>
        <v>23354</v>
      </c>
      <c r="R233" s="791">
        <f>SUM(R229:R232)</f>
        <v>1</v>
      </c>
    </row>
    <row r="234" spans="1:18" ht="15.75" hidden="1" thickBot="1" x14ac:dyDescent="0.3">
      <c r="A234" s="71" t="s">
        <v>129</v>
      </c>
      <c r="B234" s="277">
        <f>SUM(B233/Q233)</f>
        <v>3.0401644257942967E-3</v>
      </c>
      <c r="C234" s="277">
        <f>SUM(C233/Q233)</f>
        <v>2.0767320373383573E-2</v>
      </c>
      <c r="D234" s="277">
        <f>SUM(D233/Q233)</f>
        <v>1.5586195084353858E-2</v>
      </c>
      <c r="E234" s="277">
        <f>SUM(E233/Q233)</f>
        <v>9.163312494647597E-3</v>
      </c>
      <c r="F234" s="277">
        <f>SUM(F233/Q233)</f>
        <v>6.5941594587650941E-3</v>
      </c>
      <c r="G234" s="277">
        <v>0</v>
      </c>
      <c r="H234" s="277">
        <f>SUM(H233/Q233)</f>
        <v>2.1409608632354201E-3</v>
      </c>
      <c r="I234" s="277">
        <f>SUM(I233/Q233)</f>
        <v>0.59822728440524109</v>
      </c>
      <c r="J234" s="277">
        <f>SUM(J233/Q233)</f>
        <v>3.4383831463560846E-2</v>
      </c>
      <c r="K234" s="277">
        <f>SUM(K233/Q233)</f>
        <v>1.472981073905969E-2</v>
      </c>
      <c r="L234" s="277">
        <f>SUM(L233/Q233)</f>
        <v>0.18223858867859896</v>
      </c>
      <c r="M234" s="277">
        <f>SUM(M233/Q233)</f>
        <v>5.8148497045474007E-2</v>
      </c>
      <c r="N234" s="277">
        <f>SUM(N233/Q233)</f>
        <v>2.6976106876766292E-3</v>
      </c>
      <c r="O234" s="277">
        <f>SUM(O233/Q233)</f>
        <v>3.1215209385972425E-2</v>
      </c>
      <c r="P234" s="278">
        <f>SUM(P233/Q233)</f>
        <v>2.1067054894236534E-2</v>
      </c>
      <c r="Q234" s="818">
        <f t="shared" si="56"/>
        <v>1</v>
      </c>
      <c r="R234" s="367"/>
    </row>
    <row r="235" spans="1:18" ht="15.75" hidden="1" thickBot="1" x14ac:dyDescent="0.3">
      <c r="A235" s="2314" t="s">
        <v>161</v>
      </c>
      <c r="B235" s="2323"/>
      <c r="C235" s="2323"/>
      <c r="D235" s="2323"/>
      <c r="E235" s="2323"/>
      <c r="F235" s="2323"/>
      <c r="G235" s="2323"/>
      <c r="H235" s="2323"/>
      <c r="I235" s="2323"/>
      <c r="J235" s="2323"/>
      <c r="K235" s="2323"/>
      <c r="L235" s="2323"/>
      <c r="M235" s="2323"/>
      <c r="N235" s="2323"/>
      <c r="O235" s="2323"/>
      <c r="P235" s="2323"/>
      <c r="Q235" s="2324"/>
      <c r="R235" s="2325"/>
    </row>
    <row r="236" spans="1:18" hidden="1" x14ac:dyDescent="0.25">
      <c r="A236" s="67" t="s">
        <v>162</v>
      </c>
      <c r="B236" s="323">
        <v>1</v>
      </c>
      <c r="C236" s="324">
        <v>4</v>
      </c>
      <c r="D236" s="324">
        <v>4</v>
      </c>
      <c r="E236" s="324">
        <v>2</v>
      </c>
      <c r="F236" s="324">
        <v>0</v>
      </c>
      <c r="G236" s="324">
        <v>0</v>
      </c>
      <c r="H236" s="324">
        <v>0</v>
      </c>
      <c r="I236" s="324">
        <v>66</v>
      </c>
      <c r="J236" s="324">
        <v>2</v>
      </c>
      <c r="K236" s="324">
        <v>4</v>
      </c>
      <c r="L236" s="324">
        <v>25</v>
      </c>
      <c r="M236" s="324">
        <v>9</v>
      </c>
      <c r="N236" s="324">
        <v>0</v>
      </c>
      <c r="O236" s="324">
        <v>2</v>
      </c>
      <c r="P236" s="325">
        <v>0</v>
      </c>
      <c r="Q236" s="113">
        <f t="shared" ref="Q236:Q241" si="58">SUM(B236:P236)</f>
        <v>119</v>
      </c>
      <c r="R236" s="279">
        <v>4.0000000000000001E-3</v>
      </c>
    </row>
    <row r="237" spans="1:18" hidden="1" x14ac:dyDescent="0.25">
      <c r="A237" s="68" t="s">
        <v>163</v>
      </c>
      <c r="B237" s="326">
        <v>48</v>
      </c>
      <c r="C237" s="327">
        <v>343</v>
      </c>
      <c r="D237" s="327">
        <v>269</v>
      </c>
      <c r="E237" s="327">
        <v>167</v>
      </c>
      <c r="F237" s="327">
        <v>116</v>
      </c>
      <c r="G237" s="327">
        <v>0</v>
      </c>
      <c r="H237" s="327">
        <v>42</v>
      </c>
      <c r="I237" s="327">
        <v>9670</v>
      </c>
      <c r="J237" s="327">
        <v>620</v>
      </c>
      <c r="K237" s="327">
        <v>256</v>
      </c>
      <c r="L237" s="327">
        <v>3124</v>
      </c>
      <c r="M237" s="327">
        <v>974</v>
      </c>
      <c r="N237" s="327">
        <v>42</v>
      </c>
      <c r="O237" s="327">
        <v>519</v>
      </c>
      <c r="P237" s="328">
        <v>346</v>
      </c>
      <c r="Q237" s="114">
        <f>SUM(B237:P237)</f>
        <v>16536</v>
      </c>
      <c r="R237" s="280">
        <v>0.71</v>
      </c>
    </row>
    <row r="238" spans="1:18" hidden="1" x14ac:dyDescent="0.25">
      <c r="A238" s="68" t="s">
        <v>164</v>
      </c>
      <c r="B238" s="326">
        <v>19</v>
      </c>
      <c r="C238" s="327">
        <v>122</v>
      </c>
      <c r="D238" s="327">
        <v>79</v>
      </c>
      <c r="E238" s="327">
        <v>40</v>
      </c>
      <c r="F238" s="327">
        <v>32</v>
      </c>
      <c r="G238" s="327">
        <v>0</v>
      </c>
      <c r="H238" s="327">
        <v>7</v>
      </c>
      <c r="I238" s="327">
        <v>3732</v>
      </c>
      <c r="J238" s="327">
        <v>163</v>
      </c>
      <c r="K238" s="327">
        <v>71</v>
      </c>
      <c r="L238" s="327">
        <v>954</v>
      </c>
      <c r="M238" s="327">
        <v>323</v>
      </c>
      <c r="N238" s="327">
        <v>19</v>
      </c>
      <c r="O238" s="327">
        <v>175</v>
      </c>
      <c r="P238" s="328">
        <v>113</v>
      </c>
      <c r="Q238" s="114">
        <f t="shared" si="58"/>
        <v>5849</v>
      </c>
      <c r="R238" s="280">
        <f>SUM(Q238/Q240)</f>
        <v>0.25044960178127945</v>
      </c>
    </row>
    <row r="239" spans="1:18" ht="15.75" hidden="1" thickBot="1" x14ac:dyDescent="0.3">
      <c r="A239" s="69" t="s">
        <v>165</v>
      </c>
      <c r="B239" s="329">
        <v>3</v>
      </c>
      <c r="C239" s="330">
        <v>16</v>
      </c>
      <c r="D239" s="330">
        <v>12</v>
      </c>
      <c r="E239" s="330">
        <v>5</v>
      </c>
      <c r="F239" s="330">
        <v>6</v>
      </c>
      <c r="G239" s="330">
        <v>0</v>
      </c>
      <c r="H239" s="330">
        <v>1</v>
      </c>
      <c r="I239" s="330">
        <v>503</v>
      </c>
      <c r="J239" s="330">
        <v>18</v>
      </c>
      <c r="K239" s="330">
        <v>13</v>
      </c>
      <c r="L239" s="330">
        <v>153</v>
      </c>
      <c r="M239" s="330">
        <v>52</v>
      </c>
      <c r="N239" s="330">
        <v>2</v>
      </c>
      <c r="O239" s="330">
        <v>33</v>
      </c>
      <c r="P239" s="331">
        <v>33</v>
      </c>
      <c r="Q239" s="115">
        <f t="shared" si="58"/>
        <v>850</v>
      </c>
      <c r="R239" s="281">
        <f>SUM(Q239/Q240)</f>
        <v>3.639633467500214E-2</v>
      </c>
    </row>
    <row r="240" spans="1:18" ht="16.5" hidden="1" thickTop="1" thickBot="1" x14ac:dyDescent="0.3">
      <c r="A240" s="70" t="s">
        <v>130</v>
      </c>
      <c r="B240" s="100">
        <f>SUM(B236:B239)</f>
        <v>71</v>
      </c>
      <c r="C240" s="101">
        <f t="shared" ref="C240:P240" si="59">SUM(C236:C239)</f>
        <v>485</v>
      </c>
      <c r="D240" s="101">
        <f t="shared" si="59"/>
        <v>364</v>
      </c>
      <c r="E240" s="101">
        <f t="shared" si="59"/>
        <v>214</v>
      </c>
      <c r="F240" s="101">
        <f t="shared" si="59"/>
        <v>154</v>
      </c>
      <c r="G240" s="101">
        <f t="shared" si="59"/>
        <v>0</v>
      </c>
      <c r="H240" s="101">
        <f t="shared" si="59"/>
        <v>50</v>
      </c>
      <c r="I240" s="101">
        <f t="shared" si="59"/>
        <v>13971</v>
      </c>
      <c r="J240" s="101">
        <f t="shared" si="59"/>
        <v>803</v>
      </c>
      <c r="K240" s="101">
        <f t="shared" si="59"/>
        <v>344</v>
      </c>
      <c r="L240" s="101">
        <f t="shared" si="59"/>
        <v>4256</v>
      </c>
      <c r="M240" s="101">
        <f t="shared" si="59"/>
        <v>1358</v>
      </c>
      <c r="N240" s="101">
        <f t="shared" si="59"/>
        <v>63</v>
      </c>
      <c r="O240" s="101">
        <f t="shared" si="59"/>
        <v>729</v>
      </c>
      <c r="P240" s="116">
        <f t="shared" si="59"/>
        <v>492</v>
      </c>
      <c r="Q240" s="751">
        <f t="shared" si="58"/>
        <v>23354</v>
      </c>
      <c r="R240" s="791">
        <f>SUM(R236:R239)</f>
        <v>1.0008459364562814</v>
      </c>
    </row>
    <row r="241" spans="1:18" ht="15.75" hidden="1" thickBot="1" x14ac:dyDescent="0.3">
      <c r="A241" s="71" t="s">
        <v>129</v>
      </c>
      <c r="B241" s="277">
        <f>SUM(B240/Q240)</f>
        <v>3.0401644257942967E-3</v>
      </c>
      <c r="C241" s="277">
        <f>SUM(C240/Q240)</f>
        <v>2.0767320373383573E-2</v>
      </c>
      <c r="D241" s="277">
        <f>SUM(D240/Q240)</f>
        <v>1.5586195084353858E-2</v>
      </c>
      <c r="E241" s="277">
        <f>SUM(E240/Q240)</f>
        <v>9.163312494647597E-3</v>
      </c>
      <c r="F241" s="277">
        <f>SUM(F240/Q240)</f>
        <v>6.5941594587650941E-3</v>
      </c>
      <c r="G241" s="277">
        <f>SUM(G240/Q240)</f>
        <v>0</v>
      </c>
      <c r="H241" s="277">
        <f>SUM(H240/Q240)</f>
        <v>2.1409608632354201E-3</v>
      </c>
      <c r="I241" s="277">
        <f>SUM(I240/Q240)</f>
        <v>0.59822728440524109</v>
      </c>
      <c r="J241" s="277">
        <f>SUM(J240/Q240)</f>
        <v>3.4383831463560846E-2</v>
      </c>
      <c r="K241" s="277">
        <f>SUM(K240/Q240)</f>
        <v>1.472981073905969E-2</v>
      </c>
      <c r="L241" s="277">
        <f>SUM(L240/Q240)</f>
        <v>0.18223858867859896</v>
      </c>
      <c r="M241" s="277">
        <f>SUM(M240/Q240)</f>
        <v>5.8148497045474007E-2</v>
      </c>
      <c r="N241" s="277">
        <f>SUM(N240/Q240)</f>
        <v>2.6976106876766292E-3</v>
      </c>
      <c r="O241" s="277">
        <f>SUM(O240/Q240)</f>
        <v>3.1215209385972425E-2</v>
      </c>
      <c r="P241" s="278">
        <f>SUM(P240/Q240)</f>
        <v>2.1067054894236534E-2</v>
      </c>
      <c r="Q241" s="818">
        <f t="shared" si="58"/>
        <v>1</v>
      </c>
      <c r="R241" s="367"/>
    </row>
    <row r="242" spans="1:18" ht="15.75" hidden="1" thickBot="1" x14ac:dyDescent="0.3"/>
    <row r="243" spans="1:18" ht="16.5" hidden="1" thickBot="1" x14ac:dyDescent="0.3">
      <c r="A243" s="2320" t="s">
        <v>174</v>
      </c>
      <c r="B243" s="2321"/>
      <c r="C243" s="2321"/>
      <c r="D243" s="2321"/>
      <c r="E243" s="2321"/>
      <c r="F243" s="2321"/>
      <c r="G243" s="2321"/>
      <c r="H243" s="2321"/>
      <c r="I243" s="2321"/>
      <c r="J243" s="2321"/>
      <c r="K243" s="2321"/>
      <c r="L243" s="2321"/>
      <c r="M243" s="2321"/>
      <c r="N243" s="2321"/>
      <c r="O243" s="2321"/>
      <c r="P243" s="2321"/>
      <c r="Q243" s="2321"/>
      <c r="R243" s="2322"/>
    </row>
    <row r="244" spans="1:18" ht="15.75" hidden="1" thickBot="1" x14ac:dyDescent="0.3">
      <c r="A244" s="2314" t="s">
        <v>160</v>
      </c>
      <c r="B244" s="2323"/>
      <c r="C244" s="2323"/>
      <c r="D244" s="2323"/>
      <c r="E244" s="2323"/>
      <c r="F244" s="2323"/>
      <c r="G244" s="2323"/>
      <c r="H244" s="2323"/>
      <c r="I244" s="2323"/>
      <c r="J244" s="2323"/>
      <c r="K244" s="2323"/>
      <c r="L244" s="2323"/>
      <c r="M244" s="2323"/>
      <c r="N244" s="2323"/>
      <c r="O244" s="2323"/>
      <c r="P244" s="2323"/>
      <c r="Q244" s="2323"/>
      <c r="R244" s="2316"/>
    </row>
    <row r="245" spans="1:18" hidden="1" x14ac:dyDescent="0.25">
      <c r="A245" s="67" t="s">
        <v>107</v>
      </c>
      <c r="B245" s="323">
        <v>9</v>
      </c>
      <c r="C245" s="324">
        <v>61</v>
      </c>
      <c r="D245" s="324">
        <v>54</v>
      </c>
      <c r="E245" s="324">
        <v>34</v>
      </c>
      <c r="F245" s="324">
        <v>22</v>
      </c>
      <c r="G245" s="324">
        <v>0</v>
      </c>
      <c r="H245" s="324">
        <v>15</v>
      </c>
      <c r="I245" s="324">
        <v>2500</v>
      </c>
      <c r="J245" s="324">
        <v>162</v>
      </c>
      <c r="K245" s="324">
        <v>43</v>
      </c>
      <c r="L245" s="324">
        <v>565</v>
      </c>
      <c r="M245" s="324">
        <v>244</v>
      </c>
      <c r="N245" s="324">
        <v>14</v>
      </c>
      <c r="O245" s="324">
        <v>109</v>
      </c>
      <c r="P245" s="325">
        <v>108</v>
      </c>
      <c r="Q245" s="113">
        <f t="shared" ref="Q245:Q250" si="60">SUM(B245:P245)</f>
        <v>3940</v>
      </c>
      <c r="R245" s="279">
        <f>SUM(Q245/Q249)</f>
        <v>0.16626577203865467</v>
      </c>
    </row>
    <row r="246" spans="1:18" hidden="1" x14ac:dyDescent="0.25">
      <c r="A246" s="68" t="s">
        <v>108</v>
      </c>
      <c r="B246" s="326">
        <v>34</v>
      </c>
      <c r="C246" s="327">
        <v>183</v>
      </c>
      <c r="D246" s="327">
        <v>130</v>
      </c>
      <c r="E246" s="327">
        <v>89</v>
      </c>
      <c r="F246" s="327">
        <v>75</v>
      </c>
      <c r="G246" s="327">
        <v>0</v>
      </c>
      <c r="H246" s="327">
        <v>15</v>
      </c>
      <c r="I246" s="327">
        <v>5675</v>
      </c>
      <c r="J246" s="327">
        <v>306</v>
      </c>
      <c r="K246" s="327">
        <v>132</v>
      </c>
      <c r="L246" s="327">
        <v>1908</v>
      </c>
      <c r="M246" s="327">
        <v>548</v>
      </c>
      <c r="N246" s="327">
        <v>29</v>
      </c>
      <c r="O246" s="327">
        <v>299</v>
      </c>
      <c r="P246" s="328">
        <v>184</v>
      </c>
      <c r="Q246" s="114">
        <f t="shared" si="60"/>
        <v>9607</v>
      </c>
      <c r="R246" s="280">
        <f>SUM(Q246/Q249)</f>
        <v>0.40540996750643543</v>
      </c>
    </row>
    <row r="247" spans="1:18" hidden="1" x14ac:dyDescent="0.25">
      <c r="A247" s="68" t="s">
        <v>109</v>
      </c>
      <c r="B247" s="326">
        <v>31</v>
      </c>
      <c r="C247" s="327">
        <v>209</v>
      </c>
      <c r="D247" s="327">
        <v>169</v>
      </c>
      <c r="E247" s="327">
        <v>66</v>
      </c>
      <c r="F247" s="327">
        <v>56</v>
      </c>
      <c r="G247" s="327">
        <v>0</v>
      </c>
      <c r="H247" s="327">
        <v>21</v>
      </c>
      <c r="I247" s="327">
        <v>5935</v>
      </c>
      <c r="J247" s="327">
        <v>263</v>
      </c>
      <c r="K247" s="327">
        <v>127</v>
      </c>
      <c r="L247" s="327">
        <v>1827</v>
      </c>
      <c r="M247" s="327">
        <v>611</v>
      </c>
      <c r="N247" s="327">
        <v>32</v>
      </c>
      <c r="O247" s="327">
        <v>282</v>
      </c>
      <c r="P247" s="328">
        <v>218</v>
      </c>
      <c r="Q247" s="114">
        <f t="shared" si="60"/>
        <v>9847</v>
      </c>
      <c r="R247" s="280">
        <f>SUM(Q247/Q249)</f>
        <v>0.41553783179305398</v>
      </c>
    </row>
    <row r="248" spans="1:18" ht="15.75" hidden="1" thickBot="1" x14ac:dyDescent="0.3">
      <c r="A248" s="69" t="s">
        <v>110</v>
      </c>
      <c r="B248" s="329">
        <v>1</v>
      </c>
      <c r="C248" s="330">
        <v>3</v>
      </c>
      <c r="D248" s="330">
        <v>6</v>
      </c>
      <c r="E248" s="330">
        <v>1</v>
      </c>
      <c r="F248" s="330">
        <v>0</v>
      </c>
      <c r="G248" s="330">
        <v>0</v>
      </c>
      <c r="H248" s="330">
        <v>1</v>
      </c>
      <c r="I248" s="330">
        <v>198</v>
      </c>
      <c r="J248" s="330">
        <v>0</v>
      </c>
      <c r="K248" s="330">
        <v>1</v>
      </c>
      <c r="L248" s="330">
        <v>41</v>
      </c>
      <c r="M248" s="330">
        <v>39</v>
      </c>
      <c r="N248" s="330">
        <v>0</v>
      </c>
      <c r="O248" s="330">
        <v>9</v>
      </c>
      <c r="P248" s="331">
        <v>3</v>
      </c>
      <c r="Q248" s="115">
        <f t="shared" si="60"/>
        <v>303</v>
      </c>
      <c r="R248" s="281">
        <f>SUM(Q248/Q249)</f>
        <v>1.2786428661855932E-2</v>
      </c>
    </row>
    <row r="249" spans="1:18" ht="16.5" hidden="1" thickTop="1" thickBot="1" x14ac:dyDescent="0.3">
      <c r="A249" s="70" t="s">
        <v>130</v>
      </c>
      <c r="B249" s="100">
        <f>SUM(B245:B248)</f>
        <v>75</v>
      </c>
      <c r="C249" s="101">
        <f t="shared" ref="C249:P249" si="61">SUM(C245:C248)</f>
        <v>456</v>
      </c>
      <c r="D249" s="101">
        <f t="shared" si="61"/>
        <v>359</v>
      </c>
      <c r="E249" s="101">
        <f t="shared" si="61"/>
        <v>190</v>
      </c>
      <c r="F249" s="101">
        <f t="shared" si="61"/>
        <v>153</v>
      </c>
      <c r="G249" s="101">
        <f t="shared" si="61"/>
        <v>0</v>
      </c>
      <c r="H249" s="101">
        <f t="shared" si="61"/>
        <v>52</v>
      </c>
      <c r="I249" s="101">
        <f t="shared" si="61"/>
        <v>14308</v>
      </c>
      <c r="J249" s="101">
        <f t="shared" si="61"/>
        <v>731</v>
      </c>
      <c r="K249" s="101">
        <f t="shared" si="61"/>
        <v>303</v>
      </c>
      <c r="L249" s="101">
        <f t="shared" si="61"/>
        <v>4341</v>
      </c>
      <c r="M249" s="101">
        <f t="shared" si="61"/>
        <v>1442</v>
      </c>
      <c r="N249" s="101">
        <f t="shared" si="61"/>
        <v>75</v>
      </c>
      <c r="O249" s="101">
        <f t="shared" si="61"/>
        <v>699</v>
      </c>
      <c r="P249" s="116">
        <f t="shared" si="61"/>
        <v>513</v>
      </c>
      <c r="Q249" s="206">
        <f t="shared" si="60"/>
        <v>23697</v>
      </c>
      <c r="R249" s="295">
        <f>SUM(R245:R248)</f>
        <v>1</v>
      </c>
    </row>
    <row r="250" spans="1:18" ht="15.75" hidden="1" thickBot="1" x14ac:dyDescent="0.3">
      <c r="A250" s="71" t="s">
        <v>129</v>
      </c>
      <c r="B250" s="276">
        <f>SUM(B249/Q249)</f>
        <v>3.1649575895682999E-3</v>
      </c>
      <c r="C250" s="277">
        <f>SUM(C249/Q249)</f>
        <v>1.9242942144575264E-2</v>
      </c>
      <c r="D250" s="277">
        <f>SUM(D249/Q249)</f>
        <v>1.5149596995400262E-2</v>
      </c>
      <c r="E250" s="277">
        <f>SUM(E249/Q249)</f>
        <v>8.0178925602396936E-3</v>
      </c>
      <c r="F250" s="277">
        <f>SUM(F249/Q249)</f>
        <v>6.4565134827193312E-3</v>
      </c>
      <c r="G250" s="277">
        <f>SUM(G249/Q249)</f>
        <v>0</v>
      </c>
      <c r="H250" s="277">
        <f>SUM(H249/Q249)</f>
        <v>2.1943705954340213E-3</v>
      </c>
      <c r="I250" s="277">
        <f>SUM(I249/Q249)</f>
        <v>0.60378950922057639</v>
      </c>
      <c r="J250" s="277">
        <f>SUM(J249/Q249)</f>
        <v>3.0847786639659029E-2</v>
      </c>
      <c r="K250" s="277">
        <f>SUM(K249/Q249)</f>
        <v>1.2786428661855932E-2</v>
      </c>
      <c r="L250" s="277">
        <f>SUM(L249/Q249)</f>
        <v>0.18318774528421319</v>
      </c>
      <c r="M250" s="277">
        <f>SUM(M249/Q249)</f>
        <v>6.0851584588766508E-2</v>
      </c>
      <c r="N250" s="277">
        <f>SUM(N249/Q249)</f>
        <v>3.1649575895682999E-3</v>
      </c>
      <c r="O250" s="277">
        <f>SUM(O249/Q249)</f>
        <v>2.9497404734776553E-2</v>
      </c>
      <c r="P250" s="278">
        <f>SUM(P249/Q249)</f>
        <v>2.1648309912647171E-2</v>
      </c>
      <c r="Q250" s="374">
        <f t="shared" si="60"/>
        <v>1</v>
      </c>
      <c r="R250" s="367"/>
    </row>
    <row r="251" spans="1:18" ht="15.75" hidden="1" thickBot="1" x14ac:dyDescent="0.3">
      <c r="A251" s="2314" t="s">
        <v>161</v>
      </c>
      <c r="B251" s="2323"/>
      <c r="C251" s="2323"/>
      <c r="D251" s="2323"/>
      <c r="E251" s="2323"/>
      <c r="F251" s="2323"/>
      <c r="G251" s="2323"/>
      <c r="H251" s="2323"/>
      <c r="I251" s="2323"/>
      <c r="J251" s="2323"/>
      <c r="K251" s="2323"/>
      <c r="L251" s="2323"/>
      <c r="M251" s="2323"/>
      <c r="N251" s="2323"/>
      <c r="O251" s="2323"/>
      <c r="P251" s="2323"/>
      <c r="Q251" s="2324"/>
      <c r="R251" s="2325"/>
    </row>
    <row r="252" spans="1:18" hidden="1" x14ac:dyDescent="0.25">
      <c r="A252" s="67" t="s">
        <v>162</v>
      </c>
      <c r="B252" s="323">
        <v>1</v>
      </c>
      <c r="C252" s="324">
        <v>1</v>
      </c>
      <c r="D252" s="324">
        <v>5</v>
      </c>
      <c r="E252" s="324">
        <v>0</v>
      </c>
      <c r="F252" s="324">
        <v>0</v>
      </c>
      <c r="G252" s="324">
        <v>0</v>
      </c>
      <c r="H252" s="324">
        <v>0</v>
      </c>
      <c r="I252" s="324">
        <v>64</v>
      </c>
      <c r="J252" s="324">
        <v>4</v>
      </c>
      <c r="K252" s="324">
        <v>2</v>
      </c>
      <c r="L252" s="324">
        <v>30</v>
      </c>
      <c r="M252" s="324">
        <v>10</v>
      </c>
      <c r="N252" s="324">
        <v>0</v>
      </c>
      <c r="O252" s="324">
        <v>2</v>
      </c>
      <c r="P252" s="325">
        <v>1</v>
      </c>
      <c r="Q252" s="113">
        <f t="shared" ref="Q252:Q257" si="62">SUM(B252:P252)</f>
        <v>120</v>
      </c>
      <c r="R252" s="279">
        <f>SUM(Q252/Q256)</f>
        <v>5.0639321433092795E-3</v>
      </c>
    </row>
    <row r="253" spans="1:18" hidden="1" x14ac:dyDescent="0.25">
      <c r="A253" s="68" t="s">
        <v>163</v>
      </c>
      <c r="B253" s="326">
        <v>50</v>
      </c>
      <c r="C253" s="327">
        <v>313</v>
      </c>
      <c r="D253" s="327">
        <v>258</v>
      </c>
      <c r="E253" s="327">
        <v>140</v>
      </c>
      <c r="F253" s="327">
        <v>115</v>
      </c>
      <c r="G253" s="327">
        <v>0</v>
      </c>
      <c r="H253" s="327">
        <v>36</v>
      </c>
      <c r="I253" s="327">
        <v>9732</v>
      </c>
      <c r="J253" s="327">
        <v>555</v>
      </c>
      <c r="K253" s="327">
        <v>222</v>
      </c>
      <c r="L253" s="327">
        <v>3124</v>
      </c>
      <c r="M253" s="327">
        <v>987</v>
      </c>
      <c r="N253" s="327">
        <v>48</v>
      </c>
      <c r="O253" s="327">
        <v>494</v>
      </c>
      <c r="P253" s="328">
        <v>352</v>
      </c>
      <c r="Q253" s="114">
        <f t="shared" si="62"/>
        <v>16426</v>
      </c>
      <c r="R253" s="280">
        <f>SUM(Q253/Q256)</f>
        <v>0.69316791154998525</v>
      </c>
    </row>
    <row r="254" spans="1:18" hidden="1" x14ac:dyDescent="0.25">
      <c r="A254" s="68" t="s">
        <v>164</v>
      </c>
      <c r="B254" s="326">
        <v>19</v>
      </c>
      <c r="C254" s="327">
        <v>122</v>
      </c>
      <c r="D254" s="327">
        <v>84</v>
      </c>
      <c r="E254" s="327">
        <v>40</v>
      </c>
      <c r="F254" s="327">
        <v>33</v>
      </c>
      <c r="G254" s="327">
        <v>0</v>
      </c>
      <c r="H254" s="327">
        <v>14</v>
      </c>
      <c r="I254" s="327">
        <v>3965</v>
      </c>
      <c r="J254" s="327">
        <v>154</v>
      </c>
      <c r="K254" s="327">
        <v>68</v>
      </c>
      <c r="L254" s="327">
        <v>1040</v>
      </c>
      <c r="M254" s="327">
        <v>385</v>
      </c>
      <c r="N254" s="327">
        <v>20</v>
      </c>
      <c r="O254" s="327">
        <v>163</v>
      </c>
      <c r="P254" s="328">
        <v>129</v>
      </c>
      <c r="Q254" s="114">
        <f t="shared" si="62"/>
        <v>6236</v>
      </c>
      <c r="R254" s="280">
        <f>SUM(Q254/Q256)</f>
        <v>0.26315567371397225</v>
      </c>
    </row>
    <row r="255" spans="1:18" ht="15.75" hidden="1" thickBot="1" x14ac:dyDescent="0.3">
      <c r="A255" s="69" t="s">
        <v>165</v>
      </c>
      <c r="B255" s="329">
        <v>5</v>
      </c>
      <c r="C255" s="330">
        <v>20</v>
      </c>
      <c r="D255" s="330">
        <v>12</v>
      </c>
      <c r="E255" s="330">
        <v>10</v>
      </c>
      <c r="F255" s="330">
        <v>5</v>
      </c>
      <c r="G255" s="330">
        <v>0</v>
      </c>
      <c r="H255" s="330">
        <v>2</v>
      </c>
      <c r="I255" s="330">
        <v>547</v>
      </c>
      <c r="J255" s="330">
        <v>18</v>
      </c>
      <c r="K255" s="330">
        <v>11</v>
      </c>
      <c r="L255" s="330">
        <v>147</v>
      </c>
      <c r="M255" s="330">
        <v>60</v>
      </c>
      <c r="N255" s="330">
        <v>7</v>
      </c>
      <c r="O255" s="330">
        <v>40</v>
      </c>
      <c r="P255" s="331">
        <v>31</v>
      </c>
      <c r="Q255" s="115">
        <f t="shared" si="62"/>
        <v>915</v>
      </c>
      <c r="R255" s="281">
        <f>SUM(Q255/Q256)</f>
        <v>3.8612482592733255E-2</v>
      </c>
    </row>
    <row r="256" spans="1:18" ht="16.5" hidden="1" thickTop="1" thickBot="1" x14ac:dyDescent="0.3">
      <c r="A256" s="70" t="s">
        <v>130</v>
      </c>
      <c r="B256" s="100">
        <f>SUM(B252:B255)</f>
        <v>75</v>
      </c>
      <c r="C256" s="101">
        <f t="shared" ref="C256:P256" si="63">SUM(C252:C255)</f>
        <v>456</v>
      </c>
      <c r="D256" s="101">
        <f t="shared" si="63"/>
        <v>359</v>
      </c>
      <c r="E256" s="101">
        <f t="shared" si="63"/>
        <v>190</v>
      </c>
      <c r="F256" s="101">
        <f t="shared" si="63"/>
        <v>153</v>
      </c>
      <c r="G256" s="101">
        <f t="shared" si="63"/>
        <v>0</v>
      </c>
      <c r="H256" s="101">
        <f t="shared" si="63"/>
        <v>52</v>
      </c>
      <c r="I256" s="101">
        <f t="shared" si="63"/>
        <v>14308</v>
      </c>
      <c r="J256" s="101">
        <f t="shared" si="63"/>
        <v>731</v>
      </c>
      <c r="K256" s="101">
        <f t="shared" si="63"/>
        <v>303</v>
      </c>
      <c r="L256" s="101">
        <f t="shared" si="63"/>
        <v>4341</v>
      </c>
      <c r="M256" s="101">
        <f t="shared" si="63"/>
        <v>1442</v>
      </c>
      <c r="N256" s="101">
        <f t="shared" si="63"/>
        <v>75</v>
      </c>
      <c r="O256" s="101">
        <f t="shared" si="63"/>
        <v>699</v>
      </c>
      <c r="P256" s="116">
        <f t="shared" si="63"/>
        <v>513</v>
      </c>
      <c r="Q256" s="206">
        <f t="shared" si="62"/>
        <v>23697</v>
      </c>
      <c r="R256" s="207">
        <f>SUM(R252:R255)</f>
        <v>1</v>
      </c>
    </row>
    <row r="257" spans="1:18" ht="15.75" hidden="1" thickBot="1" x14ac:dyDescent="0.3">
      <c r="A257" s="71" t="s">
        <v>129</v>
      </c>
      <c r="B257" s="276">
        <f>SUM(B256/Q256)</f>
        <v>3.1649575895682999E-3</v>
      </c>
      <c r="C257" s="277">
        <f>SUM(C256/Q256)</f>
        <v>1.9242942144575264E-2</v>
      </c>
      <c r="D257" s="277">
        <f>SUM(D256/Q256)</f>
        <v>1.5149596995400262E-2</v>
      </c>
      <c r="E257" s="277">
        <f>SUM(E256/Q256)</f>
        <v>8.0178925602396936E-3</v>
      </c>
      <c r="F257" s="277">
        <f>SUM(F256/Q256)</f>
        <v>6.4565134827193312E-3</v>
      </c>
      <c r="G257" s="277">
        <f>SUM(G256/Q256)</f>
        <v>0</v>
      </c>
      <c r="H257" s="277">
        <f>SUM(H256/Q256)</f>
        <v>2.1943705954340213E-3</v>
      </c>
      <c r="I257" s="277">
        <v>0.60499999999999998</v>
      </c>
      <c r="J257" s="277">
        <f>SUM(J256/Q256)</f>
        <v>3.0847786639659029E-2</v>
      </c>
      <c r="K257" s="277">
        <f>SUM(K256/Q256)</f>
        <v>1.2786428661855932E-2</v>
      </c>
      <c r="L257" s="277">
        <f>SUM(L256/Q256)</f>
        <v>0.18318774528421319</v>
      </c>
      <c r="M257" s="277">
        <f>SUM(M256/Q256)</f>
        <v>6.0851584588766508E-2</v>
      </c>
      <c r="N257" s="277">
        <f>SUM(N256/Q256)</f>
        <v>3.1649575895682999E-3</v>
      </c>
      <c r="O257" s="277">
        <f>SUM(O256/Q256)</f>
        <v>2.9497404734776553E-2</v>
      </c>
      <c r="P257" s="278">
        <f>SUM(P256/Q256)</f>
        <v>2.1648309912647171E-2</v>
      </c>
      <c r="Q257" s="205">
        <f t="shared" si="62"/>
        <v>1.0012104907794235</v>
      </c>
      <c r="R257" s="367"/>
    </row>
  </sheetData>
  <sheetProtection algorithmName="SHA-512" hashValue="M0Mo/DMvEfQrF12YNog+VTokrK9iBiNzBmsBQUEYvYlFYPPlzeFGr16VuV9FXsq9qmwZ56Rr5z3Qb+x7RTR5GQ==" saltValue="pd3uNebMbbi1t9ilWYtphA==" spinCount="100000" sheet="1" objects="1" scenarios="1"/>
  <mergeCells count="49">
    <mergeCell ref="A2:R2"/>
    <mergeCell ref="A4:R4"/>
    <mergeCell ref="A11:R11"/>
    <mergeCell ref="A251:R251"/>
    <mergeCell ref="A1:R1"/>
    <mergeCell ref="A244:R244"/>
    <mergeCell ref="A235:R235"/>
    <mergeCell ref="A228:R228"/>
    <mergeCell ref="A226:R226"/>
    <mergeCell ref="A243:R243"/>
    <mergeCell ref="A210:R210"/>
    <mergeCell ref="A212:R212"/>
    <mergeCell ref="A219:R219"/>
    <mergeCell ref="A146:R146"/>
    <mergeCell ref="A148:R148"/>
    <mergeCell ref="A155:R155"/>
    <mergeCell ref="A194:R194"/>
    <mergeCell ref="A196:R196"/>
    <mergeCell ref="A203:R203"/>
    <mergeCell ref="A130:R130"/>
    <mergeCell ref="A132:R132"/>
    <mergeCell ref="A139:R139"/>
    <mergeCell ref="A187:R187"/>
    <mergeCell ref="A162:R162"/>
    <mergeCell ref="A164:R164"/>
    <mergeCell ref="A171:R171"/>
    <mergeCell ref="A178:R178"/>
    <mergeCell ref="A180:R180"/>
    <mergeCell ref="A52:R52"/>
    <mergeCell ref="A59:R59"/>
    <mergeCell ref="A114:R114"/>
    <mergeCell ref="A116:R116"/>
    <mergeCell ref="A123:R123"/>
    <mergeCell ref="A18:R18"/>
    <mergeCell ref="A20:R20"/>
    <mergeCell ref="A27:R27"/>
    <mergeCell ref="A100:R100"/>
    <mergeCell ref="A107:R107"/>
    <mergeCell ref="A34:R34"/>
    <mergeCell ref="A36:R36"/>
    <mergeCell ref="A43:R43"/>
    <mergeCell ref="A98:R98"/>
    <mergeCell ref="A82:R82"/>
    <mergeCell ref="A84:R84"/>
    <mergeCell ref="A91:R91"/>
    <mergeCell ref="A66:R66"/>
    <mergeCell ref="A68:R68"/>
    <mergeCell ref="A75:R75"/>
    <mergeCell ref="A50:R50"/>
  </mergeCells>
  <printOptions horizontalCentered="1" verticalCentered="1"/>
  <pageMargins left="0" right="0" top="0.65625" bottom="0" header="0.3" footer="0"/>
  <pageSetup scale="94" orientation="landscape" r:id="rId1"/>
  <headerFooter>
    <oddHeader>&amp;L&amp;9
  Semi-Annual Child Welfare Report&amp;C&amp;"-,Bold"&amp;14ARIZONA DEPARTMENT of CHILD SAFETY&amp;R&amp;9
July 1, 2021 through December 31, 2021</oddHeader>
    <oddFooter>&amp;C
Page 8</oddFooter>
  </headerFooter>
  <ignoredErrors>
    <ignoredError sqref="Q224 Q217 Q233 Q240 Q185 Q192 Q201 Q208 Q153 Q160 Q137 Q144 Q128 Q121 Q105 Q112 Q96 Q89 A73:R80 Q57 Q64 Q41 Q48 Q25 Q3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I264"/>
  <sheetViews>
    <sheetView showGridLines="0" zoomScaleNormal="100" workbookViewId="0">
      <selection sqref="A1:R1"/>
    </sheetView>
  </sheetViews>
  <sheetFormatPr defaultColWidth="8.85546875" defaultRowHeight="15" x14ac:dyDescent="0.25"/>
  <cols>
    <col min="1" max="1" width="12.85546875" customWidth="1"/>
    <col min="2" max="18" width="7.85546875" customWidth="1"/>
  </cols>
  <sheetData>
    <row r="1" spans="1:35" ht="19.5" thickBot="1" x14ac:dyDescent="0.35">
      <c r="A1" s="2329" t="s">
        <v>175</v>
      </c>
      <c r="B1" s="2330"/>
      <c r="C1" s="2330"/>
      <c r="D1" s="2330"/>
      <c r="E1" s="2330"/>
      <c r="F1" s="2330"/>
      <c r="G1" s="2330"/>
      <c r="H1" s="2330"/>
      <c r="I1" s="2330"/>
      <c r="J1" s="2330"/>
      <c r="K1" s="2330"/>
      <c r="L1" s="2330"/>
      <c r="M1" s="2330"/>
      <c r="N1" s="2330"/>
      <c r="O1" s="2330"/>
      <c r="P1" s="2330"/>
      <c r="Q1" s="2330"/>
      <c r="R1" s="2331"/>
      <c r="S1" s="1262"/>
      <c r="T1" s="1262"/>
      <c r="U1" s="1262"/>
      <c r="V1" s="1262"/>
      <c r="W1" s="1262"/>
      <c r="X1" s="1262"/>
      <c r="Y1" s="1262"/>
      <c r="Z1" s="1262"/>
      <c r="AA1" s="1262"/>
      <c r="AB1" s="1262"/>
      <c r="AC1" s="1262"/>
      <c r="AD1" s="1262"/>
      <c r="AE1" s="1262"/>
      <c r="AF1" s="1262"/>
      <c r="AG1" s="1262"/>
      <c r="AH1" s="1262"/>
      <c r="AI1" s="1262"/>
    </row>
    <row r="2" spans="1:35" s="1262" customFormat="1" ht="16.5" hidden="1" thickBot="1" x14ac:dyDescent="0.3">
      <c r="A2" s="2320" t="s">
        <v>994</v>
      </c>
      <c r="B2" s="2321"/>
      <c r="C2" s="2321"/>
      <c r="D2" s="2321"/>
      <c r="E2" s="2321"/>
      <c r="F2" s="2321"/>
      <c r="G2" s="2321"/>
      <c r="H2" s="2321"/>
      <c r="I2" s="2321"/>
      <c r="J2" s="2321"/>
      <c r="K2" s="2321"/>
      <c r="L2" s="2321"/>
      <c r="M2" s="2321"/>
      <c r="N2" s="2321"/>
      <c r="O2" s="2321"/>
      <c r="P2" s="2321"/>
      <c r="Q2" s="2321"/>
      <c r="R2" s="2322"/>
    </row>
    <row r="3" spans="1:35" s="1262" customFormat="1" ht="66.75" hidden="1" customHeight="1" thickBot="1" x14ac:dyDescent="0.3">
      <c r="A3" s="53"/>
      <c r="B3" s="666" t="s">
        <v>143</v>
      </c>
      <c r="C3" s="667" t="s">
        <v>144</v>
      </c>
      <c r="D3" s="667" t="s">
        <v>145</v>
      </c>
      <c r="E3" s="667" t="s">
        <v>146</v>
      </c>
      <c r="F3" s="667" t="s">
        <v>147</v>
      </c>
      <c r="G3" s="667" t="s">
        <v>148</v>
      </c>
      <c r="H3" s="667" t="s">
        <v>149</v>
      </c>
      <c r="I3" s="667" t="s">
        <v>150</v>
      </c>
      <c r="J3" s="667" t="s">
        <v>151</v>
      </c>
      <c r="K3" s="667" t="s">
        <v>152</v>
      </c>
      <c r="L3" s="667" t="s">
        <v>153</v>
      </c>
      <c r="M3" s="667" t="s">
        <v>154</v>
      </c>
      <c r="N3" s="667" t="s">
        <v>155</v>
      </c>
      <c r="O3" s="667" t="s">
        <v>156</v>
      </c>
      <c r="P3" s="669" t="s">
        <v>157</v>
      </c>
      <c r="Q3" s="54" t="s">
        <v>158</v>
      </c>
      <c r="R3" s="54" t="s">
        <v>159</v>
      </c>
    </row>
    <row r="4" spans="1:35" s="1262" customFormat="1" ht="15.75" hidden="1" thickBot="1" x14ac:dyDescent="0.3">
      <c r="A4" s="2314" t="s">
        <v>160</v>
      </c>
      <c r="B4" s="2323"/>
      <c r="C4" s="2323"/>
      <c r="D4" s="2323"/>
      <c r="E4" s="2323"/>
      <c r="F4" s="2323"/>
      <c r="G4" s="2323"/>
      <c r="H4" s="2323"/>
      <c r="I4" s="2323"/>
      <c r="J4" s="2323"/>
      <c r="K4" s="2323"/>
      <c r="L4" s="2323"/>
      <c r="M4" s="2323"/>
      <c r="N4" s="2323"/>
      <c r="O4" s="2323"/>
      <c r="P4" s="2323"/>
      <c r="Q4" s="2323"/>
      <c r="R4" s="2316"/>
    </row>
    <row r="5" spans="1:35" s="1262" customFormat="1" hidden="1" x14ac:dyDescent="0.25">
      <c r="A5" s="67" t="s">
        <v>107</v>
      </c>
      <c r="B5" s="1453"/>
      <c r="C5" s="1685"/>
      <c r="D5" s="1685"/>
      <c r="E5" s="1685"/>
      <c r="F5" s="1685"/>
      <c r="G5" s="1685"/>
      <c r="H5" s="1685"/>
      <c r="I5" s="1685"/>
      <c r="J5" s="1685"/>
      <c r="K5" s="1685"/>
      <c r="L5" s="1685"/>
      <c r="M5" s="1685"/>
      <c r="N5" s="1685"/>
      <c r="O5" s="1685"/>
      <c r="P5" s="1686"/>
      <c r="Q5" s="113">
        <f t="shared" ref="Q5:Q10" si="0">SUM(B5:P5)</f>
        <v>0</v>
      </c>
      <c r="R5" s="279" t="e">
        <f>SUM(Q5/Q9)</f>
        <v>#DIV/0!</v>
      </c>
    </row>
    <row r="6" spans="1:35" s="1262" customFormat="1" hidden="1" x14ac:dyDescent="0.25">
      <c r="A6" s="68" t="s">
        <v>108</v>
      </c>
      <c r="B6" s="1454"/>
      <c r="C6" s="1687"/>
      <c r="D6" s="1687"/>
      <c r="E6" s="1687"/>
      <c r="F6" s="1687"/>
      <c r="G6" s="1687"/>
      <c r="H6" s="1687"/>
      <c r="I6" s="1687"/>
      <c r="J6" s="1687"/>
      <c r="K6" s="1687"/>
      <c r="L6" s="1687"/>
      <c r="M6" s="1687"/>
      <c r="N6" s="1687"/>
      <c r="O6" s="1687"/>
      <c r="P6" s="1688"/>
      <c r="Q6" s="114">
        <f t="shared" si="0"/>
        <v>0</v>
      </c>
      <c r="R6" s="280" t="e">
        <f>SUM(Q6/Q9)</f>
        <v>#DIV/0!</v>
      </c>
    </row>
    <row r="7" spans="1:35" s="1262" customFormat="1" hidden="1" x14ac:dyDescent="0.25">
      <c r="A7" s="68" t="s">
        <v>109</v>
      </c>
      <c r="B7" s="1454"/>
      <c r="C7" s="1687"/>
      <c r="D7" s="1687"/>
      <c r="E7" s="1687"/>
      <c r="F7" s="1687"/>
      <c r="G7" s="1687"/>
      <c r="H7" s="1687"/>
      <c r="I7" s="1687"/>
      <c r="J7" s="1687"/>
      <c r="K7" s="1687"/>
      <c r="L7" s="1687"/>
      <c r="M7" s="1687"/>
      <c r="N7" s="1687"/>
      <c r="O7" s="1687"/>
      <c r="P7" s="1688"/>
      <c r="Q7" s="114">
        <f t="shared" si="0"/>
        <v>0</v>
      </c>
      <c r="R7" s="280" t="e">
        <f>SUM(Q7/Q9)</f>
        <v>#DIV/0!</v>
      </c>
    </row>
    <row r="8" spans="1:35" s="1262" customFormat="1" ht="15.75" hidden="1" thickBot="1" x14ac:dyDescent="0.3">
      <c r="A8" s="69" t="s">
        <v>110</v>
      </c>
      <c r="B8" s="1689"/>
      <c r="C8" s="1690"/>
      <c r="D8" s="1690"/>
      <c r="E8" s="1690"/>
      <c r="F8" s="1690"/>
      <c r="G8" s="1690"/>
      <c r="H8" s="1690"/>
      <c r="I8" s="1690"/>
      <c r="J8" s="1690"/>
      <c r="K8" s="1690"/>
      <c r="L8" s="1690"/>
      <c r="M8" s="1690"/>
      <c r="N8" s="1690"/>
      <c r="O8" s="1690"/>
      <c r="P8" s="1691"/>
      <c r="Q8" s="115">
        <f t="shared" si="0"/>
        <v>0</v>
      </c>
      <c r="R8" s="281" t="e">
        <f>SUM(Q8/Q9)</f>
        <v>#DIV/0!</v>
      </c>
    </row>
    <row r="9" spans="1:35" s="1262" customFormat="1" ht="16.5" hidden="1" thickTop="1" thickBot="1" x14ac:dyDescent="0.3">
      <c r="A9" s="70" t="s">
        <v>130</v>
      </c>
      <c r="B9" s="100">
        <f t="shared" ref="B9:P9" si="1">SUM(B5:B8)</f>
        <v>0</v>
      </c>
      <c r="C9" s="101">
        <f t="shared" si="1"/>
        <v>0</v>
      </c>
      <c r="D9" s="101">
        <f t="shared" si="1"/>
        <v>0</v>
      </c>
      <c r="E9" s="101">
        <f t="shared" si="1"/>
        <v>0</v>
      </c>
      <c r="F9" s="101">
        <f t="shared" si="1"/>
        <v>0</v>
      </c>
      <c r="G9" s="101">
        <f t="shared" si="1"/>
        <v>0</v>
      </c>
      <c r="H9" s="101">
        <f t="shared" si="1"/>
        <v>0</v>
      </c>
      <c r="I9" s="101">
        <f t="shared" si="1"/>
        <v>0</v>
      </c>
      <c r="J9" s="101">
        <f t="shared" si="1"/>
        <v>0</v>
      </c>
      <c r="K9" s="101">
        <f t="shared" si="1"/>
        <v>0</v>
      </c>
      <c r="L9" s="101">
        <f t="shared" si="1"/>
        <v>0</v>
      </c>
      <c r="M9" s="101">
        <f t="shared" si="1"/>
        <v>0</v>
      </c>
      <c r="N9" s="101">
        <f t="shared" si="1"/>
        <v>0</v>
      </c>
      <c r="O9" s="101">
        <f t="shared" si="1"/>
        <v>0</v>
      </c>
      <c r="P9" s="116">
        <f t="shared" si="1"/>
        <v>0</v>
      </c>
      <c r="Q9" s="206">
        <f t="shared" si="0"/>
        <v>0</v>
      </c>
      <c r="R9" s="207" t="e">
        <f>SUM(R5:R8)</f>
        <v>#DIV/0!</v>
      </c>
    </row>
    <row r="10" spans="1:35" s="1262" customFormat="1" ht="15.75" hidden="1" thickBot="1" x14ac:dyDescent="0.3">
      <c r="A10" s="71" t="s">
        <v>129</v>
      </c>
      <c r="B10" s="276" t="e">
        <f>SUM(B9/Q9)</f>
        <v>#DIV/0!</v>
      </c>
      <c r="C10" s="276" t="e">
        <f>SUM(C9/Q9)</f>
        <v>#DIV/0!</v>
      </c>
      <c r="D10" s="276" t="e">
        <f>SUM(D9/Q9)</f>
        <v>#DIV/0!</v>
      </c>
      <c r="E10" s="276" t="e">
        <f>SUM(E9/Q9)</f>
        <v>#DIV/0!</v>
      </c>
      <c r="F10" s="276" t="e">
        <f>SUM(F9/Q9)</f>
        <v>#DIV/0!</v>
      </c>
      <c r="G10" s="276" t="e">
        <f>SUM(G9/Q9)</f>
        <v>#DIV/0!</v>
      </c>
      <c r="H10" s="276" t="e">
        <f>SUM(H9/Q9)</f>
        <v>#DIV/0!</v>
      </c>
      <c r="I10" s="276" t="e">
        <f>SUM(I9/Q9)</f>
        <v>#DIV/0!</v>
      </c>
      <c r="J10" s="276" t="e">
        <f>SUM(J9/Q9)</f>
        <v>#DIV/0!</v>
      </c>
      <c r="K10" s="276" t="e">
        <f>SUM(K9/Q9)</f>
        <v>#DIV/0!</v>
      </c>
      <c r="L10" s="276" t="e">
        <f>SUM(L9/Q9)</f>
        <v>#DIV/0!</v>
      </c>
      <c r="M10" s="276" t="e">
        <f>SUM(M9/Q9)</f>
        <v>#DIV/0!</v>
      </c>
      <c r="N10" s="276" t="e">
        <f>SUM(N9/Q9)</f>
        <v>#DIV/0!</v>
      </c>
      <c r="O10" s="276" t="e">
        <f>SUM(O9/Q9)</f>
        <v>#DIV/0!</v>
      </c>
      <c r="P10" s="276" t="e">
        <f>SUM(P9/Q9)</f>
        <v>#DIV/0!</v>
      </c>
      <c r="Q10" s="205" t="e">
        <f t="shared" si="0"/>
        <v>#DIV/0!</v>
      </c>
      <c r="R10" s="367"/>
    </row>
    <row r="11" spans="1:35" s="1262" customFormat="1" ht="16.5" hidden="1" customHeight="1" thickBot="1" x14ac:dyDescent="0.3">
      <c r="A11" s="2314" t="s">
        <v>161</v>
      </c>
      <c r="B11" s="2323"/>
      <c r="C11" s="2323"/>
      <c r="D11" s="2323"/>
      <c r="E11" s="2323"/>
      <c r="F11" s="2323"/>
      <c r="G11" s="2323"/>
      <c r="H11" s="2323"/>
      <c r="I11" s="2323"/>
      <c r="J11" s="2323"/>
      <c r="K11" s="2323"/>
      <c r="L11" s="2323"/>
      <c r="M11" s="2323"/>
      <c r="N11" s="2323"/>
      <c r="O11" s="2323"/>
      <c r="P11" s="2323"/>
      <c r="Q11" s="2324"/>
      <c r="R11" s="2325"/>
    </row>
    <row r="12" spans="1:35" s="1262" customFormat="1" hidden="1" x14ac:dyDescent="0.25">
      <c r="A12" s="67" t="s">
        <v>162</v>
      </c>
      <c r="B12" s="1453"/>
      <c r="C12" s="1685"/>
      <c r="D12" s="1685"/>
      <c r="E12" s="1685"/>
      <c r="F12" s="1685"/>
      <c r="G12" s="1685"/>
      <c r="H12" s="1685"/>
      <c r="I12" s="1685"/>
      <c r="J12" s="1685"/>
      <c r="K12" s="1685"/>
      <c r="L12" s="1685"/>
      <c r="M12" s="1685"/>
      <c r="N12" s="1685"/>
      <c r="O12" s="1685"/>
      <c r="P12" s="1686"/>
      <c r="Q12" s="113">
        <f t="shared" ref="Q12:Q17" si="2">SUM(B12:P12)</f>
        <v>0</v>
      </c>
      <c r="R12" s="279" t="e">
        <f>SUM(Q12/Q16)</f>
        <v>#DIV/0!</v>
      </c>
    </row>
    <row r="13" spans="1:35" s="1262" customFormat="1" hidden="1" x14ac:dyDescent="0.25">
      <c r="A13" s="68" t="s">
        <v>163</v>
      </c>
      <c r="B13" s="1454"/>
      <c r="C13" s="1687"/>
      <c r="D13" s="1687"/>
      <c r="E13" s="1687"/>
      <c r="F13" s="1687"/>
      <c r="G13" s="1687"/>
      <c r="H13" s="1687"/>
      <c r="I13" s="1687"/>
      <c r="J13" s="1687"/>
      <c r="K13" s="1687"/>
      <c r="L13" s="1687"/>
      <c r="M13" s="1687"/>
      <c r="N13" s="1687"/>
      <c r="O13" s="1687"/>
      <c r="P13" s="1688"/>
      <c r="Q13" s="114">
        <f t="shared" si="2"/>
        <v>0</v>
      </c>
      <c r="R13" s="280" t="e">
        <f>SUM(Q13/Q16)</f>
        <v>#DIV/0!</v>
      </c>
    </row>
    <row r="14" spans="1:35" s="1262" customFormat="1" hidden="1" x14ac:dyDescent="0.25">
      <c r="A14" s="68" t="s">
        <v>164</v>
      </c>
      <c r="B14" s="1454"/>
      <c r="C14" s="1687"/>
      <c r="D14" s="1687"/>
      <c r="E14" s="1687"/>
      <c r="F14" s="1687"/>
      <c r="G14" s="1687"/>
      <c r="H14" s="1687"/>
      <c r="I14" s="1687"/>
      <c r="J14" s="1687"/>
      <c r="K14" s="1687"/>
      <c r="L14" s="1687"/>
      <c r="M14" s="1687"/>
      <c r="N14" s="1687"/>
      <c r="O14" s="1687"/>
      <c r="P14" s="1688"/>
      <c r="Q14" s="114">
        <f t="shared" si="2"/>
        <v>0</v>
      </c>
      <c r="R14" s="280" t="e">
        <f>SUM(Q14/Q16)</f>
        <v>#DIV/0!</v>
      </c>
      <c r="T14" s="64"/>
      <c r="U14" s="64"/>
      <c r="V14" s="64"/>
      <c r="W14" s="64"/>
      <c r="X14" s="64"/>
      <c r="Y14" s="64"/>
      <c r="Z14" s="64"/>
      <c r="AA14" s="64"/>
      <c r="AB14" s="64"/>
      <c r="AC14" s="64"/>
      <c r="AD14" s="64"/>
      <c r="AE14" s="64"/>
      <c r="AF14" s="64"/>
      <c r="AG14" s="64"/>
      <c r="AH14" s="64"/>
      <c r="AI14" s="64"/>
    </row>
    <row r="15" spans="1:35" s="1262" customFormat="1" ht="15.75" hidden="1" thickBot="1" x14ac:dyDescent="0.3">
      <c r="A15" s="69" t="s">
        <v>165</v>
      </c>
      <c r="B15" s="1689"/>
      <c r="C15" s="1690"/>
      <c r="D15" s="1690"/>
      <c r="E15" s="1690"/>
      <c r="F15" s="1690"/>
      <c r="G15" s="1690"/>
      <c r="H15" s="1690"/>
      <c r="I15" s="1690"/>
      <c r="J15" s="1690"/>
      <c r="K15" s="1690"/>
      <c r="L15" s="1690"/>
      <c r="M15" s="1690"/>
      <c r="N15" s="1690"/>
      <c r="O15" s="1690"/>
      <c r="P15" s="1691"/>
      <c r="Q15" s="115">
        <f t="shared" si="2"/>
        <v>0</v>
      </c>
      <c r="R15" s="281" t="e">
        <f>SUM(Q15/Q16)</f>
        <v>#DIV/0!</v>
      </c>
      <c r="T15" s="239"/>
      <c r="U15" s="239"/>
      <c r="V15" s="239"/>
      <c r="W15" s="239"/>
      <c r="X15" s="239"/>
      <c r="Y15" s="239"/>
      <c r="Z15" s="239"/>
      <c r="AA15" s="239"/>
      <c r="AB15" s="239"/>
      <c r="AC15" s="239"/>
      <c r="AD15" s="239"/>
      <c r="AE15" s="239"/>
      <c r="AF15" s="239"/>
      <c r="AG15" s="239"/>
      <c r="AH15" s="239"/>
      <c r="AI15" s="239"/>
    </row>
    <row r="16" spans="1:35" s="1262" customFormat="1" ht="16.5" hidden="1" thickTop="1" thickBot="1" x14ac:dyDescent="0.3">
      <c r="A16" s="70" t="s">
        <v>130</v>
      </c>
      <c r="B16" s="100">
        <f t="shared" ref="B16:P16" si="3">SUM(B12:B15)</f>
        <v>0</v>
      </c>
      <c r="C16" s="101">
        <f t="shared" si="3"/>
        <v>0</v>
      </c>
      <c r="D16" s="101">
        <f t="shared" si="3"/>
        <v>0</v>
      </c>
      <c r="E16" s="101">
        <f t="shared" si="3"/>
        <v>0</v>
      </c>
      <c r="F16" s="101">
        <f t="shared" si="3"/>
        <v>0</v>
      </c>
      <c r="G16" s="101">
        <f t="shared" si="3"/>
        <v>0</v>
      </c>
      <c r="H16" s="101">
        <f t="shared" si="3"/>
        <v>0</v>
      </c>
      <c r="I16" s="101">
        <f t="shared" si="3"/>
        <v>0</v>
      </c>
      <c r="J16" s="101">
        <f t="shared" si="3"/>
        <v>0</v>
      </c>
      <c r="K16" s="101">
        <f t="shared" si="3"/>
        <v>0</v>
      </c>
      <c r="L16" s="101">
        <f t="shared" si="3"/>
        <v>0</v>
      </c>
      <c r="M16" s="101">
        <f t="shared" si="3"/>
        <v>0</v>
      </c>
      <c r="N16" s="101">
        <f t="shared" si="3"/>
        <v>0</v>
      </c>
      <c r="O16" s="101">
        <f t="shared" si="3"/>
        <v>0</v>
      </c>
      <c r="P16" s="116">
        <f t="shared" si="3"/>
        <v>0</v>
      </c>
      <c r="Q16" s="206">
        <f t="shared" si="2"/>
        <v>0</v>
      </c>
      <c r="R16" s="207" t="e">
        <f>SUM(R12:R15)</f>
        <v>#DIV/0!</v>
      </c>
      <c r="T16" s="239"/>
      <c r="U16" s="64"/>
      <c r="V16" s="64"/>
      <c r="W16" s="64"/>
      <c r="X16" s="64"/>
      <c r="Y16" s="64"/>
      <c r="Z16" s="64"/>
      <c r="AA16" s="64"/>
      <c r="AB16" s="64"/>
      <c r="AC16" s="64"/>
      <c r="AD16" s="64"/>
      <c r="AE16" s="64"/>
      <c r="AF16" s="64"/>
      <c r="AG16" s="64"/>
      <c r="AH16" s="64"/>
      <c r="AI16" s="64"/>
    </row>
    <row r="17" spans="1:35" s="1262" customFormat="1" ht="17.25" hidden="1" customHeight="1" thickBot="1" x14ac:dyDescent="0.3">
      <c r="A17" s="71" t="s">
        <v>129</v>
      </c>
      <c r="B17" s="276" t="e">
        <f>SUM(B16/Q16)</f>
        <v>#DIV/0!</v>
      </c>
      <c r="C17" s="276" t="e">
        <f>SUM(C16/Q16)</f>
        <v>#DIV/0!</v>
      </c>
      <c r="D17" s="276" t="e">
        <f>SUM(D16/Q16)</f>
        <v>#DIV/0!</v>
      </c>
      <c r="E17" s="276" t="e">
        <f>SUM(E16/Q16)</f>
        <v>#DIV/0!</v>
      </c>
      <c r="F17" s="276" t="e">
        <f>SUM(F16/Q16)</f>
        <v>#DIV/0!</v>
      </c>
      <c r="G17" s="276" t="e">
        <f>SUM(G16/Q16)</f>
        <v>#DIV/0!</v>
      </c>
      <c r="H17" s="276" t="e">
        <f>SUM(H16/Q16)</f>
        <v>#DIV/0!</v>
      </c>
      <c r="I17" s="276" t="e">
        <f>SUM(I16/Q16)</f>
        <v>#DIV/0!</v>
      </c>
      <c r="J17" s="276" t="e">
        <f>SUM(J16/Q16)</f>
        <v>#DIV/0!</v>
      </c>
      <c r="K17" s="276" t="e">
        <f>SUM(K16/Q16)</f>
        <v>#DIV/0!</v>
      </c>
      <c r="L17" s="276" t="e">
        <f>SUM(L16/Q16)</f>
        <v>#DIV/0!</v>
      </c>
      <c r="M17" s="276" t="e">
        <f>SUM(M16/Q16)</f>
        <v>#DIV/0!</v>
      </c>
      <c r="N17" s="276" t="e">
        <f>SUM(N16/Q16)</f>
        <v>#DIV/0!</v>
      </c>
      <c r="O17" s="276" t="e">
        <f>SUM(O16/Q16)</f>
        <v>#DIV/0!</v>
      </c>
      <c r="P17" s="276" t="e">
        <f>SUM(P16/Q16)</f>
        <v>#DIV/0!</v>
      </c>
      <c r="Q17" s="205" t="e">
        <f t="shared" si="2"/>
        <v>#DIV/0!</v>
      </c>
      <c r="R17" s="367"/>
      <c r="T17" s="239"/>
      <c r="U17" s="64"/>
      <c r="V17" s="64"/>
      <c r="W17" s="64"/>
      <c r="X17" s="64"/>
      <c r="Y17" s="64"/>
      <c r="Z17" s="64"/>
      <c r="AA17" s="64"/>
      <c r="AB17" s="64"/>
      <c r="AC17" s="64"/>
      <c r="AD17" s="64"/>
      <c r="AE17" s="64"/>
      <c r="AF17" s="64"/>
      <c r="AG17" s="64"/>
      <c r="AH17" s="64"/>
      <c r="AI17" s="64"/>
    </row>
    <row r="18" spans="1:35" s="1262" customFormat="1" ht="16.5" thickBot="1" x14ac:dyDescent="0.3">
      <c r="A18" s="2317" t="s">
        <v>1103</v>
      </c>
      <c r="B18" s="2318"/>
      <c r="C18" s="2318"/>
      <c r="D18" s="2318"/>
      <c r="E18" s="2318"/>
      <c r="F18" s="2318"/>
      <c r="G18" s="2318"/>
      <c r="H18" s="2318"/>
      <c r="I18" s="2318"/>
      <c r="J18" s="2318"/>
      <c r="K18" s="2318"/>
      <c r="L18" s="2318"/>
      <c r="M18" s="2318"/>
      <c r="N18" s="2318"/>
      <c r="O18" s="2318"/>
      <c r="P18" s="2318"/>
      <c r="Q18" s="2318"/>
      <c r="R18" s="2319"/>
    </row>
    <row r="19" spans="1:35" s="1262" customFormat="1" ht="66.75" customHeight="1" thickBot="1" x14ac:dyDescent="0.3">
      <c r="A19" s="53"/>
      <c r="B19" s="666" t="s">
        <v>143</v>
      </c>
      <c r="C19" s="667" t="s">
        <v>144</v>
      </c>
      <c r="D19" s="667" t="s">
        <v>145</v>
      </c>
      <c r="E19" s="667" t="s">
        <v>146</v>
      </c>
      <c r="F19" s="667" t="s">
        <v>147</v>
      </c>
      <c r="G19" s="667" t="s">
        <v>148</v>
      </c>
      <c r="H19" s="667" t="s">
        <v>149</v>
      </c>
      <c r="I19" s="667" t="s">
        <v>150</v>
      </c>
      <c r="J19" s="667" t="s">
        <v>151</v>
      </c>
      <c r="K19" s="667" t="s">
        <v>152</v>
      </c>
      <c r="L19" s="667" t="s">
        <v>153</v>
      </c>
      <c r="M19" s="667" t="s">
        <v>154</v>
      </c>
      <c r="N19" s="667" t="s">
        <v>155</v>
      </c>
      <c r="O19" s="667" t="s">
        <v>156</v>
      </c>
      <c r="P19" s="669" t="s">
        <v>157</v>
      </c>
      <c r="Q19" s="54" t="s">
        <v>158</v>
      </c>
      <c r="R19" s="54" t="s">
        <v>159</v>
      </c>
    </row>
    <row r="20" spans="1:35" s="1262" customFormat="1" ht="15.75" thickBot="1" x14ac:dyDescent="0.3">
      <c r="A20" s="2311" t="s">
        <v>160</v>
      </c>
      <c r="B20" s="2335"/>
      <c r="C20" s="2335"/>
      <c r="D20" s="2335"/>
      <c r="E20" s="2335"/>
      <c r="F20" s="2335"/>
      <c r="G20" s="2335"/>
      <c r="H20" s="2335"/>
      <c r="I20" s="2335"/>
      <c r="J20" s="2335"/>
      <c r="K20" s="2335"/>
      <c r="L20" s="2335"/>
      <c r="M20" s="2335"/>
      <c r="N20" s="2335"/>
      <c r="O20" s="2335"/>
      <c r="P20" s="2335"/>
      <c r="Q20" s="2335"/>
      <c r="R20" s="2313"/>
    </row>
    <row r="21" spans="1:35" s="1262" customFormat="1" x14ac:dyDescent="0.25">
      <c r="A21" s="67" t="s">
        <v>107</v>
      </c>
      <c r="B21" s="861">
        <v>0</v>
      </c>
      <c r="C21" s="1017">
        <v>6</v>
      </c>
      <c r="D21" s="1017">
        <v>4</v>
      </c>
      <c r="E21" s="1017">
        <v>2</v>
      </c>
      <c r="F21" s="1017">
        <v>6</v>
      </c>
      <c r="G21" s="1017">
        <v>1</v>
      </c>
      <c r="H21" s="1017">
        <v>0</v>
      </c>
      <c r="I21" s="1017">
        <v>88</v>
      </c>
      <c r="J21" s="1017">
        <v>3</v>
      </c>
      <c r="K21" s="1017">
        <v>1</v>
      </c>
      <c r="L21" s="1017">
        <v>31</v>
      </c>
      <c r="M21" s="1017">
        <v>12</v>
      </c>
      <c r="N21" s="1017">
        <v>2</v>
      </c>
      <c r="O21" s="1017">
        <v>3</v>
      </c>
      <c r="P21" s="1018">
        <v>4</v>
      </c>
      <c r="Q21" s="113">
        <f t="shared" ref="Q21:Q26" si="4">SUM(B21:P21)</f>
        <v>163</v>
      </c>
      <c r="R21" s="279">
        <f>SUM(Q21/Q25)</f>
        <v>9.3839953943580884E-2</v>
      </c>
    </row>
    <row r="22" spans="1:35" s="1262" customFormat="1" x14ac:dyDescent="0.25">
      <c r="A22" s="68" t="s">
        <v>108</v>
      </c>
      <c r="B22" s="1019">
        <v>3</v>
      </c>
      <c r="C22" s="1020">
        <v>20</v>
      </c>
      <c r="D22" s="1020">
        <v>11</v>
      </c>
      <c r="E22" s="1020">
        <v>2</v>
      </c>
      <c r="F22" s="1020">
        <v>18</v>
      </c>
      <c r="G22" s="1020">
        <v>3</v>
      </c>
      <c r="H22" s="1020">
        <v>0</v>
      </c>
      <c r="I22" s="1020">
        <v>377</v>
      </c>
      <c r="J22" s="1020">
        <v>10</v>
      </c>
      <c r="K22" s="1020">
        <v>3</v>
      </c>
      <c r="L22" s="1020">
        <v>165</v>
      </c>
      <c r="M22" s="1020">
        <v>50</v>
      </c>
      <c r="N22" s="1020">
        <v>9</v>
      </c>
      <c r="O22" s="1020">
        <v>7</v>
      </c>
      <c r="P22" s="1021">
        <v>8</v>
      </c>
      <c r="Q22" s="114">
        <f t="shared" si="4"/>
        <v>686</v>
      </c>
      <c r="R22" s="280">
        <f>SUM(Q22/Q25)</f>
        <v>0.39493379389752448</v>
      </c>
    </row>
    <row r="23" spans="1:35" s="1262" customFormat="1" x14ac:dyDescent="0.25">
      <c r="A23" s="68" t="s">
        <v>109</v>
      </c>
      <c r="B23" s="1019">
        <v>5</v>
      </c>
      <c r="C23" s="1020">
        <v>30</v>
      </c>
      <c r="D23" s="1020">
        <v>23</v>
      </c>
      <c r="E23" s="1020">
        <v>8</v>
      </c>
      <c r="F23" s="1020">
        <v>26</v>
      </c>
      <c r="G23" s="1020">
        <v>4</v>
      </c>
      <c r="H23" s="1020">
        <v>0</v>
      </c>
      <c r="I23" s="1020">
        <v>527</v>
      </c>
      <c r="J23" s="1020">
        <v>13</v>
      </c>
      <c r="K23" s="1020">
        <v>1</v>
      </c>
      <c r="L23" s="1020">
        <v>120</v>
      </c>
      <c r="M23" s="1020">
        <v>79</v>
      </c>
      <c r="N23" s="1020">
        <v>7</v>
      </c>
      <c r="O23" s="1020">
        <v>9</v>
      </c>
      <c r="P23" s="1021">
        <v>14</v>
      </c>
      <c r="Q23" s="114">
        <f t="shared" si="4"/>
        <v>866</v>
      </c>
      <c r="R23" s="280">
        <f>SUM(Q23/Q25)</f>
        <v>0.4985607369027058</v>
      </c>
    </row>
    <row r="24" spans="1:35" s="1262" customFormat="1" ht="15.75" thickBot="1" x14ac:dyDescent="0.3">
      <c r="A24" s="69" t="s">
        <v>110</v>
      </c>
      <c r="B24" s="1022">
        <v>0</v>
      </c>
      <c r="C24" s="1023">
        <v>0</v>
      </c>
      <c r="D24" s="1023">
        <v>0</v>
      </c>
      <c r="E24" s="1023">
        <v>0</v>
      </c>
      <c r="F24" s="1023">
        <v>0</v>
      </c>
      <c r="G24" s="1023">
        <v>0</v>
      </c>
      <c r="H24" s="1023">
        <v>0</v>
      </c>
      <c r="I24" s="1023">
        <v>15</v>
      </c>
      <c r="J24" s="1023">
        <v>0</v>
      </c>
      <c r="K24" s="1023">
        <v>0</v>
      </c>
      <c r="L24" s="1023">
        <v>1</v>
      </c>
      <c r="M24" s="1023">
        <v>5</v>
      </c>
      <c r="N24" s="1023">
        <v>0</v>
      </c>
      <c r="O24" s="1023">
        <v>0</v>
      </c>
      <c r="P24" s="1024">
        <v>1</v>
      </c>
      <c r="Q24" s="115">
        <f t="shared" si="4"/>
        <v>22</v>
      </c>
      <c r="R24" s="281">
        <f>SUM(Q24/Q25)</f>
        <v>1.2665515256188831E-2</v>
      </c>
    </row>
    <row r="25" spans="1:35" s="1262" customFormat="1" ht="16.5" thickTop="1" thickBot="1" x14ac:dyDescent="0.3">
      <c r="A25" s="70" t="s">
        <v>130</v>
      </c>
      <c r="B25" s="100">
        <f t="shared" ref="B25:P25" si="5">SUM(B21:B24)</f>
        <v>8</v>
      </c>
      <c r="C25" s="101">
        <f t="shared" si="5"/>
        <v>56</v>
      </c>
      <c r="D25" s="101">
        <f t="shared" si="5"/>
        <v>38</v>
      </c>
      <c r="E25" s="101">
        <f t="shared" si="5"/>
        <v>12</v>
      </c>
      <c r="F25" s="101">
        <f t="shared" si="5"/>
        <v>50</v>
      </c>
      <c r="G25" s="101">
        <f t="shared" si="5"/>
        <v>8</v>
      </c>
      <c r="H25" s="101">
        <f t="shared" si="5"/>
        <v>0</v>
      </c>
      <c r="I25" s="101">
        <f t="shared" si="5"/>
        <v>1007</v>
      </c>
      <c r="J25" s="101">
        <f t="shared" si="5"/>
        <v>26</v>
      </c>
      <c r="K25" s="101">
        <f t="shared" si="5"/>
        <v>5</v>
      </c>
      <c r="L25" s="101">
        <f t="shared" si="5"/>
        <v>317</v>
      </c>
      <c r="M25" s="101">
        <f t="shared" si="5"/>
        <v>146</v>
      </c>
      <c r="N25" s="101">
        <f t="shared" si="5"/>
        <v>18</v>
      </c>
      <c r="O25" s="101">
        <f t="shared" si="5"/>
        <v>19</v>
      </c>
      <c r="P25" s="116">
        <f t="shared" si="5"/>
        <v>27</v>
      </c>
      <c r="Q25" s="206">
        <f t="shared" si="4"/>
        <v>1737</v>
      </c>
      <c r="R25" s="207">
        <f>SUM(R21:R24)</f>
        <v>1</v>
      </c>
    </row>
    <row r="26" spans="1:35" s="1262" customFormat="1" ht="15.75" thickBot="1" x14ac:dyDescent="0.3">
      <c r="A26" s="71" t="s">
        <v>129</v>
      </c>
      <c r="B26" s="276">
        <f>SUM(B25/Q25)</f>
        <v>4.6056419113413936E-3</v>
      </c>
      <c r="C26" s="277">
        <f>SUM(C25/Q25)</f>
        <v>3.223949337938975E-2</v>
      </c>
      <c r="D26" s="277">
        <f>SUM(D25/Q25)</f>
        <v>2.1876799078871616E-2</v>
      </c>
      <c r="E26" s="277">
        <f>SUM(E25/Q25)</f>
        <v>6.9084628670120895E-3</v>
      </c>
      <c r="F26" s="277">
        <f>SUM(F25/Q25)</f>
        <v>2.8785261945883708E-2</v>
      </c>
      <c r="G26" s="277">
        <f>SUM(G25/Q25)</f>
        <v>4.6056419113413936E-3</v>
      </c>
      <c r="H26" s="277">
        <f>SUM(H25/Q25)</f>
        <v>0</v>
      </c>
      <c r="I26" s="277">
        <f>SUM(I25/Q25)</f>
        <v>0.57973517559009791</v>
      </c>
      <c r="J26" s="277">
        <f>SUM(J25/Q25)</f>
        <v>1.4968336211859529E-2</v>
      </c>
      <c r="K26" s="277">
        <f>SUM(K25/Q25)</f>
        <v>2.8785261945883708E-3</v>
      </c>
      <c r="L26" s="277">
        <f>SUM(L25/Q25)</f>
        <v>0.18249856073690271</v>
      </c>
      <c r="M26" s="277">
        <f>SUM(M25/Q25)</f>
        <v>8.4052964881980427E-2</v>
      </c>
      <c r="N26" s="277">
        <f>SUM(N25/Q25)</f>
        <v>1.0362694300518135E-2</v>
      </c>
      <c r="O26" s="277">
        <f>SUM(O25/Q25)</f>
        <v>1.0938399539435808E-2</v>
      </c>
      <c r="P26" s="278">
        <f>SUM(P25/Q25)</f>
        <v>1.5544041450777202E-2</v>
      </c>
      <c r="Q26" s="205">
        <f t="shared" si="4"/>
        <v>1.0000000000000002</v>
      </c>
      <c r="R26" s="367"/>
    </row>
    <row r="27" spans="1:35" s="1262" customFormat="1" ht="16.5" customHeight="1" thickBot="1" x14ac:dyDescent="0.3">
      <c r="A27" s="2311" t="s">
        <v>161</v>
      </c>
      <c r="B27" s="2335"/>
      <c r="C27" s="2335"/>
      <c r="D27" s="2335"/>
      <c r="E27" s="2335"/>
      <c r="F27" s="2335"/>
      <c r="G27" s="2335"/>
      <c r="H27" s="2335"/>
      <c r="I27" s="2335"/>
      <c r="J27" s="2335"/>
      <c r="K27" s="2335"/>
      <c r="L27" s="2335"/>
      <c r="M27" s="2335"/>
      <c r="N27" s="2335"/>
      <c r="O27" s="2335"/>
      <c r="P27" s="2335"/>
      <c r="Q27" s="2336"/>
      <c r="R27" s="2337"/>
    </row>
    <row r="28" spans="1:35" s="1262" customFormat="1" x14ac:dyDescent="0.25">
      <c r="A28" s="67" t="s">
        <v>162</v>
      </c>
      <c r="B28" s="861">
        <v>0</v>
      </c>
      <c r="C28" s="1017">
        <v>0</v>
      </c>
      <c r="D28" s="1017">
        <v>1</v>
      </c>
      <c r="E28" s="1017">
        <v>0</v>
      </c>
      <c r="F28" s="1017">
        <v>0</v>
      </c>
      <c r="G28" s="1017">
        <v>0</v>
      </c>
      <c r="H28" s="1017">
        <v>0</v>
      </c>
      <c r="I28" s="1017">
        <v>14</v>
      </c>
      <c r="J28" s="1017">
        <v>0</v>
      </c>
      <c r="K28" s="1017">
        <v>0</v>
      </c>
      <c r="L28" s="1017">
        <v>3</v>
      </c>
      <c r="M28" s="1017">
        <v>1</v>
      </c>
      <c r="N28" s="1017">
        <v>0</v>
      </c>
      <c r="O28" s="1017">
        <v>0</v>
      </c>
      <c r="P28" s="1018">
        <v>0</v>
      </c>
      <c r="Q28" s="113">
        <f t="shared" ref="Q28:Q33" si="6">SUM(B28:P28)</f>
        <v>19</v>
      </c>
      <c r="R28" s="279">
        <f>SUM(Q28/Q32)</f>
        <v>1.0938399539435808E-2</v>
      </c>
    </row>
    <row r="29" spans="1:35" s="1262" customFormat="1" x14ac:dyDescent="0.25">
      <c r="A29" s="68" t="s">
        <v>163</v>
      </c>
      <c r="B29" s="1019">
        <v>3</v>
      </c>
      <c r="C29" s="1020">
        <v>35</v>
      </c>
      <c r="D29" s="1020">
        <v>20</v>
      </c>
      <c r="E29" s="1020">
        <v>7</v>
      </c>
      <c r="F29" s="1020">
        <v>30</v>
      </c>
      <c r="G29" s="1020">
        <v>5</v>
      </c>
      <c r="H29" s="1020">
        <v>0</v>
      </c>
      <c r="I29" s="1020">
        <v>542</v>
      </c>
      <c r="J29" s="1020">
        <v>13</v>
      </c>
      <c r="K29" s="1020">
        <v>3</v>
      </c>
      <c r="L29" s="1020">
        <v>131</v>
      </c>
      <c r="M29" s="1020">
        <v>66</v>
      </c>
      <c r="N29" s="1020">
        <v>8</v>
      </c>
      <c r="O29" s="1020">
        <v>11</v>
      </c>
      <c r="P29" s="1021">
        <v>18</v>
      </c>
      <c r="Q29" s="114">
        <f t="shared" si="6"/>
        <v>892</v>
      </c>
      <c r="R29" s="280">
        <f>SUM(Q29/Q32)</f>
        <v>0.5135290731145653</v>
      </c>
    </row>
    <row r="30" spans="1:35" s="1262" customFormat="1" x14ac:dyDescent="0.25">
      <c r="A30" s="68" t="s">
        <v>164</v>
      </c>
      <c r="B30" s="1019">
        <v>5</v>
      </c>
      <c r="C30" s="1020">
        <v>17</v>
      </c>
      <c r="D30" s="1020">
        <v>14</v>
      </c>
      <c r="E30" s="1020">
        <v>5</v>
      </c>
      <c r="F30" s="1020">
        <v>19</v>
      </c>
      <c r="G30" s="1020">
        <v>2</v>
      </c>
      <c r="H30" s="1020">
        <v>0</v>
      </c>
      <c r="I30" s="1020">
        <v>382</v>
      </c>
      <c r="J30" s="1020">
        <v>13</v>
      </c>
      <c r="K30" s="1020">
        <v>1</v>
      </c>
      <c r="L30" s="1020">
        <v>141</v>
      </c>
      <c r="M30" s="1020">
        <v>67</v>
      </c>
      <c r="N30" s="1020">
        <v>8</v>
      </c>
      <c r="O30" s="1020">
        <v>6</v>
      </c>
      <c r="P30" s="1021">
        <v>6</v>
      </c>
      <c r="Q30" s="114">
        <f t="shared" si="6"/>
        <v>686</v>
      </c>
      <c r="R30" s="280">
        <f>SUM(Q30/Q32)</f>
        <v>0.39493379389752448</v>
      </c>
      <c r="T30" s="64"/>
      <c r="U30" s="64"/>
      <c r="V30" s="64"/>
      <c r="W30" s="64"/>
      <c r="X30" s="64"/>
      <c r="Y30" s="64"/>
      <c r="Z30" s="64"/>
      <c r="AA30" s="64"/>
      <c r="AB30" s="64"/>
      <c r="AC30" s="64"/>
      <c r="AD30" s="64"/>
      <c r="AE30" s="64"/>
      <c r="AF30" s="64"/>
      <c r="AG30" s="64"/>
      <c r="AH30" s="64"/>
      <c r="AI30" s="64"/>
    </row>
    <row r="31" spans="1:35" s="1262" customFormat="1" ht="15.75" thickBot="1" x14ac:dyDescent="0.3">
      <c r="A31" s="69" t="s">
        <v>165</v>
      </c>
      <c r="B31" s="1022">
        <v>0</v>
      </c>
      <c r="C31" s="1023">
        <v>4</v>
      </c>
      <c r="D31" s="1023">
        <v>3</v>
      </c>
      <c r="E31" s="1023">
        <v>0</v>
      </c>
      <c r="F31" s="1023">
        <v>1</v>
      </c>
      <c r="G31" s="1023">
        <v>1</v>
      </c>
      <c r="H31" s="1023">
        <v>0</v>
      </c>
      <c r="I31" s="1023">
        <v>69</v>
      </c>
      <c r="J31" s="1023">
        <v>0</v>
      </c>
      <c r="K31" s="1023">
        <v>1</v>
      </c>
      <c r="L31" s="1023">
        <v>42</v>
      </c>
      <c r="M31" s="1023">
        <v>12</v>
      </c>
      <c r="N31" s="1023">
        <v>2</v>
      </c>
      <c r="O31" s="1023">
        <v>2</v>
      </c>
      <c r="P31" s="1024">
        <v>3</v>
      </c>
      <c r="Q31" s="115">
        <f t="shared" si="6"/>
        <v>140</v>
      </c>
      <c r="R31" s="281">
        <f>SUM(Q31/Q32)</f>
        <v>8.0598733448474374E-2</v>
      </c>
      <c r="T31" s="239"/>
      <c r="U31" s="239"/>
      <c r="V31" s="239"/>
      <c r="W31" s="239"/>
      <c r="X31" s="239"/>
      <c r="Y31" s="239"/>
      <c r="Z31" s="239"/>
      <c r="AA31" s="239"/>
      <c r="AB31" s="239"/>
      <c r="AC31" s="239"/>
      <c r="AD31" s="239"/>
      <c r="AE31" s="239"/>
      <c r="AF31" s="239"/>
      <c r="AG31" s="239"/>
      <c r="AH31" s="239"/>
      <c r="AI31" s="239"/>
    </row>
    <row r="32" spans="1:35" s="1262" customFormat="1" ht="16.5" thickTop="1" thickBot="1" x14ac:dyDescent="0.3">
      <c r="A32" s="70" t="s">
        <v>130</v>
      </c>
      <c r="B32" s="100">
        <f t="shared" ref="B32:P32" si="7">SUM(B28:B31)</f>
        <v>8</v>
      </c>
      <c r="C32" s="101">
        <f t="shared" si="7"/>
        <v>56</v>
      </c>
      <c r="D32" s="101">
        <f t="shared" si="7"/>
        <v>38</v>
      </c>
      <c r="E32" s="101">
        <f t="shared" si="7"/>
        <v>12</v>
      </c>
      <c r="F32" s="101">
        <f t="shared" si="7"/>
        <v>50</v>
      </c>
      <c r="G32" s="101">
        <f t="shared" si="7"/>
        <v>8</v>
      </c>
      <c r="H32" s="101">
        <f t="shared" si="7"/>
        <v>0</v>
      </c>
      <c r="I32" s="101">
        <f t="shared" si="7"/>
        <v>1007</v>
      </c>
      <c r="J32" s="101">
        <f t="shared" si="7"/>
        <v>26</v>
      </c>
      <c r="K32" s="101">
        <f t="shared" si="7"/>
        <v>5</v>
      </c>
      <c r="L32" s="101">
        <f t="shared" si="7"/>
        <v>317</v>
      </c>
      <c r="M32" s="101">
        <f t="shared" si="7"/>
        <v>146</v>
      </c>
      <c r="N32" s="101">
        <f t="shared" si="7"/>
        <v>18</v>
      </c>
      <c r="O32" s="101">
        <f t="shared" si="7"/>
        <v>19</v>
      </c>
      <c r="P32" s="116">
        <f t="shared" si="7"/>
        <v>27</v>
      </c>
      <c r="Q32" s="206">
        <f t="shared" si="6"/>
        <v>1737</v>
      </c>
      <c r="R32" s="207">
        <f>SUM(R28:R31)</f>
        <v>0.99999999999999989</v>
      </c>
      <c r="T32" s="239"/>
      <c r="U32" s="64"/>
      <c r="V32" s="64"/>
      <c r="W32" s="64"/>
      <c r="X32" s="64"/>
      <c r="Y32" s="64"/>
      <c r="Z32" s="64"/>
      <c r="AA32" s="64"/>
      <c r="AB32" s="64"/>
      <c r="AC32" s="64"/>
      <c r="AD32" s="64"/>
      <c r="AE32" s="64"/>
      <c r="AF32" s="64"/>
      <c r="AG32" s="64"/>
      <c r="AH32" s="64"/>
      <c r="AI32" s="64"/>
    </row>
    <row r="33" spans="1:35" s="1262" customFormat="1" ht="17.25" customHeight="1" thickBot="1" x14ac:dyDescent="0.3">
      <c r="A33" s="71" t="s">
        <v>129</v>
      </c>
      <c r="B33" s="276">
        <f>SUM(B32/Q32)</f>
        <v>4.6056419113413936E-3</v>
      </c>
      <c r="C33" s="277">
        <f>SUM(C32/Q32)</f>
        <v>3.223949337938975E-2</v>
      </c>
      <c r="D33" s="277">
        <f>SUM(D32/Q32)</f>
        <v>2.1876799078871616E-2</v>
      </c>
      <c r="E33" s="277">
        <f>SUM(E32/Q32)</f>
        <v>6.9084628670120895E-3</v>
      </c>
      <c r="F33" s="277">
        <f>SUM(F32/Q32)</f>
        <v>2.8785261945883708E-2</v>
      </c>
      <c r="G33" s="277">
        <f>SUM(G32/Q32)</f>
        <v>4.6056419113413936E-3</v>
      </c>
      <c r="H33" s="277">
        <f>SUM(H32/Q32)</f>
        <v>0</v>
      </c>
      <c r="I33" s="277">
        <f>SUM(I32/Q32)</f>
        <v>0.57973517559009791</v>
      </c>
      <c r="J33" s="277">
        <f>SUM(J32/Q32)</f>
        <v>1.4968336211859529E-2</v>
      </c>
      <c r="K33" s="277">
        <f>SUM(K32/Q32)</f>
        <v>2.8785261945883708E-3</v>
      </c>
      <c r="L33" s="277">
        <f>SUM(L32/Q32)</f>
        <v>0.18249856073690271</v>
      </c>
      <c r="M33" s="277">
        <f>SUM(M32/Q32)</f>
        <v>8.4052964881980427E-2</v>
      </c>
      <c r="N33" s="277">
        <f>SUM(N32/Q32)</f>
        <v>1.0362694300518135E-2</v>
      </c>
      <c r="O33" s="277">
        <f>SUM(O32/Q32)</f>
        <v>1.0938399539435808E-2</v>
      </c>
      <c r="P33" s="278">
        <f>SUM(P32/Q32)</f>
        <v>1.5544041450777202E-2</v>
      </c>
      <c r="Q33" s="205">
        <f t="shared" si="6"/>
        <v>1.0000000000000002</v>
      </c>
      <c r="R33" s="367"/>
      <c r="T33" s="239"/>
      <c r="U33" s="64"/>
      <c r="V33" s="64"/>
      <c r="W33" s="64"/>
      <c r="X33" s="64"/>
      <c r="Y33" s="64"/>
      <c r="Z33" s="64"/>
      <c r="AA33" s="64"/>
      <c r="AB33" s="64"/>
      <c r="AC33" s="64"/>
      <c r="AD33" s="64"/>
      <c r="AE33" s="64"/>
      <c r="AF33" s="64"/>
      <c r="AG33" s="64"/>
      <c r="AH33" s="64"/>
      <c r="AI33" s="64"/>
    </row>
    <row r="34" spans="1:35" s="172" customFormat="1" ht="16.5" thickBot="1" x14ac:dyDescent="0.3">
      <c r="A34" s="2317" t="s">
        <v>1063</v>
      </c>
      <c r="B34" s="2318"/>
      <c r="C34" s="2318"/>
      <c r="D34" s="2318"/>
      <c r="E34" s="2318"/>
      <c r="F34" s="2318"/>
      <c r="G34" s="2318"/>
      <c r="H34" s="2318"/>
      <c r="I34" s="2318"/>
      <c r="J34" s="2318"/>
      <c r="K34" s="2318"/>
      <c r="L34" s="2318"/>
      <c r="M34" s="2318"/>
      <c r="N34" s="2318"/>
      <c r="O34" s="2318"/>
      <c r="P34" s="2318"/>
      <c r="Q34" s="2318"/>
      <c r="R34" s="2319"/>
      <c r="S34" s="1262"/>
      <c r="T34" s="1262"/>
      <c r="U34" s="1262"/>
      <c r="V34" s="1262"/>
      <c r="W34" s="1262"/>
      <c r="X34" s="1262"/>
      <c r="Y34" s="1262"/>
      <c r="Z34" s="1262"/>
      <c r="AA34" s="1262"/>
      <c r="AB34" s="1262"/>
      <c r="AC34" s="1262"/>
      <c r="AD34" s="1262"/>
      <c r="AE34" s="1262"/>
      <c r="AF34" s="1262"/>
      <c r="AG34" s="1262"/>
      <c r="AH34" s="1262"/>
      <c r="AI34" s="1262"/>
    </row>
    <row r="35" spans="1:35" s="172" customFormat="1" ht="66.75" customHeight="1" thickBot="1" x14ac:dyDescent="0.3">
      <c r="A35" s="53"/>
      <c r="B35" s="666" t="s">
        <v>143</v>
      </c>
      <c r="C35" s="667" t="s">
        <v>144</v>
      </c>
      <c r="D35" s="667" t="s">
        <v>145</v>
      </c>
      <c r="E35" s="667" t="s">
        <v>146</v>
      </c>
      <c r="F35" s="667" t="s">
        <v>147</v>
      </c>
      <c r="G35" s="667" t="s">
        <v>148</v>
      </c>
      <c r="H35" s="667" t="s">
        <v>149</v>
      </c>
      <c r="I35" s="667" t="s">
        <v>150</v>
      </c>
      <c r="J35" s="667" t="s">
        <v>151</v>
      </c>
      <c r="K35" s="667" t="s">
        <v>152</v>
      </c>
      <c r="L35" s="667" t="s">
        <v>153</v>
      </c>
      <c r="M35" s="667" t="s">
        <v>154</v>
      </c>
      <c r="N35" s="667" t="s">
        <v>155</v>
      </c>
      <c r="O35" s="667" t="s">
        <v>156</v>
      </c>
      <c r="P35" s="669" t="s">
        <v>157</v>
      </c>
      <c r="Q35" s="54" t="s">
        <v>158</v>
      </c>
      <c r="R35" s="54" t="s">
        <v>159</v>
      </c>
      <c r="S35" s="1262"/>
      <c r="T35" s="1262"/>
      <c r="U35" s="1262"/>
      <c r="V35" s="1262"/>
      <c r="W35" s="1262"/>
      <c r="X35" s="1262"/>
      <c r="Y35" s="1262"/>
      <c r="Z35" s="1262"/>
      <c r="AA35" s="1262"/>
      <c r="AB35" s="1262"/>
      <c r="AC35" s="1262"/>
      <c r="AD35" s="1262"/>
      <c r="AE35" s="1262"/>
      <c r="AF35" s="1262"/>
      <c r="AG35" s="1262"/>
      <c r="AH35" s="1262"/>
      <c r="AI35" s="1262"/>
    </row>
    <row r="36" spans="1:35" s="172" customFormat="1" ht="15.75" thickBot="1" x14ac:dyDescent="0.3">
      <c r="A36" s="2311" t="s">
        <v>160</v>
      </c>
      <c r="B36" s="2335"/>
      <c r="C36" s="2335"/>
      <c r="D36" s="2335"/>
      <c r="E36" s="2335"/>
      <c r="F36" s="2335"/>
      <c r="G36" s="2335"/>
      <c r="H36" s="2335"/>
      <c r="I36" s="2335"/>
      <c r="J36" s="2335"/>
      <c r="K36" s="2335"/>
      <c r="L36" s="2335"/>
      <c r="M36" s="2335"/>
      <c r="N36" s="2335"/>
      <c r="O36" s="2335"/>
      <c r="P36" s="2335"/>
      <c r="Q36" s="2335"/>
      <c r="R36" s="2313"/>
      <c r="S36" s="1262"/>
      <c r="T36" s="1262"/>
      <c r="U36" s="1262"/>
      <c r="V36" s="1262"/>
      <c r="W36" s="1262"/>
      <c r="X36" s="1262"/>
      <c r="Y36" s="1262"/>
      <c r="Z36" s="1262"/>
      <c r="AA36" s="1262"/>
      <c r="AB36" s="1262"/>
      <c r="AC36" s="1262"/>
      <c r="AD36" s="1262"/>
      <c r="AE36" s="1262"/>
      <c r="AF36" s="1262"/>
      <c r="AG36" s="1262"/>
      <c r="AH36" s="1262"/>
      <c r="AI36" s="1262"/>
    </row>
    <row r="37" spans="1:35" s="172" customFormat="1" x14ac:dyDescent="0.25">
      <c r="A37" s="67" t="s">
        <v>107</v>
      </c>
      <c r="B37" s="861">
        <v>0</v>
      </c>
      <c r="C37" s="1017">
        <v>1</v>
      </c>
      <c r="D37" s="1017">
        <v>0</v>
      </c>
      <c r="E37" s="1017">
        <v>0</v>
      </c>
      <c r="F37" s="1017">
        <v>1</v>
      </c>
      <c r="G37" s="1017">
        <v>0</v>
      </c>
      <c r="H37" s="1017">
        <v>0</v>
      </c>
      <c r="I37" s="1017">
        <v>4</v>
      </c>
      <c r="J37" s="1017">
        <v>0</v>
      </c>
      <c r="K37" s="1017">
        <v>0</v>
      </c>
      <c r="L37" s="1017">
        <v>10</v>
      </c>
      <c r="M37" s="1017">
        <v>0</v>
      </c>
      <c r="N37" s="1017">
        <v>0</v>
      </c>
      <c r="O37" s="1017">
        <v>0</v>
      </c>
      <c r="P37" s="1018">
        <v>0</v>
      </c>
      <c r="Q37" s="113">
        <f t="shared" ref="Q37:Q42" si="8">SUM(B37:P37)</f>
        <v>16</v>
      </c>
      <c r="R37" s="279">
        <f>SUM(Q37/Q41)</f>
        <v>0.16161616161616163</v>
      </c>
      <c r="S37" s="1262"/>
      <c r="T37" s="1262"/>
      <c r="U37" s="1262"/>
      <c r="V37" s="1262"/>
      <c r="W37" s="1262"/>
      <c r="X37" s="1262"/>
      <c r="Y37" s="1262"/>
      <c r="Z37" s="1262"/>
      <c r="AA37" s="1262"/>
      <c r="AB37" s="1262"/>
      <c r="AC37" s="1262"/>
      <c r="AD37" s="1262"/>
      <c r="AE37" s="1262"/>
      <c r="AF37" s="1262"/>
      <c r="AG37" s="1262"/>
      <c r="AH37" s="1262"/>
      <c r="AI37" s="1262"/>
    </row>
    <row r="38" spans="1:35" s="172" customFormat="1" x14ac:dyDescent="0.25">
      <c r="A38" s="68" t="s">
        <v>108</v>
      </c>
      <c r="B38" s="1019">
        <v>0</v>
      </c>
      <c r="C38" s="1020">
        <v>2</v>
      </c>
      <c r="D38" s="1020">
        <v>1</v>
      </c>
      <c r="E38" s="1020">
        <v>0</v>
      </c>
      <c r="F38" s="1020">
        <v>2</v>
      </c>
      <c r="G38" s="1020">
        <v>2</v>
      </c>
      <c r="H38" s="1020">
        <v>0</v>
      </c>
      <c r="I38" s="1020">
        <v>22</v>
      </c>
      <c r="J38" s="1020">
        <v>0</v>
      </c>
      <c r="K38" s="1020">
        <v>0</v>
      </c>
      <c r="L38" s="1020">
        <v>28</v>
      </c>
      <c r="M38" s="1020">
        <v>1</v>
      </c>
      <c r="N38" s="1020">
        <v>0</v>
      </c>
      <c r="O38" s="1020">
        <v>0</v>
      </c>
      <c r="P38" s="1021">
        <v>0</v>
      </c>
      <c r="Q38" s="114">
        <f t="shared" si="8"/>
        <v>58</v>
      </c>
      <c r="R38" s="280">
        <f>SUM(Q38/Q41)</f>
        <v>0.58585858585858586</v>
      </c>
      <c r="S38" s="1262"/>
      <c r="T38" s="1262"/>
      <c r="U38" s="1262"/>
      <c r="V38" s="1262"/>
      <c r="W38" s="1262"/>
      <c r="X38" s="1262"/>
      <c r="Y38" s="1262"/>
      <c r="Z38" s="1262"/>
      <c r="AA38" s="1262"/>
      <c r="AB38" s="1262"/>
      <c r="AC38" s="1262"/>
      <c r="AD38" s="1262"/>
      <c r="AE38" s="1262"/>
      <c r="AF38" s="1262"/>
      <c r="AG38" s="1262"/>
      <c r="AH38" s="1262"/>
      <c r="AI38" s="1262"/>
    </row>
    <row r="39" spans="1:35" s="172" customFormat="1" x14ac:dyDescent="0.25">
      <c r="A39" s="68" t="s">
        <v>109</v>
      </c>
      <c r="B39" s="1019">
        <v>0</v>
      </c>
      <c r="C39" s="1020">
        <v>0</v>
      </c>
      <c r="D39" s="1020">
        <v>0</v>
      </c>
      <c r="E39" s="1020">
        <v>0</v>
      </c>
      <c r="F39" s="1020">
        <v>0</v>
      </c>
      <c r="G39" s="1020">
        <v>0</v>
      </c>
      <c r="H39" s="1020">
        <v>0</v>
      </c>
      <c r="I39" s="1020">
        <v>20</v>
      </c>
      <c r="J39" s="1020">
        <v>0</v>
      </c>
      <c r="K39" s="1020">
        <v>0</v>
      </c>
      <c r="L39" s="1020">
        <v>2</v>
      </c>
      <c r="M39" s="1020">
        <v>3</v>
      </c>
      <c r="N39" s="1020">
        <v>0</v>
      </c>
      <c r="O39" s="1020">
        <v>0</v>
      </c>
      <c r="P39" s="1021">
        <v>0</v>
      </c>
      <c r="Q39" s="114">
        <f t="shared" si="8"/>
        <v>25</v>
      </c>
      <c r="R39" s="280">
        <f>SUM(Q39/Q41)</f>
        <v>0.25252525252525254</v>
      </c>
      <c r="S39" s="1262"/>
      <c r="T39" s="1262"/>
      <c r="U39" s="1262"/>
      <c r="V39" s="1262"/>
      <c r="W39" s="1262"/>
      <c r="X39" s="1262"/>
      <c r="Y39" s="1262"/>
      <c r="Z39" s="1262"/>
      <c r="AA39" s="1262"/>
      <c r="AB39" s="1262"/>
      <c r="AC39" s="1262"/>
      <c r="AD39" s="1262"/>
      <c r="AE39" s="1262"/>
      <c r="AF39" s="1262"/>
      <c r="AG39" s="1262"/>
      <c r="AH39" s="1262"/>
      <c r="AI39" s="1262"/>
    </row>
    <row r="40" spans="1:35" s="172" customFormat="1" ht="15.75" thickBot="1" x14ac:dyDescent="0.3">
      <c r="A40" s="69" t="s">
        <v>110</v>
      </c>
      <c r="B40" s="1022">
        <v>0</v>
      </c>
      <c r="C40" s="1023">
        <v>0</v>
      </c>
      <c r="D40" s="1023">
        <v>0</v>
      </c>
      <c r="E40" s="1023">
        <v>0</v>
      </c>
      <c r="F40" s="1023">
        <v>0</v>
      </c>
      <c r="G40" s="1023">
        <v>0</v>
      </c>
      <c r="H40" s="1023">
        <v>0</v>
      </c>
      <c r="I40" s="1023">
        <v>0</v>
      </c>
      <c r="J40" s="1023">
        <v>0</v>
      </c>
      <c r="K40" s="1023">
        <v>0</v>
      </c>
      <c r="L40" s="1023">
        <v>0</v>
      </c>
      <c r="M40" s="1023">
        <v>0</v>
      </c>
      <c r="N40" s="1023">
        <v>0</v>
      </c>
      <c r="O40" s="1023">
        <v>0</v>
      </c>
      <c r="P40" s="1024">
        <v>0</v>
      </c>
      <c r="Q40" s="115">
        <f t="shared" si="8"/>
        <v>0</v>
      </c>
      <c r="R40" s="281">
        <f>SUM(Q40/Q41)</f>
        <v>0</v>
      </c>
      <c r="S40" s="1262"/>
      <c r="T40" s="1262"/>
      <c r="U40" s="1262"/>
      <c r="V40" s="1262"/>
      <c r="W40" s="1262"/>
      <c r="X40" s="1262"/>
      <c r="Y40" s="1262"/>
      <c r="Z40" s="1262"/>
      <c r="AA40" s="1262"/>
      <c r="AB40" s="1262"/>
      <c r="AC40" s="1262"/>
      <c r="AD40" s="1262"/>
      <c r="AE40" s="1262"/>
      <c r="AF40" s="1262"/>
      <c r="AG40" s="1262"/>
      <c r="AH40" s="1262"/>
      <c r="AI40" s="1262"/>
    </row>
    <row r="41" spans="1:35" s="172" customFormat="1" ht="16.5" thickTop="1" thickBot="1" x14ac:dyDescent="0.3">
      <c r="A41" s="70" t="s">
        <v>130</v>
      </c>
      <c r="B41" s="100">
        <f t="shared" ref="B41:P41" si="9">SUM(B37:B40)</f>
        <v>0</v>
      </c>
      <c r="C41" s="101">
        <f t="shared" si="9"/>
        <v>3</v>
      </c>
      <c r="D41" s="101">
        <f t="shared" si="9"/>
        <v>1</v>
      </c>
      <c r="E41" s="101">
        <f t="shared" si="9"/>
        <v>0</v>
      </c>
      <c r="F41" s="101">
        <f t="shared" si="9"/>
        <v>3</v>
      </c>
      <c r="G41" s="101">
        <f t="shared" si="9"/>
        <v>2</v>
      </c>
      <c r="H41" s="101">
        <f t="shared" si="9"/>
        <v>0</v>
      </c>
      <c r="I41" s="101">
        <f t="shared" si="9"/>
        <v>46</v>
      </c>
      <c r="J41" s="101">
        <f t="shared" si="9"/>
        <v>0</v>
      </c>
      <c r="K41" s="101">
        <f t="shared" si="9"/>
        <v>0</v>
      </c>
      <c r="L41" s="101">
        <f t="shared" si="9"/>
        <v>40</v>
      </c>
      <c r="M41" s="101">
        <f t="shared" si="9"/>
        <v>4</v>
      </c>
      <c r="N41" s="101">
        <f t="shared" si="9"/>
        <v>0</v>
      </c>
      <c r="O41" s="101">
        <f t="shared" si="9"/>
        <v>0</v>
      </c>
      <c r="P41" s="116">
        <f t="shared" si="9"/>
        <v>0</v>
      </c>
      <c r="Q41" s="206">
        <f t="shared" si="8"/>
        <v>99</v>
      </c>
      <c r="R41" s="207">
        <f>SUM(R37:R40)</f>
        <v>1</v>
      </c>
      <c r="S41" s="1262"/>
      <c r="T41" s="1262"/>
      <c r="U41" s="1262"/>
      <c r="V41" s="1262"/>
      <c r="W41" s="1262"/>
      <c r="X41" s="1262"/>
      <c r="Y41" s="1262"/>
      <c r="Z41" s="1262"/>
      <c r="AA41" s="1262"/>
      <c r="AB41" s="1262"/>
      <c r="AC41" s="1262"/>
      <c r="AD41" s="1262"/>
      <c r="AE41" s="1262"/>
      <c r="AF41" s="1262"/>
      <c r="AG41" s="1262"/>
      <c r="AH41" s="1262"/>
      <c r="AI41" s="1262"/>
    </row>
    <row r="42" spans="1:35" s="172" customFormat="1" ht="15.75" thickBot="1" x14ac:dyDescent="0.3">
      <c r="A42" s="71" t="s">
        <v>129</v>
      </c>
      <c r="B42" s="276">
        <f>SUM(B41/Q41)</f>
        <v>0</v>
      </c>
      <c r="C42" s="277">
        <f>SUM(C41/Q41)</f>
        <v>3.0303030303030304E-2</v>
      </c>
      <c r="D42" s="277">
        <f>SUM(D41/Q41)</f>
        <v>1.0101010101010102E-2</v>
      </c>
      <c r="E42" s="277">
        <f>SUM(E41/Q41)</f>
        <v>0</v>
      </c>
      <c r="F42" s="277">
        <f>SUM(F41/Q41)</f>
        <v>3.0303030303030304E-2</v>
      </c>
      <c r="G42" s="277">
        <f>SUM(G41/Q41)</f>
        <v>2.0202020202020204E-2</v>
      </c>
      <c r="H42" s="277">
        <f>SUM(H41/Q41)</f>
        <v>0</v>
      </c>
      <c r="I42" s="277">
        <f>SUM(I41/Q41)</f>
        <v>0.46464646464646464</v>
      </c>
      <c r="J42" s="277">
        <f>SUM(J41/Q41)</f>
        <v>0</v>
      </c>
      <c r="K42" s="277">
        <f>SUM(K41/Q41)</f>
        <v>0</v>
      </c>
      <c r="L42" s="277">
        <f>SUM(L41/Q41)</f>
        <v>0.40404040404040403</v>
      </c>
      <c r="M42" s="277">
        <f>SUM(M41/Q41)</f>
        <v>4.0404040404040407E-2</v>
      </c>
      <c r="N42" s="277">
        <f>SUM(N41/Q41)</f>
        <v>0</v>
      </c>
      <c r="O42" s="277">
        <f>SUM(O41/Q41)</f>
        <v>0</v>
      </c>
      <c r="P42" s="278">
        <f>SUM(P41/Q41)</f>
        <v>0</v>
      </c>
      <c r="Q42" s="205">
        <f t="shared" si="8"/>
        <v>1</v>
      </c>
      <c r="R42" s="367"/>
      <c r="S42" s="1262"/>
      <c r="T42" s="1262"/>
      <c r="U42" s="1262"/>
      <c r="V42" s="1262"/>
      <c r="W42" s="1262"/>
      <c r="X42" s="1262"/>
      <c r="Y42" s="1262"/>
      <c r="Z42" s="1262"/>
      <c r="AA42" s="1262"/>
      <c r="AB42" s="1262"/>
      <c r="AC42" s="1262"/>
      <c r="AD42" s="1262"/>
      <c r="AE42" s="1262"/>
      <c r="AF42" s="1262"/>
      <c r="AG42" s="1262"/>
      <c r="AH42" s="1262"/>
      <c r="AI42" s="1262"/>
    </row>
    <row r="43" spans="1:35" s="172" customFormat="1" ht="16.5" customHeight="1" thickBot="1" x14ac:dyDescent="0.3">
      <c r="A43" s="2311" t="s">
        <v>161</v>
      </c>
      <c r="B43" s="2335"/>
      <c r="C43" s="2335"/>
      <c r="D43" s="2335"/>
      <c r="E43" s="2335"/>
      <c r="F43" s="2335"/>
      <c r="G43" s="2335"/>
      <c r="H43" s="2335"/>
      <c r="I43" s="2335"/>
      <c r="J43" s="2335"/>
      <c r="K43" s="2335"/>
      <c r="L43" s="2335"/>
      <c r="M43" s="2335"/>
      <c r="N43" s="2335"/>
      <c r="O43" s="2335"/>
      <c r="P43" s="2335"/>
      <c r="Q43" s="2336"/>
      <c r="R43" s="2337"/>
      <c r="S43" s="1262"/>
      <c r="T43" s="1262"/>
      <c r="U43" s="1262"/>
      <c r="V43" s="1262"/>
      <c r="W43" s="1262"/>
      <c r="X43" s="1262"/>
      <c r="Y43" s="1262"/>
      <c r="Z43" s="1262"/>
      <c r="AA43" s="1262"/>
      <c r="AB43" s="1262"/>
      <c r="AC43" s="1262"/>
      <c r="AD43" s="1262"/>
      <c r="AE43" s="1262"/>
      <c r="AF43" s="1262"/>
      <c r="AG43" s="1262"/>
      <c r="AH43" s="1262"/>
      <c r="AI43" s="1262"/>
    </row>
    <row r="44" spans="1:35" s="172" customFormat="1" x14ac:dyDescent="0.25">
      <c r="A44" s="67" t="s">
        <v>162</v>
      </c>
      <c r="B44" s="861">
        <v>0</v>
      </c>
      <c r="C44" s="1017">
        <v>0</v>
      </c>
      <c r="D44" s="1017">
        <v>0</v>
      </c>
      <c r="E44" s="1017">
        <v>0</v>
      </c>
      <c r="F44" s="1017">
        <v>0</v>
      </c>
      <c r="G44" s="1017">
        <v>0</v>
      </c>
      <c r="H44" s="1017">
        <v>0</v>
      </c>
      <c r="I44" s="1017">
        <v>0</v>
      </c>
      <c r="J44" s="1017">
        <v>0</v>
      </c>
      <c r="K44" s="1017">
        <v>0</v>
      </c>
      <c r="L44" s="1017">
        <v>0</v>
      </c>
      <c r="M44" s="1017">
        <v>1</v>
      </c>
      <c r="N44" s="1017">
        <v>0</v>
      </c>
      <c r="O44" s="1017">
        <v>0</v>
      </c>
      <c r="P44" s="1018">
        <v>0</v>
      </c>
      <c r="Q44" s="113">
        <f t="shared" ref="Q44:Q49" si="10">SUM(B44:P44)</f>
        <v>1</v>
      </c>
      <c r="R44" s="279">
        <f>SUM(Q44/Q48)</f>
        <v>1.0101010101010102E-2</v>
      </c>
      <c r="S44" s="1262"/>
      <c r="T44" s="1262"/>
      <c r="U44" s="1262"/>
      <c r="V44" s="1262"/>
      <c r="W44" s="1262"/>
      <c r="X44" s="1262"/>
      <c r="Y44" s="1262"/>
      <c r="Z44" s="1262"/>
      <c r="AA44" s="1262"/>
      <c r="AB44" s="1262"/>
      <c r="AC44" s="1262"/>
      <c r="AD44" s="1262"/>
      <c r="AE44" s="1262"/>
      <c r="AF44" s="1262"/>
      <c r="AG44" s="1262"/>
      <c r="AH44" s="1262"/>
      <c r="AI44" s="1262"/>
    </row>
    <row r="45" spans="1:35" s="172" customFormat="1" x14ac:dyDescent="0.25">
      <c r="A45" s="68" t="s">
        <v>163</v>
      </c>
      <c r="B45" s="1019">
        <v>0</v>
      </c>
      <c r="C45" s="1020">
        <v>2</v>
      </c>
      <c r="D45" s="1020">
        <v>0</v>
      </c>
      <c r="E45" s="1020">
        <v>0</v>
      </c>
      <c r="F45" s="1020">
        <v>1</v>
      </c>
      <c r="G45" s="1020">
        <v>1</v>
      </c>
      <c r="H45" s="1020">
        <v>0</v>
      </c>
      <c r="I45" s="1020">
        <v>23</v>
      </c>
      <c r="J45" s="1020">
        <v>0</v>
      </c>
      <c r="K45" s="1020">
        <v>0</v>
      </c>
      <c r="L45" s="1020">
        <v>8</v>
      </c>
      <c r="M45" s="1020">
        <v>2</v>
      </c>
      <c r="N45" s="1020">
        <v>0</v>
      </c>
      <c r="O45" s="1020">
        <v>0</v>
      </c>
      <c r="P45" s="1021">
        <v>0</v>
      </c>
      <c r="Q45" s="114">
        <f t="shared" si="10"/>
        <v>37</v>
      </c>
      <c r="R45" s="280">
        <f>SUM(Q45/Q48)</f>
        <v>0.37373737373737376</v>
      </c>
      <c r="S45" s="1262"/>
      <c r="T45" s="1262"/>
      <c r="U45" s="1262"/>
      <c r="V45" s="1262"/>
      <c r="W45" s="1262"/>
      <c r="X45" s="1262"/>
      <c r="Y45" s="1262"/>
      <c r="Z45" s="1262"/>
      <c r="AA45" s="1262"/>
      <c r="AB45" s="1262"/>
      <c r="AC45" s="1262"/>
      <c r="AD45" s="1262"/>
      <c r="AE45" s="1262"/>
      <c r="AF45" s="1262"/>
      <c r="AG45" s="1262"/>
      <c r="AH45" s="1262"/>
      <c r="AI45" s="1262"/>
    </row>
    <row r="46" spans="1:35" s="172" customFormat="1" x14ac:dyDescent="0.25">
      <c r="A46" s="68" t="s">
        <v>164</v>
      </c>
      <c r="B46" s="1019">
        <v>0</v>
      </c>
      <c r="C46" s="1020">
        <v>1</v>
      </c>
      <c r="D46" s="1020">
        <v>1</v>
      </c>
      <c r="E46" s="1020">
        <v>0</v>
      </c>
      <c r="F46" s="1020">
        <v>1</v>
      </c>
      <c r="G46" s="1020">
        <v>0</v>
      </c>
      <c r="H46" s="1020">
        <v>0</v>
      </c>
      <c r="I46" s="1020">
        <v>13</v>
      </c>
      <c r="J46" s="1020">
        <v>0</v>
      </c>
      <c r="K46" s="1020">
        <v>0</v>
      </c>
      <c r="L46" s="1020">
        <v>14</v>
      </c>
      <c r="M46" s="1020">
        <v>1</v>
      </c>
      <c r="N46" s="1020">
        <v>0</v>
      </c>
      <c r="O46" s="1020">
        <v>0</v>
      </c>
      <c r="P46" s="1021">
        <v>0</v>
      </c>
      <c r="Q46" s="114">
        <f t="shared" si="10"/>
        <v>31</v>
      </c>
      <c r="R46" s="280">
        <f>SUM(Q46/Q48)</f>
        <v>0.31313131313131315</v>
      </c>
      <c r="S46" s="1262"/>
      <c r="T46" s="64"/>
      <c r="U46" s="64"/>
      <c r="V46" s="64"/>
      <c r="W46" s="64"/>
      <c r="X46" s="64"/>
      <c r="Y46" s="64"/>
      <c r="Z46" s="64"/>
      <c r="AA46" s="64"/>
      <c r="AB46" s="64"/>
      <c r="AC46" s="64"/>
      <c r="AD46" s="64"/>
      <c r="AE46" s="64"/>
      <c r="AF46" s="64"/>
      <c r="AG46" s="64"/>
      <c r="AH46" s="64"/>
      <c r="AI46" s="64"/>
    </row>
    <row r="47" spans="1:35" s="172" customFormat="1" ht="15.75" thickBot="1" x14ac:dyDescent="0.3">
      <c r="A47" s="69" t="s">
        <v>165</v>
      </c>
      <c r="B47" s="1022">
        <v>0</v>
      </c>
      <c r="C47" s="1023">
        <v>0</v>
      </c>
      <c r="D47" s="1023">
        <v>0</v>
      </c>
      <c r="E47" s="1023">
        <v>0</v>
      </c>
      <c r="F47" s="1023">
        <v>1</v>
      </c>
      <c r="G47" s="1023">
        <v>1</v>
      </c>
      <c r="H47" s="1023">
        <v>0</v>
      </c>
      <c r="I47" s="1023">
        <v>10</v>
      </c>
      <c r="J47" s="1023">
        <v>0</v>
      </c>
      <c r="K47" s="1023">
        <v>0</v>
      </c>
      <c r="L47" s="1023">
        <v>18</v>
      </c>
      <c r="M47" s="1023">
        <v>0</v>
      </c>
      <c r="N47" s="1023">
        <v>0</v>
      </c>
      <c r="O47" s="1023">
        <v>0</v>
      </c>
      <c r="P47" s="1024">
        <v>0</v>
      </c>
      <c r="Q47" s="115">
        <f t="shared" si="10"/>
        <v>30</v>
      </c>
      <c r="R47" s="281">
        <f>SUM(Q47/Q48)</f>
        <v>0.30303030303030304</v>
      </c>
      <c r="S47" s="1262"/>
      <c r="T47" s="239"/>
      <c r="U47" s="239"/>
      <c r="V47" s="239"/>
      <c r="W47" s="239"/>
      <c r="X47" s="239"/>
      <c r="Y47" s="239"/>
      <c r="Z47" s="239"/>
      <c r="AA47" s="239"/>
      <c r="AB47" s="239"/>
      <c r="AC47" s="239"/>
      <c r="AD47" s="239"/>
      <c r="AE47" s="239"/>
      <c r="AF47" s="239"/>
      <c r="AG47" s="239"/>
      <c r="AH47" s="239"/>
      <c r="AI47" s="239"/>
    </row>
    <row r="48" spans="1:35" s="172" customFormat="1" ht="16.5" thickTop="1" thickBot="1" x14ac:dyDescent="0.3">
      <c r="A48" s="70" t="s">
        <v>130</v>
      </c>
      <c r="B48" s="100">
        <f t="shared" ref="B48:P48" si="11">SUM(B44:B47)</f>
        <v>0</v>
      </c>
      <c r="C48" s="101">
        <f t="shared" si="11"/>
        <v>3</v>
      </c>
      <c r="D48" s="101">
        <f t="shared" si="11"/>
        <v>1</v>
      </c>
      <c r="E48" s="101">
        <f t="shared" si="11"/>
        <v>0</v>
      </c>
      <c r="F48" s="101">
        <f t="shared" si="11"/>
        <v>3</v>
      </c>
      <c r="G48" s="101">
        <f t="shared" si="11"/>
        <v>2</v>
      </c>
      <c r="H48" s="101">
        <f t="shared" si="11"/>
        <v>0</v>
      </c>
      <c r="I48" s="101">
        <f t="shared" si="11"/>
        <v>46</v>
      </c>
      <c r="J48" s="101">
        <f t="shared" si="11"/>
        <v>0</v>
      </c>
      <c r="K48" s="101">
        <f t="shared" si="11"/>
        <v>0</v>
      </c>
      <c r="L48" s="101">
        <f t="shared" si="11"/>
        <v>40</v>
      </c>
      <c r="M48" s="101">
        <f t="shared" si="11"/>
        <v>4</v>
      </c>
      <c r="N48" s="101">
        <f t="shared" si="11"/>
        <v>0</v>
      </c>
      <c r="O48" s="101">
        <f t="shared" si="11"/>
        <v>0</v>
      </c>
      <c r="P48" s="116">
        <f t="shared" si="11"/>
        <v>0</v>
      </c>
      <c r="Q48" s="206">
        <f t="shared" si="10"/>
        <v>99</v>
      </c>
      <c r="R48" s="207">
        <f>SUM(R44:R47)</f>
        <v>1</v>
      </c>
      <c r="S48" s="1262"/>
      <c r="T48" s="239"/>
      <c r="U48" s="64"/>
      <c r="V48" s="64"/>
      <c r="W48" s="64"/>
      <c r="X48" s="64"/>
      <c r="Y48" s="64"/>
      <c r="Z48" s="64"/>
      <c r="AA48" s="64"/>
      <c r="AB48" s="64"/>
      <c r="AC48" s="64"/>
      <c r="AD48" s="64"/>
      <c r="AE48" s="64"/>
      <c r="AF48" s="64"/>
      <c r="AG48" s="64"/>
      <c r="AH48" s="64"/>
      <c r="AI48" s="64"/>
    </row>
    <row r="49" spans="1:35" s="172" customFormat="1" ht="17.25" customHeight="1" thickBot="1" x14ac:dyDescent="0.3">
      <c r="A49" s="71" t="s">
        <v>129</v>
      </c>
      <c r="B49" s="276">
        <f>SUM(B48/Q48)</f>
        <v>0</v>
      </c>
      <c r="C49" s="277">
        <f>SUM(C48/Q48)</f>
        <v>3.0303030303030304E-2</v>
      </c>
      <c r="D49" s="277">
        <f>SUM(D48/Q48)</f>
        <v>1.0101010101010102E-2</v>
      </c>
      <c r="E49" s="277">
        <f>SUM(E48/Q48)</f>
        <v>0</v>
      </c>
      <c r="F49" s="277">
        <f>SUM(F48/Q48)</f>
        <v>3.0303030303030304E-2</v>
      </c>
      <c r="G49" s="277">
        <f>SUM(G48/Q48)</f>
        <v>2.0202020202020204E-2</v>
      </c>
      <c r="H49" s="277">
        <f>SUM(H48/Q48)</f>
        <v>0</v>
      </c>
      <c r="I49" s="277">
        <f>SUM(I48/Q48)</f>
        <v>0.46464646464646464</v>
      </c>
      <c r="J49" s="277">
        <f>SUM(J48/Q48)</f>
        <v>0</v>
      </c>
      <c r="K49" s="277">
        <f>SUM(K48/Q48)</f>
        <v>0</v>
      </c>
      <c r="L49" s="277">
        <f>SUM(L48/Q48)</f>
        <v>0.40404040404040403</v>
      </c>
      <c r="M49" s="277">
        <f>SUM(M48/Q48)</f>
        <v>4.0404040404040407E-2</v>
      </c>
      <c r="N49" s="277">
        <f>SUM(N48/Q48)</f>
        <v>0</v>
      </c>
      <c r="O49" s="277">
        <f>SUM(O48/Q48)</f>
        <v>0</v>
      </c>
      <c r="P49" s="278">
        <f>SUM(P48/Q48)</f>
        <v>0</v>
      </c>
      <c r="Q49" s="205">
        <f t="shared" si="10"/>
        <v>1</v>
      </c>
      <c r="R49" s="367"/>
      <c r="S49" s="1262"/>
      <c r="T49" s="239"/>
      <c r="U49" s="64"/>
      <c r="V49" s="64"/>
      <c r="W49" s="64"/>
      <c r="X49" s="64"/>
      <c r="Y49" s="64"/>
      <c r="Z49" s="64"/>
      <c r="AA49" s="64"/>
      <c r="AB49" s="64"/>
      <c r="AC49" s="64"/>
      <c r="AD49" s="64"/>
      <c r="AE49" s="64"/>
      <c r="AF49" s="64"/>
      <c r="AG49" s="64"/>
      <c r="AH49" s="64"/>
      <c r="AI49" s="64"/>
    </row>
    <row r="50" spans="1:35" s="1262" customFormat="1" ht="16.5" thickBot="1" x14ac:dyDescent="0.3">
      <c r="A50" s="2308" t="s">
        <v>1033</v>
      </c>
      <c r="B50" s="2309"/>
      <c r="C50" s="2309"/>
      <c r="D50" s="2309"/>
      <c r="E50" s="2309"/>
      <c r="F50" s="2309"/>
      <c r="G50" s="2309"/>
      <c r="H50" s="2309"/>
      <c r="I50" s="2309"/>
      <c r="J50" s="2309"/>
      <c r="K50" s="2309"/>
      <c r="L50" s="2309"/>
      <c r="M50" s="2309"/>
      <c r="N50" s="2309"/>
      <c r="O50" s="2309"/>
      <c r="P50" s="2309"/>
      <c r="Q50" s="2309"/>
      <c r="R50" s="2310"/>
    </row>
    <row r="51" spans="1:35" s="1262" customFormat="1" ht="66.75" customHeight="1" thickBot="1" x14ac:dyDescent="0.3">
      <c r="A51" s="53"/>
      <c r="B51" s="666" t="s">
        <v>143</v>
      </c>
      <c r="C51" s="667" t="s">
        <v>144</v>
      </c>
      <c r="D51" s="667" t="s">
        <v>145</v>
      </c>
      <c r="E51" s="667" t="s">
        <v>146</v>
      </c>
      <c r="F51" s="667" t="s">
        <v>147</v>
      </c>
      <c r="G51" s="667" t="s">
        <v>148</v>
      </c>
      <c r="H51" s="667" t="s">
        <v>149</v>
      </c>
      <c r="I51" s="667" t="s">
        <v>150</v>
      </c>
      <c r="J51" s="667" t="s">
        <v>151</v>
      </c>
      <c r="K51" s="667" t="s">
        <v>152</v>
      </c>
      <c r="L51" s="667" t="s">
        <v>153</v>
      </c>
      <c r="M51" s="667" t="s">
        <v>154</v>
      </c>
      <c r="N51" s="667" t="s">
        <v>155</v>
      </c>
      <c r="O51" s="667" t="s">
        <v>156</v>
      </c>
      <c r="P51" s="669" t="s">
        <v>157</v>
      </c>
      <c r="Q51" s="54" t="s">
        <v>158</v>
      </c>
      <c r="R51" s="54" t="s">
        <v>159</v>
      </c>
    </row>
    <row r="52" spans="1:35" s="1262" customFormat="1" ht="15.75" thickBot="1" x14ac:dyDescent="0.3">
      <c r="A52" s="2311" t="s">
        <v>160</v>
      </c>
      <c r="B52" s="2335"/>
      <c r="C52" s="2335"/>
      <c r="D52" s="2335"/>
      <c r="E52" s="2335"/>
      <c r="F52" s="2335"/>
      <c r="G52" s="2335"/>
      <c r="H52" s="2335"/>
      <c r="I52" s="2335"/>
      <c r="J52" s="2335"/>
      <c r="K52" s="2335"/>
      <c r="L52" s="2335"/>
      <c r="M52" s="2335"/>
      <c r="N52" s="2335"/>
      <c r="O52" s="2335"/>
      <c r="P52" s="2335"/>
      <c r="Q52" s="2335"/>
      <c r="R52" s="2313"/>
    </row>
    <row r="53" spans="1:35" s="1262" customFormat="1" x14ac:dyDescent="0.25">
      <c r="A53" s="67" t="s">
        <v>107</v>
      </c>
      <c r="B53" s="323">
        <v>0</v>
      </c>
      <c r="C53" s="324">
        <v>0</v>
      </c>
      <c r="D53" s="324">
        <v>0</v>
      </c>
      <c r="E53" s="324">
        <v>0</v>
      </c>
      <c r="F53" s="324">
        <v>3</v>
      </c>
      <c r="G53" s="324">
        <v>0</v>
      </c>
      <c r="H53" s="324">
        <v>0</v>
      </c>
      <c r="I53" s="324">
        <v>12</v>
      </c>
      <c r="J53" s="324">
        <v>0</v>
      </c>
      <c r="K53" s="324">
        <v>0</v>
      </c>
      <c r="L53" s="324">
        <v>3</v>
      </c>
      <c r="M53" s="324">
        <v>1</v>
      </c>
      <c r="N53" s="324">
        <v>0</v>
      </c>
      <c r="O53" s="324">
        <v>0</v>
      </c>
      <c r="P53" s="1817">
        <v>0</v>
      </c>
      <c r="Q53" s="113">
        <f t="shared" ref="Q53:Q58" si="12">SUM(B53:P53)</f>
        <v>19</v>
      </c>
      <c r="R53" s="279">
        <f>SUM(Q53/Q57)</f>
        <v>0.16379310344827586</v>
      </c>
    </row>
    <row r="54" spans="1:35" s="1262" customFormat="1" x14ac:dyDescent="0.25">
      <c r="A54" s="68" t="s">
        <v>108</v>
      </c>
      <c r="B54" s="326">
        <v>0</v>
      </c>
      <c r="C54" s="327">
        <v>0</v>
      </c>
      <c r="D54" s="327">
        <v>0</v>
      </c>
      <c r="E54" s="327">
        <v>0</v>
      </c>
      <c r="F54" s="327">
        <v>6</v>
      </c>
      <c r="G54" s="327">
        <v>0</v>
      </c>
      <c r="H54" s="327">
        <v>0</v>
      </c>
      <c r="I54" s="327">
        <v>29</v>
      </c>
      <c r="J54" s="327">
        <v>0</v>
      </c>
      <c r="K54" s="327">
        <v>0</v>
      </c>
      <c r="L54" s="327">
        <v>32</v>
      </c>
      <c r="M54" s="327">
        <v>0</v>
      </c>
      <c r="N54" s="327">
        <v>0</v>
      </c>
      <c r="O54" s="327">
        <v>0</v>
      </c>
      <c r="P54" s="1818">
        <v>1</v>
      </c>
      <c r="Q54" s="114">
        <f t="shared" si="12"/>
        <v>68</v>
      </c>
      <c r="R54" s="280">
        <f>SUM(Q54/Q57)</f>
        <v>0.58620689655172409</v>
      </c>
    </row>
    <row r="55" spans="1:35" s="1262" customFormat="1" x14ac:dyDescent="0.25">
      <c r="A55" s="68" t="s">
        <v>109</v>
      </c>
      <c r="B55" s="326">
        <v>0</v>
      </c>
      <c r="C55" s="327">
        <v>1</v>
      </c>
      <c r="D55" s="327">
        <v>0</v>
      </c>
      <c r="E55" s="327">
        <v>0</v>
      </c>
      <c r="F55" s="327">
        <v>10</v>
      </c>
      <c r="G55" s="327">
        <v>0</v>
      </c>
      <c r="H55" s="327">
        <v>0</v>
      </c>
      <c r="I55" s="327">
        <v>15</v>
      </c>
      <c r="J55" s="327">
        <v>0</v>
      </c>
      <c r="K55" s="327">
        <v>0</v>
      </c>
      <c r="L55" s="327">
        <v>3</v>
      </c>
      <c r="M55" s="327">
        <v>0</v>
      </c>
      <c r="N55" s="327">
        <v>0</v>
      </c>
      <c r="O55" s="327">
        <v>0</v>
      </c>
      <c r="P55" s="1818">
        <v>0</v>
      </c>
      <c r="Q55" s="114">
        <f t="shared" si="12"/>
        <v>29</v>
      </c>
      <c r="R55" s="280">
        <f>SUM(Q55/Q57)</f>
        <v>0.25</v>
      </c>
    </row>
    <row r="56" spans="1:35" s="1262" customFormat="1" ht="15.75" thickBot="1" x14ac:dyDescent="0.3">
      <c r="A56" s="69" t="s">
        <v>110</v>
      </c>
      <c r="B56" s="329">
        <v>0</v>
      </c>
      <c r="C56" s="330">
        <v>0</v>
      </c>
      <c r="D56" s="330">
        <v>0</v>
      </c>
      <c r="E56" s="330">
        <v>0</v>
      </c>
      <c r="F56" s="330">
        <v>0</v>
      </c>
      <c r="G56" s="330">
        <v>0</v>
      </c>
      <c r="H56" s="330">
        <v>0</v>
      </c>
      <c r="I56" s="330">
        <v>0</v>
      </c>
      <c r="J56" s="330">
        <v>0</v>
      </c>
      <c r="K56" s="330">
        <v>0</v>
      </c>
      <c r="L56" s="330">
        <v>0</v>
      </c>
      <c r="M56" s="330">
        <v>0</v>
      </c>
      <c r="N56" s="330">
        <v>0</v>
      </c>
      <c r="O56" s="330">
        <v>0</v>
      </c>
      <c r="P56" s="1819">
        <v>0</v>
      </c>
      <c r="Q56" s="115">
        <f t="shared" si="12"/>
        <v>0</v>
      </c>
      <c r="R56" s="281">
        <f>SUM(Q56/Q57)</f>
        <v>0</v>
      </c>
    </row>
    <row r="57" spans="1:35" s="1262" customFormat="1" ht="16.5" thickTop="1" thickBot="1" x14ac:dyDescent="0.3">
      <c r="A57" s="70" t="s">
        <v>130</v>
      </c>
      <c r="B57" s="100">
        <f t="shared" ref="B57:P57" si="13">SUM(B53:B56)</f>
        <v>0</v>
      </c>
      <c r="C57" s="101">
        <f t="shared" si="13"/>
        <v>1</v>
      </c>
      <c r="D57" s="101">
        <f t="shared" si="13"/>
        <v>0</v>
      </c>
      <c r="E57" s="101">
        <f t="shared" si="13"/>
        <v>0</v>
      </c>
      <c r="F57" s="101">
        <f t="shared" si="13"/>
        <v>19</v>
      </c>
      <c r="G57" s="101">
        <f t="shared" si="13"/>
        <v>0</v>
      </c>
      <c r="H57" s="101">
        <f t="shared" si="13"/>
        <v>0</v>
      </c>
      <c r="I57" s="101">
        <f t="shared" si="13"/>
        <v>56</v>
      </c>
      <c r="J57" s="101">
        <f t="shared" si="13"/>
        <v>0</v>
      </c>
      <c r="K57" s="101">
        <f t="shared" si="13"/>
        <v>0</v>
      </c>
      <c r="L57" s="101">
        <f t="shared" si="13"/>
        <v>38</v>
      </c>
      <c r="M57" s="101">
        <f t="shared" si="13"/>
        <v>1</v>
      </c>
      <c r="N57" s="101">
        <f t="shared" si="13"/>
        <v>0</v>
      </c>
      <c r="O57" s="101">
        <f t="shared" si="13"/>
        <v>0</v>
      </c>
      <c r="P57" s="797">
        <f t="shared" si="13"/>
        <v>1</v>
      </c>
      <c r="Q57" s="751">
        <f t="shared" si="12"/>
        <v>116</v>
      </c>
      <c r="R57" s="976">
        <f>SUM(R53:R56)</f>
        <v>1</v>
      </c>
    </row>
    <row r="58" spans="1:35" s="1262" customFormat="1" ht="15.75" thickBot="1" x14ac:dyDescent="0.3">
      <c r="A58" s="71" t="s">
        <v>129</v>
      </c>
      <c r="B58" s="276">
        <f>SUM(B57/Q57)</f>
        <v>0</v>
      </c>
      <c r="C58" s="277">
        <f>SUM(C57/Q57)</f>
        <v>8.6206896551724137E-3</v>
      </c>
      <c r="D58" s="277">
        <f>SUM(D57/Q57)</f>
        <v>0</v>
      </c>
      <c r="E58" s="277">
        <f>SUM(E57/Q57)</f>
        <v>0</v>
      </c>
      <c r="F58" s="277">
        <f>SUM(F57/Q57)</f>
        <v>0.16379310344827586</v>
      </c>
      <c r="G58" s="277">
        <f>SUM(G57/Q57)</f>
        <v>0</v>
      </c>
      <c r="H58" s="277">
        <f>SUM(H57/Q57)</f>
        <v>0</v>
      </c>
      <c r="I58" s="277">
        <f>SUM(I57/Q57)</f>
        <v>0.48275862068965519</v>
      </c>
      <c r="J58" s="277">
        <f>SUM(J57/Q57)</f>
        <v>0</v>
      </c>
      <c r="K58" s="277">
        <f>SUM(K57/Q57)</f>
        <v>0</v>
      </c>
      <c r="L58" s="277">
        <f>SUM(L57/Q57)</f>
        <v>0.32758620689655171</v>
      </c>
      <c r="M58" s="277">
        <f>SUM(M57/Q57)</f>
        <v>8.6206896551724137E-3</v>
      </c>
      <c r="N58" s="277">
        <f>SUM(N57/Q57)</f>
        <v>0</v>
      </c>
      <c r="O58" s="277">
        <f>SUM(O57/Q57)</f>
        <v>0</v>
      </c>
      <c r="P58" s="278">
        <f>SUM(P57/Q57)</f>
        <v>8.6206896551724137E-3</v>
      </c>
      <c r="Q58" s="988">
        <f t="shared" si="12"/>
        <v>0.99999999999999989</v>
      </c>
      <c r="R58" s="367"/>
    </row>
    <row r="59" spans="1:35" s="1262" customFormat="1" ht="16.5" customHeight="1" thickBot="1" x14ac:dyDescent="0.3">
      <c r="A59" s="2311" t="s">
        <v>161</v>
      </c>
      <c r="B59" s="2335"/>
      <c r="C59" s="2335"/>
      <c r="D59" s="2335"/>
      <c r="E59" s="2335"/>
      <c r="F59" s="2335"/>
      <c r="G59" s="2335"/>
      <c r="H59" s="2335"/>
      <c r="I59" s="2335"/>
      <c r="J59" s="2335"/>
      <c r="K59" s="2335"/>
      <c r="L59" s="2335"/>
      <c r="M59" s="2335"/>
      <c r="N59" s="2335"/>
      <c r="O59" s="2335"/>
      <c r="P59" s="2335"/>
      <c r="Q59" s="2336"/>
      <c r="R59" s="2337"/>
    </row>
    <row r="60" spans="1:35" s="1262" customFormat="1" x14ac:dyDescent="0.25">
      <c r="A60" s="67" t="s">
        <v>162</v>
      </c>
      <c r="B60" s="323">
        <v>0</v>
      </c>
      <c r="C60" s="324">
        <v>0</v>
      </c>
      <c r="D60" s="324">
        <v>0</v>
      </c>
      <c r="E60" s="324">
        <v>0</v>
      </c>
      <c r="F60" s="324">
        <v>0</v>
      </c>
      <c r="G60" s="324">
        <v>0</v>
      </c>
      <c r="H60" s="324">
        <v>0</v>
      </c>
      <c r="I60" s="324">
        <v>1</v>
      </c>
      <c r="J60" s="324">
        <v>0</v>
      </c>
      <c r="K60" s="324">
        <v>0</v>
      </c>
      <c r="L60" s="324">
        <v>0</v>
      </c>
      <c r="M60" s="324">
        <v>0</v>
      </c>
      <c r="N60" s="324">
        <v>0</v>
      </c>
      <c r="O60" s="324">
        <v>0</v>
      </c>
      <c r="P60" s="1817">
        <v>0</v>
      </c>
      <c r="Q60" s="113">
        <f t="shared" ref="Q60:Q65" si="14">SUM(B60:P60)</f>
        <v>1</v>
      </c>
      <c r="R60" s="279">
        <f>SUM(Q60/Q64)</f>
        <v>8.6206896551724137E-3</v>
      </c>
    </row>
    <row r="61" spans="1:35" s="1262" customFormat="1" x14ac:dyDescent="0.25">
      <c r="A61" s="68" t="s">
        <v>163</v>
      </c>
      <c r="B61" s="326">
        <v>0</v>
      </c>
      <c r="C61" s="327">
        <v>1</v>
      </c>
      <c r="D61" s="327">
        <v>0</v>
      </c>
      <c r="E61" s="327">
        <v>0</v>
      </c>
      <c r="F61" s="327">
        <v>8</v>
      </c>
      <c r="G61" s="327">
        <v>0</v>
      </c>
      <c r="H61" s="327">
        <v>0</v>
      </c>
      <c r="I61" s="327">
        <v>26</v>
      </c>
      <c r="J61" s="327">
        <v>0</v>
      </c>
      <c r="K61" s="327">
        <v>0</v>
      </c>
      <c r="L61" s="327">
        <v>8</v>
      </c>
      <c r="M61" s="327">
        <v>0</v>
      </c>
      <c r="N61" s="327">
        <v>0</v>
      </c>
      <c r="O61" s="327">
        <v>0</v>
      </c>
      <c r="P61" s="1818">
        <v>0</v>
      </c>
      <c r="Q61" s="114">
        <f t="shared" si="14"/>
        <v>43</v>
      </c>
      <c r="R61" s="280">
        <f>SUM(Q61/Q64)</f>
        <v>0.37068965517241381</v>
      </c>
    </row>
    <row r="62" spans="1:35" s="1262" customFormat="1" x14ac:dyDescent="0.25">
      <c r="A62" s="68" t="s">
        <v>164</v>
      </c>
      <c r="B62" s="326">
        <v>0</v>
      </c>
      <c r="C62" s="327">
        <v>0</v>
      </c>
      <c r="D62" s="327">
        <v>0</v>
      </c>
      <c r="E62" s="327">
        <v>0</v>
      </c>
      <c r="F62" s="327">
        <v>8</v>
      </c>
      <c r="G62" s="327">
        <v>0</v>
      </c>
      <c r="H62" s="327">
        <v>0</v>
      </c>
      <c r="I62" s="327">
        <v>19</v>
      </c>
      <c r="J62" s="327">
        <v>0</v>
      </c>
      <c r="K62" s="327">
        <v>0</v>
      </c>
      <c r="L62" s="327">
        <v>19</v>
      </c>
      <c r="M62" s="327">
        <v>0</v>
      </c>
      <c r="N62" s="327">
        <v>0</v>
      </c>
      <c r="O62" s="327">
        <v>0</v>
      </c>
      <c r="P62" s="1818">
        <v>1</v>
      </c>
      <c r="Q62" s="114">
        <f t="shared" si="14"/>
        <v>47</v>
      </c>
      <c r="R62" s="280">
        <f>SUM(Q62/Q64)</f>
        <v>0.40517241379310343</v>
      </c>
      <c r="T62" s="64"/>
      <c r="U62" s="64"/>
      <c r="V62" s="64"/>
      <c r="W62" s="64"/>
      <c r="X62" s="64"/>
      <c r="Y62" s="64"/>
      <c r="Z62" s="64"/>
      <c r="AA62" s="64"/>
      <c r="AB62" s="64"/>
      <c r="AC62" s="64"/>
      <c r="AD62" s="64"/>
      <c r="AE62" s="64"/>
      <c r="AF62" s="64"/>
      <c r="AG62" s="64"/>
      <c r="AH62" s="64"/>
      <c r="AI62" s="64"/>
    </row>
    <row r="63" spans="1:35" s="1262" customFormat="1" ht="15.75" thickBot="1" x14ac:dyDescent="0.3">
      <c r="A63" s="69" t="s">
        <v>165</v>
      </c>
      <c r="B63" s="329">
        <v>0</v>
      </c>
      <c r="C63" s="330">
        <v>0</v>
      </c>
      <c r="D63" s="330">
        <v>0</v>
      </c>
      <c r="E63" s="330">
        <v>0</v>
      </c>
      <c r="F63" s="330">
        <v>3</v>
      </c>
      <c r="G63" s="330">
        <v>0</v>
      </c>
      <c r="H63" s="330">
        <v>0</v>
      </c>
      <c r="I63" s="330">
        <v>10</v>
      </c>
      <c r="J63" s="330">
        <v>0</v>
      </c>
      <c r="K63" s="330">
        <v>0</v>
      </c>
      <c r="L63" s="330">
        <v>11</v>
      </c>
      <c r="M63" s="330">
        <v>1</v>
      </c>
      <c r="N63" s="330">
        <v>0</v>
      </c>
      <c r="O63" s="330">
        <v>0</v>
      </c>
      <c r="P63" s="1819">
        <v>0</v>
      </c>
      <c r="Q63" s="115">
        <f t="shared" si="14"/>
        <v>25</v>
      </c>
      <c r="R63" s="281">
        <f>SUM(Q63/Q64)</f>
        <v>0.21551724137931033</v>
      </c>
      <c r="T63" s="239"/>
      <c r="U63" s="239"/>
      <c r="V63" s="239"/>
      <c r="W63" s="239"/>
      <c r="X63" s="239"/>
      <c r="Y63" s="239"/>
      <c r="Z63" s="239"/>
      <c r="AA63" s="239"/>
      <c r="AB63" s="239"/>
      <c r="AC63" s="239"/>
      <c r="AD63" s="239"/>
      <c r="AE63" s="239"/>
      <c r="AF63" s="239"/>
      <c r="AG63" s="239"/>
      <c r="AH63" s="239"/>
      <c r="AI63" s="239"/>
    </row>
    <row r="64" spans="1:35" s="1262" customFormat="1" ht="16.5" thickTop="1" thickBot="1" x14ac:dyDescent="0.3">
      <c r="A64" s="70" t="s">
        <v>130</v>
      </c>
      <c r="B64" s="100">
        <f t="shared" ref="B64:P64" si="15">SUM(B60:B63)</f>
        <v>0</v>
      </c>
      <c r="C64" s="101">
        <f t="shared" si="15"/>
        <v>1</v>
      </c>
      <c r="D64" s="101">
        <f t="shared" si="15"/>
        <v>0</v>
      </c>
      <c r="E64" s="101">
        <f t="shared" si="15"/>
        <v>0</v>
      </c>
      <c r="F64" s="101">
        <f t="shared" si="15"/>
        <v>19</v>
      </c>
      <c r="G64" s="101">
        <f t="shared" si="15"/>
        <v>0</v>
      </c>
      <c r="H64" s="101">
        <f t="shared" si="15"/>
        <v>0</v>
      </c>
      <c r="I64" s="101">
        <f t="shared" si="15"/>
        <v>56</v>
      </c>
      <c r="J64" s="101">
        <f t="shared" si="15"/>
        <v>0</v>
      </c>
      <c r="K64" s="101">
        <f t="shared" si="15"/>
        <v>0</v>
      </c>
      <c r="L64" s="101">
        <f t="shared" si="15"/>
        <v>38</v>
      </c>
      <c r="M64" s="101">
        <f t="shared" si="15"/>
        <v>1</v>
      </c>
      <c r="N64" s="101">
        <f t="shared" si="15"/>
        <v>0</v>
      </c>
      <c r="O64" s="101">
        <f t="shared" si="15"/>
        <v>0</v>
      </c>
      <c r="P64" s="797">
        <f t="shared" si="15"/>
        <v>1</v>
      </c>
      <c r="Q64" s="751">
        <f t="shared" si="14"/>
        <v>116</v>
      </c>
      <c r="R64" s="976">
        <f>SUM(R60:R63)</f>
        <v>1</v>
      </c>
      <c r="T64" s="239"/>
      <c r="U64" s="64"/>
      <c r="V64" s="64"/>
      <c r="W64" s="64"/>
      <c r="X64" s="64"/>
      <c r="Y64" s="64"/>
      <c r="Z64" s="64"/>
      <c r="AA64" s="64"/>
      <c r="AB64" s="64"/>
      <c r="AC64" s="64"/>
      <c r="AD64" s="64"/>
      <c r="AE64" s="64"/>
      <c r="AF64" s="64"/>
      <c r="AG64" s="64"/>
      <c r="AH64" s="64"/>
      <c r="AI64" s="64"/>
    </row>
    <row r="65" spans="1:35" s="1262" customFormat="1" ht="17.25" customHeight="1" thickBot="1" x14ac:dyDescent="0.3">
      <c r="A65" s="71" t="s">
        <v>129</v>
      </c>
      <c r="B65" s="276">
        <f>SUM(B64/Q64)</f>
        <v>0</v>
      </c>
      <c r="C65" s="277">
        <f>SUM(C64/Q64)</f>
        <v>8.6206896551724137E-3</v>
      </c>
      <c r="D65" s="277">
        <f>SUM(D64/Q64)</f>
        <v>0</v>
      </c>
      <c r="E65" s="277">
        <f>SUM(E64/Q64)</f>
        <v>0</v>
      </c>
      <c r="F65" s="277">
        <f>SUM(F64/Q64)</f>
        <v>0.16379310344827586</v>
      </c>
      <c r="G65" s="277">
        <f>SUM(G64/Q64)</f>
        <v>0</v>
      </c>
      <c r="H65" s="277">
        <f>SUM(H64/Q64)</f>
        <v>0</v>
      </c>
      <c r="I65" s="277">
        <f>SUM(I64/Q64)</f>
        <v>0.48275862068965519</v>
      </c>
      <c r="J65" s="277">
        <f>SUM(J64/Q64)</f>
        <v>0</v>
      </c>
      <c r="K65" s="277">
        <f>SUM(K64/Q64)</f>
        <v>0</v>
      </c>
      <c r="L65" s="277">
        <f>SUM(L64/Q64)</f>
        <v>0.32758620689655171</v>
      </c>
      <c r="M65" s="277">
        <f>SUM(M64/Q64)</f>
        <v>8.6206896551724137E-3</v>
      </c>
      <c r="N65" s="277">
        <f>SUM(N64/Q64)</f>
        <v>0</v>
      </c>
      <c r="O65" s="277">
        <f>SUM(O64/Q64)</f>
        <v>0</v>
      </c>
      <c r="P65" s="278">
        <f>SUM(P64/Q64)</f>
        <v>8.6206896551724137E-3</v>
      </c>
      <c r="Q65" s="988">
        <f t="shared" si="14"/>
        <v>0.99999999999999989</v>
      </c>
      <c r="R65" s="367"/>
      <c r="T65" s="239"/>
      <c r="U65" s="64"/>
      <c r="V65" s="64"/>
      <c r="W65" s="64"/>
      <c r="X65" s="64"/>
      <c r="Y65" s="64"/>
      <c r="Z65" s="64"/>
      <c r="AA65" s="64"/>
      <c r="AB65" s="64"/>
      <c r="AC65" s="64"/>
      <c r="AD65" s="64"/>
      <c r="AE65" s="64"/>
      <c r="AF65" s="64"/>
      <c r="AG65" s="64"/>
      <c r="AH65" s="64"/>
      <c r="AI65" s="64"/>
    </row>
    <row r="66" spans="1:35" s="1262" customFormat="1" ht="16.5" hidden="1" thickBot="1" x14ac:dyDescent="0.3">
      <c r="A66" s="2320" t="s">
        <v>994</v>
      </c>
      <c r="B66" s="2321"/>
      <c r="C66" s="2321"/>
      <c r="D66" s="2321"/>
      <c r="E66" s="2321"/>
      <c r="F66" s="2321"/>
      <c r="G66" s="2321"/>
      <c r="H66" s="2321"/>
      <c r="I66" s="2321"/>
      <c r="J66" s="2321"/>
      <c r="K66" s="2321"/>
      <c r="L66" s="2321"/>
      <c r="M66" s="2321"/>
      <c r="N66" s="2321"/>
      <c r="O66" s="2321"/>
      <c r="P66" s="2321"/>
      <c r="Q66" s="2321"/>
      <c r="R66" s="2322"/>
    </row>
    <row r="67" spans="1:35" s="1262" customFormat="1" ht="66.75" hidden="1" customHeight="1" thickBot="1" x14ac:dyDescent="0.3">
      <c r="A67" s="53"/>
      <c r="B67" s="666" t="s">
        <v>143</v>
      </c>
      <c r="C67" s="667" t="s">
        <v>144</v>
      </c>
      <c r="D67" s="667" t="s">
        <v>145</v>
      </c>
      <c r="E67" s="667" t="s">
        <v>146</v>
      </c>
      <c r="F67" s="667" t="s">
        <v>147</v>
      </c>
      <c r="G67" s="667" t="s">
        <v>148</v>
      </c>
      <c r="H67" s="667" t="s">
        <v>149</v>
      </c>
      <c r="I67" s="667" t="s">
        <v>150</v>
      </c>
      <c r="J67" s="667" t="s">
        <v>151</v>
      </c>
      <c r="K67" s="667" t="s">
        <v>152</v>
      </c>
      <c r="L67" s="667" t="s">
        <v>153</v>
      </c>
      <c r="M67" s="667" t="s">
        <v>154</v>
      </c>
      <c r="N67" s="667" t="s">
        <v>155</v>
      </c>
      <c r="O67" s="667" t="s">
        <v>156</v>
      </c>
      <c r="P67" s="669" t="s">
        <v>157</v>
      </c>
      <c r="Q67" s="54" t="s">
        <v>158</v>
      </c>
      <c r="R67" s="54" t="s">
        <v>159</v>
      </c>
    </row>
    <row r="68" spans="1:35" s="1262" customFormat="1" ht="15.75" hidden="1" thickBot="1" x14ac:dyDescent="0.3">
      <c r="A68" s="2314" t="s">
        <v>160</v>
      </c>
      <c r="B68" s="2323"/>
      <c r="C68" s="2323"/>
      <c r="D68" s="2323"/>
      <c r="E68" s="2323"/>
      <c r="F68" s="2323"/>
      <c r="G68" s="2323"/>
      <c r="H68" s="2323"/>
      <c r="I68" s="2323"/>
      <c r="J68" s="2323"/>
      <c r="K68" s="2323"/>
      <c r="L68" s="2323"/>
      <c r="M68" s="2323"/>
      <c r="N68" s="2323"/>
      <c r="O68" s="2323"/>
      <c r="P68" s="2323"/>
      <c r="Q68" s="2323"/>
      <c r="R68" s="2316"/>
    </row>
    <row r="69" spans="1:35" s="1262" customFormat="1" hidden="1" x14ac:dyDescent="0.25">
      <c r="A69" s="67" t="s">
        <v>107</v>
      </c>
      <c r="B69" s="323">
        <v>0</v>
      </c>
      <c r="C69" s="324">
        <v>0</v>
      </c>
      <c r="D69" s="324">
        <v>0</v>
      </c>
      <c r="E69" s="324">
        <v>0</v>
      </c>
      <c r="F69" s="324">
        <v>0</v>
      </c>
      <c r="G69" s="324">
        <v>0</v>
      </c>
      <c r="H69" s="324">
        <v>0</v>
      </c>
      <c r="I69" s="324">
        <v>5</v>
      </c>
      <c r="J69" s="324">
        <v>0</v>
      </c>
      <c r="K69" s="324">
        <v>0</v>
      </c>
      <c r="L69" s="324">
        <v>2</v>
      </c>
      <c r="M69" s="324">
        <v>0</v>
      </c>
      <c r="N69" s="324">
        <v>0</v>
      </c>
      <c r="O69" s="324">
        <v>0</v>
      </c>
      <c r="P69" s="1817">
        <v>0</v>
      </c>
      <c r="Q69" s="113">
        <f t="shared" ref="Q69:Q74" si="16">SUM(B69:P69)</f>
        <v>7</v>
      </c>
      <c r="R69" s="279">
        <f>SUM(Q69/Q73)</f>
        <v>7.1428571428571425E-2</v>
      </c>
    </row>
    <row r="70" spans="1:35" s="1262" customFormat="1" hidden="1" x14ac:dyDescent="0.25">
      <c r="A70" s="68" t="s">
        <v>108</v>
      </c>
      <c r="B70" s="326">
        <v>0</v>
      </c>
      <c r="C70" s="327">
        <v>0</v>
      </c>
      <c r="D70" s="327">
        <v>0</v>
      </c>
      <c r="E70" s="327">
        <v>0</v>
      </c>
      <c r="F70" s="327">
        <v>0</v>
      </c>
      <c r="G70" s="327">
        <v>0</v>
      </c>
      <c r="H70" s="327">
        <v>0</v>
      </c>
      <c r="I70" s="327">
        <v>24</v>
      </c>
      <c r="J70" s="327">
        <v>0</v>
      </c>
      <c r="K70" s="327">
        <v>0</v>
      </c>
      <c r="L70" s="327">
        <v>43</v>
      </c>
      <c r="M70" s="327">
        <v>4</v>
      </c>
      <c r="N70" s="327">
        <v>0</v>
      </c>
      <c r="O70" s="327">
        <v>0</v>
      </c>
      <c r="P70" s="1818">
        <v>2</v>
      </c>
      <c r="Q70" s="114">
        <f t="shared" si="16"/>
        <v>73</v>
      </c>
      <c r="R70" s="280">
        <f>SUM(Q70/Q73)</f>
        <v>0.74489795918367352</v>
      </c>
    </row>
    <row r="71" spans="1:35" s="1262" customFormat="1" hidden="1" x14ac:dyDescent="0.25">
      <c r="A71" s="68" t="s">
        <v>109</v>
      </c>
      <c r="B71" s="326">
        <v>0</v>
      </c>
      <c r="C71" s="327">
        <v>2</v>
      </c>
      <c r="D71" s="327">
        <v>0</v>
      </c>
      <c r="E71" s="327">
        <v>0</v>
      </c>
      <c r="F71" s="327">
        <v>0</v>
      </c>
      <c r="G71" s="327">
        <v>0</v>
      </c>
      <c r="H71" s="327">
        <v>0</v>
      </c>
      <c r="I71" s="327">
        <v>10</v>
      </c>
      <c r="J71" s="327">
        <v>0</v>
      </c>
      <c r="K71" s="327">
        <v>0</v>
      </c>
      <c r="L71" s="327">
        <v>6</v>
      </c>
      <c r="M71" s="327">
        <v>0</v>
      </c>
      <c r="N71" s="327">
        <v>0</v>
      </c>
      <c r="O71" s="327">
        <v>0</v>
      </c>
      <c r="P71" s="1818">
        <v>0</v>
      </c>
      <c r="Q71" s="114">
        <f t="shared" si="16"/>
        <v>18</v>
      </c>
      <c r="R71" s="280">
        <f>SUM(Q71/Q73)</f>
        <v>0.18367346938775511</v>
      </c>
    </row>
    <row r="72" spans="1:35" s="1262" customFormat="1" ht="15.75" hidden="1" thickBot="1" x14ac:dyDescent="0.3">
      <c r="A72" s="69" t="s">
        <v>110</v>
      </c>
      <c r="B72" s="329">
        <v>0</v>
      </c>
      <c r="C72" s="330">
        <v>0</v>
      </c>
      <c r="D72" s="330">
        <v>0</v>
      </c>
      <c r="E72" s="330">
        <v>0</v>
      </c>
      <c r="F72" s="330">
        <v>0</v>
      </c>
      <c r="G72" s="330">
        <v>0</v>
      </c>
      <c r="H72" s="330">
        <v>0</v>
      </c>
      <c r="I72" s="330">
        <v>0</v>
      </c>
      <c r="J72" s="330">
        <v>0</v>
      </c>
      <c r="K72" s="330">
        <v>0</v>
      </c>
      <c r="L72" s="330">
        <v>0</v>
      </c>
      <c r="M72" s="330">
        <v>0</v>
      </c>
      <c r="N72" s="330">
        <v>0</v>
      </c>
      <c r="O72" s="330">
        <v>0</v>
      </c>
      <c r="P72" s="1819">
        <v>0</v>
      </c>
      <c r="Q72" s="115">
        <f t="shared" si="16"/>
        <v>0</v>
      </c>
      <c r="R72" s="281">
        <f>SUM(Q72/Q73)</f>
        <v>0</v>
      </c>
    </row>
    <row r="73" spans="1:35" s="1262" customFormat="1" ht="16.5" hidden="1" thickTop="1" thickBot="1" x14ac:dyDescent="0.3">
      <c r="A73" s="70" t="s">
        <v>130</v>
      </c>
      <c r="B73" s="1429">
        <f t="shared" ref="B73:P73" si="17">SUM(B69:B72)</f>
        <v>0</v>
      </c>
      <c r="C73" s="1430">
        <f t="shared" si="17"/>
        <v>2</v>
      </c>
      <c r="D73" s="1430">
        <f t="shared" si="17"/>
        <v>0</v>
      </c>
      <c r="E73" s="1430">
        <f t="shared" si="17"/>
        <v>0</v>
      </c>
      <c r="F73" s="1430">
        <f t="shared" si="17"/>
        <v>0</v>
      </c>
      <c r="G73" s="1430">
        <f t="shared" si="17"/>
        <v>0</v>
      </c>
      <c r="H73" s="1430">
        <f t="shared" si="17"/>
        <v>0</v>
      </c>
      <c r="I73" s="1430">
        <f t="shared" si="17"/>
        <v>39</v>
      </c>
      <c r="J73" s="1430">
        <f t="shared" si="17"/>
        <v>0</v>
      </c>
      <c r="K73" s="1430">
        <f t="shared" si="17"/>
        <v>0</v>
      </c>
      <c r="L73" s="1430">
        <f t="shared" si="17"/>
        <v>51</v>
      </c>
      <c r="M73" s="1430">
        <f t="shared" si="17"/>
        <v>4</v>
      </c>
      <c r="N73" s="1430">
        <f t="shared" si="17"/>
        <v>0</v>
      </c>
      <c r="O73" s="1430">
        <f t="shared" si="17"/>
        <v>0</v>
      </c>
      <c r="P73" s="1820">
        <f t="shared" si="17"/>
        <v>2</v>
      </c>
      <c r="Q73" s="206">
        <f t="shared" si="16"/>
        <v>98</v>
      </c>
      <c r="R73" s="207">
        <f>SUM(R69:R72)</f>
        <v>1</v>
      </c>
    </row>
    <row r="74" spans="1:35" s="1262" customFormat="1" ht="15.75" hidden="1" thickBot="1" x14ac:dyDescent="0.3">
      <c r="A74" s="71" t="s">
        <v>129</v>
      </c>
      <c r="B74" s="807">
        <f>SUM(B73/Q73)</f>
        <v>0</v>
      </c>
      <c r="C74" s="808">
        <f>SUM(C73/Q73)</f>
        <v>2.0408163265306121E-2</v>
      </c>
      <c r="D74" s="808">
        <f>SUM(D73/Q73)</f>
        <v>0</v>
      </c>
      <c r="E74" s="808">
        <f>SUM(E73/Q73)</f>
        <v>0</v>
      </c>
      <c r="F74" s="808">
        <f>SUM(F73/Q73)</f>
        <v>0</v>
      </c>
      <c r="G74" s="808">
        <f>SUM(G73/Q73)</f>
        <v>0</v>
      </c>
      <c r="H74" s="808">
        <f>SUM(H73/Q73)</f>
        <v>0</v>
      </c>
      <c r="I74" s="808">
        <f>SUM(I73/Q73)</f>
        <v>0.39795918367346939</v>
      </c>
      <c r="J74" s="808">
        <f>SUM(J73/Q73)</f>
        <v>0</v>
      </c>
      <c r="K74" s="808">
        <f>SUM(K73/Q73)</f>
        <v>0</v>
      </c>
      <c r="L74" s="808">
        <f>SUM(L73/Q73)</f>
        <v>0.52040816326530615</v>
      </c>
      <c r="M74" s="808">
        <f>SUM(M73/Q73)</f>
        <v>4.0816326530612242E-2</v>
      </c>
      <c r="N74" s="808">
        <f>SUM(N73/Q73)</f>
        <v>0</v>
      </c>
      <c r="O74" s="808">
        <f>SUM(O73/Q73)</f>
        <v>0</v>
      </c>
      <c r="P74" s="809">
        <f>SUM(P73/Q73)</f>
        <v>2.0408163265306121E-2</v>
      </c>
      <c r="Q74" s="205">
        <f t="shared" si="16"/>
        <v>1</v>
      </c>
      <c r="R74" s="367"/>
    </row>
    <row r="75" spans="1:35" s="1262" customFormat="1" ht="16.5" hidden="1" customHeight="1" thickBot="1" x14ac:dyDescent="0.3">
      <c r="A75" s="2314" t="s">
        <v>161</v>
      </c>
      <c r="B75" s="2323"/>
      <c r="C75" s="2323"/>
      <c r="D75" s="2323"/>
      <c r="E75" s="2323"/>
      <c r="F75" s="2323"/>
      <c r="G75" s="2323"/>
      <c r="H75" s="2323"/>
      <c r="I75" s="2323"/>
      <c r="J75" s="2323"/>
      <c r="K75" s="2323"/>
      <c r="L75" s="2323"/>
      <c r="M75" s="2323"/>
      <c r="N75" s="2323"/>
      <c r="O75" s="2323"/>
      <c r="P75" s="2323"/>
      <c r="Q75" s="2324"/>
      <c r="R75" s="2325"/>
    </row>
    <row r="76" spans="1:35" s="1262" customFormat="1" hidden="1" x14ac:dyDescent="0.25">
      <c r="A76" s="67" t="s">
        <v>162</v>
      </c>
      <c r="B76" s="323">
        <v>0</v>
      </c>
      <c r="C76" s="324">
        <v>0</v>
      </c>
      <c r="D76" s="324">
        <v>0</v>
      </c>
      <c r="E76" s="324">
        <v>0</v>
      </c>
      <c r="F76" s="324">
        <v>0</v>
      </c>
      <c r="G76" s="324">
        <v>0</v>
      </c>
      <c r="H76" s="324">
        <v>0</v>
      </c>
      <c r="I76" s="324">
        <v>0</v>
      </c>
      <c r="J76" s="324">
        <v>0</v>
      </c>
      <c r="K76" s="324">
        <v>0</v>
      </c>
      <c r="L76" s="324">
        <v>0</v>
      </c>
      <c r="M76" s="324">
        <v>0</v>
      </c>
      <c r="N76" s="324">
        <v>0</v>
      </c>
      <c r="O76" s="324">
        <v>0</v>
      </c>
      <c r="P76" s="1817">
        <v>0</v>
      </c>
      <c r="Q76" s="113">
        <f t="shared" ref="Q76:Q81" si="18">SUM(B76:P76)</f>
        <v>0</v>
      </c>
      <c r="R76" s="279">
        <f>SUM(Q76/Q80)</f>
        <v>0</v>
      </c>
    </row>
    <row r="77" spans="1:35" s="1262" customFormat="1" hidden="1" x14ac:dyDescent="0.25">
      <c r="A77" s="68" t="s">
        <v>163</v>
      </c>
      <c r="B77" s="326">
        <v>0</v>
      </c>
      <c r="C77" s="327">
        <v>1</v>
      </c>
      <c r="D77" s="327">
        <v>0</v>
      </c>
      <c r="E77" s="327">
        <v>0</v>
      </c>
      <c r="F77" s="327">
        <v>0</v>
      </c>
      <c r="G77" s="327">
        <v>0</v>
      </c>
      <c r="H77" s="327">
        <v>0</v>
      </c>
      <c r="I77" s="327">
        <v>15</v>
      </c>
      <c r="J77" s="327">
        <v>0</v>
      </c>
      <c r="K77" s="327">
        <v>0</v>
      </c>
      <c r="L77" s="327">
        <v>6</v>
      </c>
      <c r="M77" s="327">
        <v>0</v>
      </c>
      <c r="N77" s="327">
        <v>0</v>
      </c>
      <c r="O77" s="327">
        <v>0</v>
      </c>
      <c r="P77" s="1818">
        <v>0</v>
      </c>
      <c r="Q77" s="114">
        <f t="shared" si="18"/>
        <v>22</v>
      </c>
      <c r="R77" s="280">
        <f>SUM(Q77/Q80)</f>
        <v>0.22448979591836735</v>
      </c>
    </row>
    <row r="78" spans="1:35" s="1262" customFormat="1" hidden="1" x14ac:dyDescent="0.25">
      <c r="A78" s="68" t="s">
        <v>164</v>
      </c>
      <c r="B78" s="326">
        <v>0</v>
      </c>
      <c r="C78" s="327">
        <v>1</v>
      </c>
      <c r="D78" s="327">
        <v>0</v>
      </c>
      <c r="E78" s="327">
        <v>0</v>
      </c>
      <c r="F78" s="327">
        <v>0</v>
      </c>
      <c r="G78" s="327">
        <v>0</v>
      </c>
      <c r="H78" s="327">
        <v>0</v>
      </c>
      <c r="I78" s="327">
        <v>12</v>
      </c>
      <c r="J78" s="327">
        <v>0</v>
      </c>
      <c r="K78" s="327">
        <v>0</v>
      </c>
      <c r="L78" s="327">
        <v>26</v>
      </c>
      <c r="M78" s="327">
        <v>3</v>
      </c>
      <c r="N78" s="327">
        <v>0</v>
      </c>
      <c r="O78" s="327">
        <v>0</v>
      </c>
      <c r="P78" s="1818">
        <v>0</v>
      </c>
      <c r="Q78" s="114">
        <f t="shared" si="18"/>
        <v>42</v>
      </c>
      <c r="R78" s="280">
        <f>SUM(Q78/Q80)</f>
        <v>0.42857142857142855</v>
      </c>
      <c r="T78" s="64"/>
      <c r="U78" s="64"/>
      <c r="V78" s="64"/>
      <c r="W78" s="64"/>
      <c r="X78" s="64"/>
      <c r="Y78" s="64"/>
      <c r="Z78" s="64"/>
      <c r="AA78" s="64"/>
      <c r="AB78" s="64"/>
      <c r="AC78" s="64"/>
      <c r="AD78" s="64"/>
      <c r="AE78" s="64"/>
      <c r="AF78" s="64"/>
      <c r="AG78" s="64"/>
      <c r="AH78" s="64"/>
      <c r="AI78" s="64"/>
    </row>
    <row r="79" spans="1:35" s="1262" customFormat="1" ht="15.75" hidden="1" thickBot="1" x14ac:dyDescent="0.3">
      <c r="A79" s="69" t="s">
        <v>165</v>
      </c>
      <c r="B79" s="329">
        <v>0</v>
      </c>
      <c r="C79" s="330">
        <v>0</v>
      </c>
      <c r="D79" s="330">
        <v>0</v>
      </c>
      <c r="E79" s="330">
        <v>0</v>
      </c>
      <c r="F79" s="330">
        <v>0</v>
      </c>
      <c r="G79" s="330">
        <v>0</v>
      </c>
      <c r="H79" s="330">
        <v>0</v>
      </c>
      <c r="I79" s="330">
        <v>12</v>
      </c>
      <c r="J79" s="330">
        <v>0</v>
      </c>
      <c r="K79" s="330">
        <v>0</v>
      </c>
      <c r="L79" s="330">
        <v>19</v>
      </c>
      <c r="M79" s="330">
        <v>1</v>
      </c>
      <c r="N79" s="330">
        <v>0</v>
      </c>
      <c r="O79" s="330">
        <v>0</v>
      </c>
      <c r="P79" s="1819">
        <v>2</v>
      </c>
      <c r="Q79" s="115">
        <f t="shared" si="18"/>
        <v>34</v>
      </c>
      <c r="R79" s="281">
        <f>SUM(Q79/Q80)</f>
        <v>0.34693877551020408</v>
      </c>
      <c r="T79" s="239"/>
      <c r="U79" s="239"/>
      <c r="V79" s="239"/>
      <c r="W79" s="239"/>
      <c r="X79" s="239"/>
      <c r="Y79" s="239"/>
      <c r="Z79" s="239"/>
      <c r="AA79" s="239"/>
      <c r="AB79" s="239"/>
      <c r="AC79" s="239"/>
      <c r="AD79" s="239"/>
      <c r="AE79" s="239"/>
      <c r="AF79" s="239"/>
      <c r="AG79" s="239"/>
      <c r="AH79" s="239"/>
      <c r="AI79" s="239"/>
    </row>
    <row r="80" spans="1:35" s="1262" customFormat="1" ht="16.5" hidden="1" thickTop="1" thickBot="1" x14ac:dyDescent="0.3">
      <c r="A80" s="70" t="s">
        <v>130</v>
      </c>
      <c r="B80" s="1429">
        <f t="shared" ref="B80:P80" si="19">SUM(B76:B79)</f>
        <v>0</v>
      </c>
      <c r="C80" s="1430">
        <f t="shared" si="19"/>
        <v>2</v>
      </c>
      <c r="D80" s="1430">
        <f t="shared" si="19"/>
        <v>0</v>
      </c>
      <c r="E80" s="1430">
        <f t="shared" si="19"/>
        <v>0</v>
      </c>
      <c r="F80" s="1430">
        <f t="shared" si="19"/>
        <v>0</v>
      </c>
      <c r="G80" s="1430">
        <f t="shared" si="19"/>
        <v>0</v>
      </c>
      <c r="H80" s="1430">
        <f t="shared" si="19"/>
        <v>0</v>
      </c>
      <c r="I80" s="1430">
        <f t="shared" si="19"/>
        <v>39</v>
      </c>
      <c r="J80" s="1430">
        <f t="shared" si="19"/>
        <v>0</v>
      </c>
      <c r="K80" s="1430">
        <f t="shared" si="19"/>
        <v>0</v>
      </c>
      <c r="L80" s="1430">
        <f t="shared" si="19"/>
        <v>51</v>
      </c>
      <c r="M80" s="1430">
        <f t="shared" si="19"/>
        <v>4</v>
      </c>
      <c r="N80" s="1430">
        <f t="shared" si="19"/>
        <v>0</v>
      </c>
      <c r="O80" s="1430">
        <f t="shared" si="19"/>
        <v>0</v>
      </c>
      <c r="P80" s="1820">
        <f t="shared" si="19"/>
        <v>2</v>
      </c>
      <c r="Q80" s="206">
        <f t="shared" si="18"/>
        <v>98</v>
      </c>
      <c r="R80" s="207">
        <f>SUM(R76:R79)</f>
        <v>1</v>
      </c>
      <c r="T80" s="239"/>
      <c r="U80" s="64"/>
      <c r="V80" s="64"/>
      <c r="W80" s="64"/>
      <c r="X80" s="64"/>
      <c r="Y80" s="64"/>
      <c r="Z80" s="64"/>
      <c r="AA80" s="64"/>
      <c r="AB80" s="64"/>
      <c r="AC80" s="64"/>
      <c r="AD80" s="64"/>
      <c r="AE80" s="64"/>
      <c r="AF80" s="64"/>
      <c r="AG80" s="64"/>
      <c r="AH80" s="64"/>
      <c r="AI80" s="64"/>
    </row>
    <row r="81" spans="1:35" s="1262" customFormat="1" ht="17.25" hidden="1" customHeight="1" thickBot="1" x14ac:dyDescent="0.3">
      <c r="A81" s="71" t="s">
        <v>129</v>
      </c>
      <c r="B81" s="807">
        <f>SUM(B80/Q80)</f>
        <v>0</v>
      </c>
      <c r="C81" s="808">
        <f>SUM(C80/Q80)</f>
        <v>2.0408163265306121E-2</v>
      </c>
      <c r="D81" s="808">
        <f>SUM(D80/Q80)</f>
        <v>0</v>
      </c>
      <c r="E81" s="808">
        <f>SUM(E80/Q80)</f>
        <v>0</v>
      </c>
      <c r="F81" s="808">
        <f>SUM(F80/Q80)</f>
        <v>0</v>
      </c>
      <c r="G81" s="808">
        <f>SUM(G80/Q80)</f>
        <v>0</v>
      </c>
      <c r="H81" s="808">
        <f>SUM(H80/Q80)</f>
        <v>0</v>
      </c>
      <c r="I81" s="808">
        <f>SUM(I80/Q80)</f>
        <v>0.39795918367346939</v>
      </c>
      <c r="J81" s="808">
        <f>SUM(J80/Q80)</f>
        <v>0</v>
      </c>
      <c r="K81" s="808">
        <f>SUM(K80/Q80)</f>
        <v>0</v>
      </c>
      <c r="L81" s="808">
        <f>SUM(L80/Q80)</f>
        <v>0.52040816326530615</v>
      </c>
      <c r="M81" s="808">
        <f>SUM(M80/Q80)</f>
        <v>4.0816326530612242E-2</v>
      </c>
      <c r="N81" s="808">
        <f>SUM(N80/Q80)</f>
        <v>0</v>
      </c>
      <c r="O81" s="808">
        <f>SUM(O80/Q80)</f>
        <v>0</v>
      </c>
      <c r="P81" s="809">
        <f>SUM(P80/Q80)</f>
        <v>2.0408163265306121E-2</v>
      </c>
      <c r="Q81" s="205">
        <f t="shared" si="18"/>
        <v>1</v>
      </c>
      <c r="R81" s="367"/>
      <c r="T81" s="239"/>
      <c r="U81" s="64"/>
      <c r="V81" s="64"/>
      <c r="W81" s="64"/>
      <c r="X81" s="64"/>
      <c r="Y81" s="64"/>
      <c r="Z81" s="64"/>
      <c r="AA81" s="64"/>
      <c r="AB81" s="64"/>
      <c r="AC81" s="64"/>
      <c r="AD81" s="64"/>
      <c r="AE81" s="64"/>
      <c r="AF81" s="64"/>
      <c r="AG81" s="64"/>
      <c r="AH81" s="64"/>
      <c r="AI81" s="64"/>
    </row>
    <row r="82" spans="1:35" s="1262" customFormat="1" ht="16.5" hidden="1" thickBot="1" x14ac:dyDescent="0.3">
      <c r="A82" s="2320" t="s">
        <v>995</v>
      </c>
      <c r="B82" s="2321"/>
      <c r="C82" s="2321"/>
      <c r="D82" s="2321"/>
      <c r="E82" s="2321"/>
      <c r="F82" s="2321"/>
      <c r="G82" s="2321"/>
      <c r="H82" s="2321"/>
      <c r="I82" s="2321"/>
      <c r="J82" s="2321"/>
      <c r="K82" s="2321"/>
      <c r="L82" s="2321"/>
      <c r="M82" s="2321"/>
      <c r="N82" s="2321"/>
      <c r="O82" s="2321"/>
      <c r="P82" s="2321"/>
      <c r="Q82" s="2321"/>
      <c r="R82" s="2322"/>
    </row>
    <row r="83" spans="1:35" s="1262" customFormat="1" ht="66.75" hidden="1" customHeight="1" thickBot="1" x14ac:dyDescent="0.3">
      <c r="A83" s="53"/>
      <c r="B83" s="666" t="s">
        <v>143</v>
      </c>
      <c r="C83" s="667" t="s">
        <v>144</v>
      </c>
      <c r="D83" s="667" t="s">
        <v>145</v>
      </c>
      <c r="E83" s="667" t="s">
        <v>146</v>
      </c>
      <c r="F83" s="667" t="s">
        <v>147</v>
      </c>
      <c r="G83" s="667" t="s">
        <v>148</v>
      </c>
      <c r="H83" s="667" t="s">
        <v>149</v>
      </c>
      <c r="I83" s="667" t="s">
        <v>150</v>
      </c>
      <c r="J83" s="667" t="s">
        <v>151</v>
      </c>
      <c r="K83" s="667" t="s">
        <v>152</v>
      </c>
      <c r="L83" s="667" t="s">
        <v>153</v>
      </c>
      <c r="M83" s="667" t="s">
        <v>154</v>
      </c>
      <c r="N83" s="667" t="s">
        <v>155</v>
      </c>
      <c r="O83" s="667" t="s">
        <v>156</v>
      </c>
      <c r="P83" s="669" t="s">
        <v>157</v>
      </c>
      <c r="Q83" s="54" t="s">
        <v>158</v>
      </c>
      <c r="R83" s="54" t="s">
        <v>159</v>
      </c>
    </row>
    <row r="84" spans="1:35" s="1262" customFormat="1" ht="15.75" hidden="1" thickBot="1" x14ac:dyDescent="0.3">
      <c r="A84" s="2314" t="s">
        <v>160</v>
      </c>
      <c r="B84" s="2323"/>
      <c r="C84" s="2323"/>
      <c r="D84" s="2323"/>
      <c r="E84" s="2323"/>
      <c r="F84" s="2323"/>
      <c r="G84" s="2323"/>
      <c r="H84" s="2323"/>
      <c r="I84" s="2323"/>
      <c r="J84" s="2323"/>
      <c r="K84" s="2323"/>
      <c r="L84" s="2323"/>
      <c r="M84" s="2323"/>
      <c r="N84" s="2323"/>
      <c r="O84" s="2323"/>
      <c r="P84" s="2323"/>
      <c r="Q84" s="2323"/>
      <c r="R84" s="2316"/>
    </row>
    <row r="85" spans="1:35" s="1262" customFormat="1" hidden="1" x14ac:dyDescent="0.25">
      <c r="A85" s="67" t="s">
        <v>107</v>
      </c>
      <c r="B85" s="323">
        <v>0</v>
      </c>
      <c r="C85" s="324">
        <v>0</v>
      </c>
      <c r="D85" s="324">
        <v>0</v>
      </c>
      <c r="E85" s="324">
        <v>0</v>
      </c>
      <c r="F85" s="324">
        <v>0</v>
      </c>
      <c r="G85" s="324">
        <v>0</v>
      </c>
      <c r="H85" s="324">
        <v>0</v>
      </c>
      <c r="I85" s="324">
        <v>0</v>
      </c>
      <c r="J85" s="324">
        <v>0</v>
      </c>
      <c r="K85" s="324">
        <v>0</v>
      </c>
      <c r="L85" s="324">
        <v>0</v>
      </c>
      <c r="M85" s="324">
        <v>0</v>
      </c>
      <c r="N85" s="324">
        <v>0</v>
      </c>
      <c r="O85" s="324">
        <v>0</v>
      </c>
      <c r="P85" s="325">
        <v>0</v>
      </c>
      <c r="Q85" s="113">
        <f t="shared" ref="Q85:Q90" si="20">SUM(B85:P85)</f>
        <v>0</v>
      </c>
      <c r="R85" s="279">
        <f>SUM(Q85/Q89)</f>
        <v>0</v>
      </c>
    </row>
    <row r="86" spans="1:35" s="1262" customFormat="1" hidden="1" x14ac:dyDescent="0.25">
      <c r="A86" s="68" t="s">
        <v>108</v>
      </c>
      <c r="B86" s="326">
        <v>0</v>
      </c>
      <c r="C86" s="327">
        <v>2</v>
      </c>
      <c r="D86" s="327">
        <v>0</v>
      </c>
      <c r="E86" s="327">
        <v>0</v>
      </c>
      <c r="F86" s="327">
        <v>0</v>
      </c>
      <c r="G86" s="327">
        <v>0</v>
      </c>
      <c r="H86" s="327">
        <v>0</v>
      </c>
      <c r="I86" s="327">
        <v>22</v>
      </c>
      <c r="J86" s="327">
        <v>0</v>
      </c>
      <c r="K86" s="327">
        <v>0</v>
      </c>
      <c r="L86" s="327">
        <v>5</v>
      </c>
      <c r="M86" s="327">
        <v>0</v>
      </c>
      <c r="N86" s="327">
        <v>0</v>
      </c>
      <c r="O86" s="327">
        <v>0</v>
      </c>
      <c r="P86" s="328">
        <v>0</v>
      </c>
      <c r="Q86" s="114">
        <f t="shared" si="20"/>
        <v>29</v>
      </c>
      <c r="R86" s="280">
        <f>SUM(Q86/Q89)</f>
        <v>0.1657142857142857</v>
      </c>
    </row>
    <row r="87" spans="1:35" s="1262" customFormat="1" hidden="1" x14ac:dyDescent="0.25">
      <c r="A87" s="68" t="s">
        <v>109</v>
      </c>
      <c r="B87" s="326">
        <v>0</v>
      </c>
      <c r="C87" s="327">
        <v>0</v>
      </c>
      <c r="D87" s="327">
        <v>0</v>
      </c>
      <c r="E87" s="327">
        <v>0</v>
      </c>
      <c r="F87" s="327">
        <v>0</v>
      </c>
      <c r="G87" s="327">
        <v>0</v>
      </c>
      <c r="H87" s="327">
        <v>0</v>
      </c>
      <c r="I87" s="327">
        <v>56</v>
      </c>
      <c r="J87" s="327">
        <v>0</v>
      </c>
      <c r="K87" s="327">
        <v>0</v>
      </c>
      <c r="L87" s="327">
        <v>11</v>
      </c>
      <c r="M87" s="327">
        <v>2</v>
      </c>
      <c r="N87" s="327">
        <v>0</v>
      </c>
      <c r="O87" s="327">
        <v>0</v>
      </c>
      <c r="P87" s="328">
        <v>0</v>
      </c>
      <c r="Q87" s="114">
        <f t="shared" si="20"/>
        <v>69</v>
      </c>
      <c r="R87" s="280">
        <f>SUM(Q87/Q89)</f>
        <v>0.39428571428571429</v>
      </c>
    </row>
    <row r="88" spans="1:35" s="1262" customFormat="1" ht="15.75" hidden="1" thickBot="1" x14ac:dyDescent="0.3">
      <c r="A88" s="69" t="s">
        <v>110</v>
      </c>
      <c r="B88" s="329">
        <v>0</v>
      </c>
      <c r="C88" s="330">
        <v>0</v>
      </c>
      <c r="D88" s="330">
        <v>0</v>
      </c>
      <c r="E88" s="330">
        <v>0</v>
      </c>
      <c r="F88" s="330">
        <v>0</v>
      </c>
      <c r="G88" s="330">
        <v>0</v>
      </c>
      <c r="H88" s="330">
        <v>0</v>
      </c>
      <c r="I88" s="330">
        <v>64</v>
      </c>
      <c r="J88" s="330">
        <v>0</v>
      </c>
      <c r="K88" s="330">
        <v>0</v>
      </c>
      <c r="L88" s="330">
        <v>11</v>
      </c>
      <c r="M88" s="330">
        <v>2</v>
      </c>
      <c r="N88" s="330">
        <v>0</v>
      </c>
      <c r="O88" s="330">
        <v>0</v>
      </c>
      <c r="P88" s="331">
        <v>0</v>
      </c>
      <c r="Q88" s="115">
        <f t="shared" si="20"/>
        <v>77</v>
      </c>
      <c r="R88" s="281">
        <f>SUM(Q88/Q89)</f>
        <v>0.44</v>
      </c>
    </row>
    <row r="89" spans="1:35" s="1262" customFormat="1" ht="16.5" hidden="1" thickTop="1" thickBot="1" x14ac:dyDescent="0.3">
      <c r="A89" s="70" t="s">
        <v>130</v>
      </c>
      <c r="B89" s="100">
        <f t="shared" ref="B89:P89" si="21">SUM(B85:B88)</f>
        <v>0</v>
      </c>
      <c r="C89" s="101">
        <f t="shared" si="21"/>
        <v>2</v>
      </c>
      <c r="D89" s="101">
        <f t="shared" si="21"/>
        <v>0</v>
      </c>
      <c r="E89" s="101">
        <f t="shared" si="21"/>
        <v>0</v>
      </c>
      <c r="F89" s="101">
        <f t="shared" si="21"/>
        <v>0</v>
      </c>
      <c r="G89" s="101">
        <f t="shared" si="21"/>
        <v>0</v>
      </c>
      <c r="H89" s="101">
        <f t="shared" si="21"/>
        <v>0</v>
      </c>
      <c r="I89" s="101">
        <f t="shared" si="21"/>
        <v>142</v>
      </c>
      <c r="J89" s="101">
        <f t="shared" si="21"/>
        <v>0</v>
      </c>
      <c r="K89" s="101">
        <f t="shared" si="21"/>
        <v>0</v>
      </c>
      <c r="L89" s="101">
        <f t="shared" si="21"/>
        <v>27</v>
      </c>
      <c r="M89" s="101">
        <f t="shared" si="21"/>
        <v>4</v>
      </c>
      <c r="N89" s="101">
        <f t="shared" si="21"/>
        <v>0</v>
      </c>
      <c r="O89" s="101">
        <f t="shared" si="21"/>
        <v>0</v>
      </c>
      <c r="P89" s="116">
        <f t="shared" si="21"/>
        <v>0</v>
      </c>
      <c r="Q89" s="206">
        <f t="shared" si="20"/>
        <v>175</v>
      </c>
      <c r="R89" s="207">
        <f>SUM(R85:R88)</f>
        <v>1</v>
      </c>
    </row>
    <row r="90" spans="1:35" s="1262" customFormat="1" ht="15.75" hidden="1" thickBot="1" x14ac:dyDescent="0.3">
      <c r="A90" s="71" t="s">
        <v>129</v>
      </c>
      <c r="B90" s="276">
        <f>SUM(B89/Q89)</f>
        <v>0</v>
      </c>
      <c r="C90" s="277">
        <f>SUM(C89/Q89)</f>
        <v>1.1428571428571429E-2</v>
      </c>
      <c r="D90" s="277">
        <f>SUM(D89/Q89)</f>
        <v>0</v>
      </c>
      <c r="E90" s="277">
        <f>SUM(E89/Q89)</f>
        <v>0</v>
      </c>
      <c r="F90" s="277">
        <f>SUM(F89/Q89)</f>
        <v>0</v>
      </c>
      <c r="G90" s="277">
        <f>SUM(G89/Q89)</f>
        <v>0</v>
      </c>
      <c r="H90" s="277">
        <f>SUM(H89/Q89)</f>
        <v>0</v>
      </c>
      <c r="I90" s="277">
        <f>SUM(I89/Q89)</f>
        <v>0.81142857142857139</v>
      </c>
      <c r="J90" s="277">
        <f>SUM(J89/Q89)</f>
        <v>0</v>
      </c>
      <c r="K90" s="277">
        <f>SUM(K89/Q89)</f>
        <v>0</v>
      </c>
      <c r="L90" s="277">
        <f>SUM(L89/Q89)</f>
        <v>0.15428571428571428</v>
      </c>
      <c r="M90" s="277">
        <f>SUM(M89/Q89)</f>
        <v>2.2857142857142857E-2</v>
      </c>
      <c r="N90" s="277">
        <f>SUM(N89/Q89)</f>
        <v>0</v>
      </c>
      <c r="O90" s="277">
        <f>SUM(O89/Q89)</f>
        <v>0</v>
      </c>
      <c r="P90" s="278">
        <f>SUM(P89/Q89)</f>
        <v>0</v>
      </c>
      <c r="Q90" s="205">
        <f t="shared" si="20"/>
        <v>1</v>
      </c>
      <c r="R90" s="367"/>
    </row>
    <row r="91" spans="1:35" s="1262" customFormat="1" ht="16.5" hidden="1" customHeight="1" thickBot="1" x14ac:dyDescent="0.3">
      <c r="A91" s="2314" t="s">
        <v>161</v>
      </c>
      <c r="B91" s="2323"/>
      <c r="C91" s="2323"/>
      <c r="D91" s="2323"/>
      <c r="E91" s="2323"/>
      <c r="F91" s="2323"/>
      <c r="G91" s="2323"/>
      <c r="H91" s="2323"/>
      <c r="I91" s="2323"/>
      <c r="J91" s="2323"/>
      <c r="K91" s="2323"/>
      <c r="L91" s="2323"/>
      <c r="M91" s="2323"/>
      <c r="N91" s="2323"/>
      <c r="O91" s="2323"/>
      <c r="P91" s="2323"/>
      <c r="Q91" s="2324"/>
      <c r="R91" s="2325"/>
    </row>
    <row r="92" spans="1:35" s="1262" customFormat="1" hidden="1" x14ac:dyDescent="0.25">
      <c r="A92" s="67" t="s">
        <v>162</v>
      </c>
      <c r="B92" s="323">
        <v>0</v>
      </c>
      <c r="C92" s="324">
        <v>1</v>
      </c>
      <c r="D92" s="324">
        <v>0</v>
      </c>
      <c r="E92" s="324">
        <v>0</v>
      </c>
      <c r="F92" s="324">
        <v>0</v>
      </c>
      <c r="G92" s="324">
        <v>0</v>
      </c>
      <c r="H92" s="324">
        <v>0</v>
      </c>
      <c r="I92" s="324">
        <v>30</v>
      </c>
      <c r="J92" s="324">
        <v>0</v>
      </c>
      <c r="K92" s="324">
        <v>0</v>
      </c>
      <c r="L92" s="324">
        <v>3</v>
      </c>
      <c r="M92" s="324">
        <v>0</v>
      </c>
      <c r="N92" s="324">
        <v>0</v>
      </c>
      <c r="O92" s="324">
        <v>0</v>
      </c>
      <c r="P92" s="325">
        <v>0</v>
      </c>
      <c r="Q92" s="113">
        <f t="shared" ref="Q92:Q97" si="22">SUM(B92:P92)</f>
        <v>34</v>
      </c>
      <c r="R92" s="279">
        <f>SUM(Q92/Q96)</f>
        <v>0.19428571428571428</v>
      </c>
    </row>
    <row r="93" spans="1:35" s="1262" customFormat="1" hidden="1" x14ac:dyDescent="0.25">
      <c r="A93" s="68" t="s">
        <v>163</v>
      </c>
      <c r="B93" s="326">
        <v>0</v>
      </c>
      <c r="C93" s="327">
        <v>1</v>
      </c>
      <c r="D93" s="327">
        <v>0</v>
      </c>
      <c r="E93" s="327">
        <v>0</v>
      </c>
      <c r="F93" s="327">
        <v>0</v>
      </c>
      <c r="G93" s="327">
        <v>0</v>
      </c>
      <c r="H93" s="327">
        <v>0</v>
      </c>
      <c r="I93" s="327">
        <v>102</v>
      </c>
      <c r="J93" s="327">
        <v>0</v>
      </c>
      <c r="K93" s="327">
        <v>0</v>
      </c>
      <c r="L93" s="327">
        <v>20</v>
      </c>
      <c r="M93" s="327">
        <v>2</v>
      </c>
      <c r="N93" s="327">
        <v>0</v>
      </c>
      <c r="O93" s="327">
        <v>0</v>
      </c>
      <c r="P93" s="328">
        <v>0</v>
      </c>
      <c r="Q93" s="114">
        <f t="shared" si="22"/>
        <v>125</v>
      </c>
      <c r="R93" s="280">
        <f>SUM(Q93/Q96)</f>
        <v>0.7142857142857143</v>
      </c>
    </row>
    <row r="94" spans="1:35" s="1262" customFormat="1" hidden="1" x14ac:dyDescent="0.25">
      <c r="A94" s="68" t="s">
        <v>164</v>
      </c>
      <c r="B94" s="326">
        <v>0</v>
      </c>
      <c r="C94" s="327">
        <v>0</v>
      </c>
      <c r="D94" s="327">
        <v>0</v>
      </c>
      <c r="E94" s="327">
        <v>0</v>
      </c>
      <c r="F94" s="327">
        <v>0</v>
      </c>
      <c r="G94" s="327">
        <v>0</v>
      </c>
      <c r="H94" s="327">
        <v>0</v>
      </c>
      <c r="I94" s="327">
        <v>10</v>
      </c>
      <c r="J94" s="327">
        <v>0</v>
      </c>
      <c r="K94" s="327">
        <v>0</v>
      </c>
      <c r="L94" s="327">
        <v>4</v>
      </c>
      <c r="M94" s="327">
        <v>2</v>
      </c>
      <c r="N94" s="327">
        <v>0</v>
      </c>
      <c r="O94" s="327">
        <v>0</v>
      </c>
      <c r="P94" s="328">
        <v>0</v>
      </c>
      <c r="Q94" s="114">
        <f t="shared" si="22"/>
        <v>16</v>
      </c>
      <c r="R94" s="280">
        <f>SUM(Q94/Q96)</f>
        <v>9.1428571428571428E-2</v>
      </c>
      <c r="T94" s="64"/>
      <c r="U94" s="64"/>
      <c r="V94" s="64"/>
      <c r="W94" s="64"/>
      <c r="X94" s="64"/>
      <c r="Y94" s="64"/>
      <c r="Z94" s="64"/>
      <c r="AA94" s="64"/>
      <c r="AB94" s="64"/>
      <c r="AC94" s="64"/>
      <c r="AD94" s="64"/>
      <c r="AE94" s="64"/>
      <c r="AF94" s="64"/>
      <c r="AG94" s="64"/>
      <c r="AH94" s="64"/>
      <c r="AI94" s="64"/>
    </row>
    <row r="95" spans="1:35" s="1262" customFormat="1" ht="15.75" hidden="1" thickBot="1" x14ac:dyDescent="0.3">
      <c r="A95" s="69" t="s">
        <v>165</v>
      </c>
      <c r="B95" s="329">
        <v>0</v>
      </c>
      <c r="C95" s="330">
        <v>0</v>
      </c>
      <c r="D95" s="330">
        <v>0</v>
      </c>
      <c r="E95" s="330">
        <v>0</v>
      </c>
      <c r="F95" s="330">
        <v>0</v>
      </c>
      <c r="G95" s="330">
        <v>0</v>
      </c>
      <c r="H95" s="330">
        <v>0</v>
      </c>
      <c r="I95" s="330">
        <v>0</v>
      </c>
      <c r="J95" s="330">
        <v>0</v>
      </c>
      <c r="K95" s="330">
        <v>0</v>
      </c>
      <c r="L95" s="330">
        <v>0</v>
      </c>
      <c r="M95" s="330">
        <v>0</v>
      </c>
      <c r="N95" s="330">
        <v>0</v>
      </c>
      <c r="O95" s="330">
        <v>0</v>
      </c>
      <c r="P95" s="331">
        <v>0</v>
      </c>
      <c r="Q95" s="115">
        <f t="shared" si="22"/>
        <v>0</v>
      </c>
      <c r="R95" s="281">
        <f>SUM(Q95/Q96)</f>
        <v>0</v>
      </c>
      <c r="T95" s="239"/>
      <c r="U95" s="239"/>
      <c r="V95" s="239"/>
      <c r="W95" s="239"/>
      <c r="X95" s="239"/>
      <c r="Y95" s="239"/>
      <c r="Z95" s="239"/>
      <c r="AA95" s="239"/>
      <c r="AB95" s="239"/>
      <c r="AC95" s="239"/>
      <c r="AD95" s="239"/>
      <c r="AE95" s="239"/>
      <c r="AF95" s="239"/>
      <c r="AG95" s="239"/>
      <c r="AH95" s="239"/>
      <c r="AI95" s="239"/>
    </row>
    <row r="96" spans="1:35" s="1262" customFormat="1" ht="16.5" hidden="1" thickTop="1" thickBot="1" x14ac:dyDescent="0.3">
      <c r="A96" s="70" t="s">
        <v>130</v>
      </c>
      <c r="B96" s="100">
        <f t="shared" ref="B96:P96" si="23">SUM(B92:B95)</f>
        <v>0</v>
      </c>
      <c r="C96" s="101">
        <f t="shared" si="23"/>
        <v>2</v>
      </c>
      <c r="D96" s="101">
        <f t="shared" si="23"/>
        <v>0</v>
      </c>
      <c r="E96" s="101">
        <f t="shared" si="23"/>
        <v>0</v>
      </c>
      <c r="F96" s="101">
        <f t="shared" si="23"/>
        <v>0</v>
      </c>
      <c r="G96" s="101">
        <f t="shared" si="23"/>
        <v>0</v>
      </c>
      <c r="H96" s="101">
        <f t="shared" si="23"/>
        <v>0</v>
      </c>
      <c r="I96" s="101">
        <f t="shared" si="23"/>
        <v>142</v>
      </c>
      <c r="J96" s="101">
        <f t="shared" si="23"/>
        <v>0</v>
      </c>
      <c r="K96" s="101">
        <f t="shared" si="23"/>
        <v>0</v>
      </c>
      <c r="L96" s="101">
        <f t="shared" si="23"/>
        <v>27</v>
      </c>
      <c r="M96" s="101">
        <f t="shared" si="23"/>
        <v>4</v>
      </c>
      <c r="N96" s="101">
        <f t="shared" si="23"/>
        <v>0</v>
      </c>
      <c r="O96" s="101">
        <f t="shared" si="23"/>
        <v>0</v>
      </c>
      <c r="P96" s="116">
        <f t="shared" si="23"/>
        <v>0</v>
      </c>
      <c r="Q96" s="206">
        <f t="shared" si="22"/>
        <v>175</v>
      </c>
      <c r="R96" s="207">
        <f>SUM(R92:R95)</f>
        <v>1</v>
      </c>
      <c r="T96" s="239"/>
      <c r="U96" s="64"/>
      <c r="V96" s="64"/>
      <c r="W96" s="64"/>
      <c r="X96" s="64"/>
      <c r="Y96" s="64"/>
      <c r="Z96" s="64"/>
      <c r="AA96" s="64"/>
      <c r="AB96" s="64"/>
      <c r="AC96" s="64"/>
      <c r="AD96" s="64"/>
      <c r="AE96" s="64"/>
      <c r="AF96" s="64"/>
      <c r="AG96" s="64"/>
      <c r="AH96" s="64"/>
      <c r="AI96" s="64"/>
    </row>
    <row r="97" spans="1:35" s="1262" customFormat="1" ht="17.25" hidden="1" customHeight="1" thickBot="1" x14ac:dyDescent="0.3">
      <c r="A97" s="71" t="s">
        <v>129</v>
      </c>
      <c r="B97" s="276">
        <f>SUM(B96/Q96)</f>
        <v>0</v>
      </c>
      <c r="C97" s="277">
        <f>SUM(C96/Q96)</f>
        <v>1.1428571428571429E-2</v>
      </c>
      <c r="D97" s="277">
        <f>SUM(D96/Q96)</f>
        <v>0</v>
      </c>
      <c r="E97" s="277">
        <f>SUM(E96/Q96)</f>
        <v>0</v>
      </c>
      <c r="F97" s="277">
        <f>SUM(F96/Q96)</f>
        <v>0</v>
      </c>
      <c r="G97" s="277">
        <f>SUM(G96/Q96)</f>
        <v>0</v>
      </c>
      <c r="H97" s="277">
        <f>SUM(H96/Q96)</f>
        <v>0</v>
      </c>
      <c r="I97" s="277">
        <f>SUM(I96/Q96)</f>
        <v>0.81142857142857139</v>
      </c>
      <c r="J97" s="277">
        <f>SUM(J96/Q96)</f>
        <v>0</v>
      </c>
      <c r="K97" s="277">
        <f>SUM(K96/Q96)</f>
        <v>0</v>
      </c>
      <c r="L97" s="277">
        <f>SUM(L96/Q96)</f>
        <v>0.15428571428571428</v>
      </c>
      <c r="M97" s="277">
        <f>SUM(M96/Q96)</f>
        <v>2.2857142857142857E-2</v>
      </c>
      <c r="N97" s="277">
        <f>SUM(N96/Q96)</f>
        <v>0</v>
      </c>
      <c r="O97" s="277">
        <f>SUM(O96/Q96)</f>
        <v>0</v>
      </c>
      <c r="P97" s="278">
        <f>SUM(P96/Q96)</f>
        <v>0</v>
      </c>
      <c r="Q97" s="205">
        <f t="shared" si="22"/>
        <v>1</v>
      </c>
      <c r="R97" s="367"/>
      <c r="T97" s="239"/>
      <c r="U97" s="64"/>
      <c r="V97" s="64"/>
      <c r="W97" s="64"/>
      <c r="X97" s="64"/>
      <c r="Y97" s="64"/>
      <c r="Z97" s="64"/>
      <c r="AA97" s="64"/>
      <c r="AB97" s="64"/>
      <c r="AC97" s="64"/>
      <c r="AD97" s="64"/>
      <c r="AE97" s="64"/>
      <c r="AF97" s="64"/>
      <c r="AG97" s="64"/>
      <c r="AH97" s="64"/>
      <c r="AI97" s="64"/>
    </row>
    <row r="98" spans="1:35" s="1262" customFormat="1" ht="16.5" hidden="1" thickBot="1" x14ac:dyDescent="0.3">
      <c r="A98" s="2320" t="s">
        <v>176</v>
      </c>
      <c r="B98" s="2321"/>
      <c r="C98" s="2321"/>
      <c r="D98" s="2321"/>
      <c r="E98" s="2321"/>
      <c r="F98" s="2321"/>
      <c r="G98" s="2321"/>
      <c r="H98" s="2321"/>
      <c r="I98" s="2321"/>
      <c r="J98" s="2321"/>
      <c r="K98" s="2321"/>
      <c r="L98" s="2321"/>
      <c r="M98" s="2321"/>
      <c r="N98" s="2321"/>
      <c r="O98" s="2321"/>
      <c r="P98" s="2321"/>
      <c r="Q98" s="2321"/>
      <c r="R98" s="2322"/>
    </row>
    <row r="99" spans="1:35" s="1262" customFormat="1" ht="66.75" hidden="1" customHeight="1" thickBot="1" x14ac:dyDescent="0.3">
      <c r="A99" s="53"/>
      <c r="B99" s="666" t="s">
        <v>143</v>
      </c>
      <c r="C99" s="667" t="s">
        <v>144</v>
      </c>
      <c r="D99" s="667" t="s">
        <v>145</v>
      </c>
      <c r="E99" s="667" t="s">
        <v>146</v>
      </c>
      <c r="F99" s="667" t="s">
        <v>147</v>
      </c>
      <c r="G99" s="667" t="s">
        <v>148</v>
      </c>
      <c r="H99" s="667" t="s">
        <v>149</v>
      </c>
      <c r="I99" s="667" t="s">
        <v>150</v>
      </c>
      <c r="J99" s="667" t="s">
        <v>151</v>
      </c>
      <c r="K99" s="667" t="s">
        <v>152</v>
      </c>
      <c r="L99" s="667" t="s">
        <v>153</v>
      </c>
      <c r="M99" s="667" t="s">
        <v>154</v>
      </c>
      <c r="N99" s="667" t="s">
        <v>155</v>
      </c>
      <c r="O99" s="667" t="s">
        <v>156</v>
      </c>
      <c r="P99" s="669" t="s">
        <v>157</v>
      </c>
      <c r="Q99" s="54" t="s">
        <v>158</v>
      </c>
      <c r="R99" s="54" t="s">
        <v>159</v>
      </c>
    </row>
    <row r="100" spans="1:35" s="1262" customFormat="1" ht="15.75" hidden="1" thickBot="1" x14ac:dyDescent="0.3">
      <c r="A100" s="2314" t="s">
        <v>160</v>
      </c>
      <c r="B100" s="2323"/>
      <c r="C100" s="2323"/>
      <c r="D100" s="2323"/>
      <c r="E100" s="2323"/>
      <c r="F100" s="2323"/>
      <c r="G100" s="2323"/>
      <c r="H100" s="2323"/>
      <c r="I100" s="2323"/>
      <c r="J100" s="2323"/>
      <c r="K100" s="2323"/>
      <c r="L100" s="2323"/>
      <c r="M100" s="2323"/>
      <c r="N100" s="2323"/>
      <c r="O100" s="2323"/>
      <c r="P100" s="2323"/>
      <c r="Q100" s="2323"/>
      <c r="R100" s="2316"/>
    </row>
    <row r="101" spans="1:35" s="1262" customFormat="1" hidden="1" x14ac:dyDescent="0.25">
      <c r="A101" s="67" t="s">
        <v>107</v>
      </c>
      <c r="B101" s="323">
        <v>0</v>
      </c>
      <c r="C101" s="324">
        <v>1</v>
      </c>
      <c r="D101" s="324">
        <v>0</v>
      </c>
      <c r="E101" s="324">
        <v>0</v>
      </c>
      <c r="F101" s="324">
        <v>0</v>
      </c>
      <c r="G101" s="324">
        <v>0</v>
      </c>
      <c r="H101" s="324">
        <v>0</v>
      </c>
      <c r="I101" s="324">
        <v>14</v>
      </c>
      <c r="J101" s="324">
        <v>0</v>
      </c>
      <c r="K101" s="324">
        <v>0</v>
      </c>
      <c r="L101" s="324">
        <v>3</v>
      </c>
      <c r="M101" s="324">
        <v>0</v>
      </c>
      <c r="N101" s="324">
        <v>0</v>
      </c>
      <c r="O101" s="324">
        <v>0</v>
      </c>
      <c r="P101" s="325">
        <v>0</v>
      </c>
      <c r="Q101" s="113">
        <f t="shared" ref="Q101:Q106" si="24">SUM(B101:P101)</f>
        <v>18</v>
      </c>
      <c r="R101" s="279">
        <f>SUM(Q101/Q105)</f>
        <v>0.24657534246575341</v>
      </c>
    </row>
    <row r="102" spans="1:35" s="1262" customFormat="1" hidden="1" x14ac:dyDescent="0.25">
      <c r="A102" s="68" t="s">
        <v>108</v>
      </c>
      <c r="B102" s="326">
        <v>0</v>
      </c>
      <c r="C102" s="327">
        <v>0</v>
      </c>
      <c r="D102" s="327">
        <v>0</v>
      </c>
      <c r="E102" s="327">
        <v>0</v>
      </c>
      <c r="F102" s="327">
        <v>0</v>
      </c>
      <c r="G102" s="327">
        <v>0</v>
      </c>
      <c r="H102" s="327">
        <v>0</v>
      </c>
      <c r="I102" s="327">
        <v>37</v>
      </c>
      <c r="J102" s="327">
        <v>0</v>
      </c>
      <c r="K102" s="327">
        <v>0</v>
      </c>
      <c r="L102" s="327">
        <v>4</v>
      </c>
      <c r="M102" s="327">
        <v>1</v>
      </c>
      <c r="N102" s="327">
        <v>0</v>
      </c>
      <c r="O102" s="327">
        <v>1</v>
      </c>
      <c r="P102" s="328">
        <v>0</v>
      </c>
      <c r="Q102" s="114">
        <f t="shared" si="24"/>
        <v>43</v>
      </c>
      <c r="R102" s="280">
        <f>SUM(Q102/Q105)</f>
        <v>0.58904109589041098</v>
      </c>
    </row>
    <row r="103" spans="1:35" s="1262" customFormat="1" hidden="1" x14ac:dyDescent="0.25">
      <c r="A103" s="68" t="s">
        <v>109</v>
      </c>
      <c r="B103" s="326">
        <v>0</v>
      </c>
      <c r="C103" s="327">
        <v>0</v>
      </c>
      <c r="D103" s="327">
        <v>0</v>
      </c>
      <c r="E103" s="327">
        <v>0</v>
      </c>
      <c r="F103" s="327">
        <v>0</v>
      </c>
      <c r="G103" s="327">
        <v>0</v>
      </c>
      <c r="H103" s="327">
        <v>0</v>
      </c>
      <c r="I103" s="327">
        <v>9</v>
      </c>
      <c r="J103" s="327">
        <v>1</v>
      </c>
      <c r="K103" s="327">
        <v>0</v>
      </c>
      <c r="L103" s="327">
        <v>2</v>
      </c>
      <c r="M103" s="327">
        <v>0</v>
      </c>
      <c r="N103" s="327">
        <v>0</v>
      </c>
      <c r="O103" s="327">
        <v>0</v>
      </c>
      <c r="P103" s="328">
        <v>0</v>
      </c>
      <c r="Q103" s="114">
        <f t="shared" si="24"/>
        <v>12</v>
      </c>
      <c r="R103" s="280">
        <f>SUM(Q103/Q105)</f>
        <v>0.16438356164383561</v>
      </c>
    </row>
    <row r="104" spans="1:35" s="1262" customFormat="1" ht="15.75" hidden="1" thickBot="1" x14ac:dyDescent="0.3">
      <c r="A104" s="69" t="s">
        <v>110</v>
      </c>
      <c r="B104" s="329">
        <v>0</v>
      </c>
      <c r="C104" s="330">
        <v>0</v>
      </c>
      <c r="D104" s="330">
        <v>0</v>
      </c>
      <c r="E104" s="330">
        <v>0</v>
      </c>
      <c r="F104" s="330">
        <v>0</v>
      </c>
      <c r="G104" s="330">
        <v>0</v>
      </c>
      <c r="H104" s="330">
        <v>0</v>
      </c>
      <c r="I104" s="330">
        <v>0</v>
      </c>
      <c r="J104" s="330">
        <v>0</v>
      </c>
      <c r="K104" s="330">
        <v>0</v>
      </c>
      <c r="L104" s="330">
        <v>0</v>
      </c>
      <c r="M104" s="330">
        <v>0</v>
      </c>
      <c r="N104" s="330">
        <v>0</v>
      </c>
      <c r="O104" s="330">
        <v>0</v>
      </c>
      <c r="P104" s="331">
        <v>0</v>
      </c>
      <c r="Q104" s="115">
        <f t="shared" si="24"/>
        <v>0</v>
      </c>
      <c r="R104" s="281">
        <f>SUM(Q104/Q105)</f>
        <v>0</v>
      </c>
    </row>
    <row r="105" spans="1:35" s="1262" customFormat="1" ht="16.5" hidden="1" thickTop="1" thickBot="1" x14ac:dyDescent="0.3">
      <c r="A105" s="70" t="s">
        <v>130</v>
      </c>
      <c r="B105" s="100">
        <f t="shared" ref="B105:P105" si="25">SUM(B101:B104)</f>
        <v>0</v>
      </c>
      <c r="C105" s="101">
        <f t="shared" si="25"/>
        <v>1</v>
      </c>
      <c r="D105" s="101">
        <f t="shared" si="25"/>
        <v>0</v>
      </c>
      <c r="E105" s="101">
        <f t="shared" si="25"/>
        <v>0</v>
      </c>
      <c r="F105" s="101">
        <f t="shared" si="25"/>
        <v>0</v>
      </c>
      <c r="G105" s="101">
        <f t="shared" si="25"/>
        <v>0</v>
      </c>
      <c r="H105" s="101">
        <f t="shared" si="25"/>
        <v>0</v>
      </c>
      <c r="I105" s="101">
        <f t="shared" si="25"/>
        <v>60</v>
      </c>
      <c r="J105" s="101">
        <f t="shared" si="25"/>
        <v>1</v>
      </c>
      <c r="K105" s="101">
        <f t="shared" si="25"/>
        <v>0</v>
      </c>
      <c r="L105" s="101">
        <f t="shared" si="25"/>
        <v>9</v>
      </c>
      <c r="M105" s="101">
        <f t="shared" si="25"/>
        <v>1</v>
      </c>
      <c r="N105" s="101">
        <f t="shared" si="25"/>
        <v>0</v>
      </c>
      <c r="O105" s="101">
        <f t="shared" si="25"/>
        <v>1</v>
      </c>
      <c r="P105" s="116">
        <f t="shared" si="25"/>
        <v>0</v>
      </c>
      <c r="Q105" s="206">
        <f t="shared" si="24"/>
        <v>73</v>
      </c>
      <c r="R105" s="207">
        <f>SUM(R101:R104)</f>
        <v>1</v>
      </c>
    </row>
    <row r="106" spans="1:35" s="1262" customFormat="1" ht="15.75" hidden="1" thickBot="1" x14ac:dyDescent="0.3">
      <c r="A106" s="71" t="s">
        <v>129</v>
      </c>
      <c r="B106" s="276">
        <f>SUM(B105/Q105)</f>
        <v>0</v>
      </c>
      <c r="C106" s="277">
        <f>SUM(C105/Q105)</f>
        <v>1.3698630136986301E-2</v>
      </c>
      <c r="D106" s="277">
        <f>SUM(D105/Q105)</f>
        <v>0</v>
      </c>
      <c r="E106" s="277">
        <f>SUM(E105/Q105)</f>
        <v>0</v>
      </c>
      <c r="F106" s="277">
        <f>SUM(F105/Q105)</f>
        <v>0</v>
      </c>
      <c r="G106" s="277">
        <f>SUM(G105/Q105)</f>
        <v>0</v>
      </c>
      <c r="H106" s="277">
        <f>SUM(H105/Q105)</f>
        <v>0</v>
      </c>
      <c r="I106" s="277">
        <f>SUM(I105/Q105)</f>
        <v>0.82191780821917804</v>
      </c>
      <c r="J106" s="277">
        <f>SUM(J105/Q105)</f>
        <v>1.3698630136986301E-2</v>
      </c>
      <c r="K106" s="277">
        <f>SUM(K105/Q105)</f>
        <v>0</v>
      </c>
      <c r="L106" s="277">
        <f>SUM(L105/Q105)</f>
        <v>0.12328767123287671</v>
      </c>
      <c r="M106" s="277">
        <f>SUM(M105/Q105)</f>
        <v>1.3698630136986301E-2</v>
      </c>
      <c r="N106" s="277">
        <f>SUM(N105/Q105)</f>
        <v>0</v>
      </c>
      <c r="O106" s="277">
        <f>SUM(O105/Q105)</f>
        <v>1.3698630136986301E-2</v>
      </c>
      <c r="P106" s="278">
        <f>SUM(P105/Q105)</f>
        <v>0</v>
      </c>
      <c r="Q106" s="205">
        <f t="shared" si="24"/>
        <v>1.0000000000000002</v>
      </c>
      <c r="R106" s="367"/>
    </row>
    <row r="107" spans="1:35" s="1262" customFormat="1" ht="16.5" hidden="1" customHeight="1" thickBot="1" x14ac:dyDescent="0.3">
      <c r="A107" s="2314" t="s">
        <v>161</v>
      </c>
      <c r="B107" s="2323"/>
      <c r="C107" s="2323"/>
      <c r="D107" s="2323"/>
      <c r="E107" s="2323"/>
      <c r="F107" s="2323"/>
      <c r="G107" s="2323"/>
      <c r="H107" s="2323"/>
      <c r="I107" s="2323"/>
      <c r="J107" s="2323"/>
      <c r="K107" s="2323"/>
      <c r="L107" s="2323"/>
      <c r="M107" s="2323"/>
      <c r="N107" s="2323"/>
      <c r="O107" s="2323"/>
      <c r="P107" s="2323"/>
      <c r="Q107" s="2324"/>
      <c r="R107" s="2325"/>
      <c r="T107" s="575"/>
    </row>
    <row r="108" spans="1:35" s="1262" customFormat="1" hidden="1" x14ac:dyDescent="0.25">
      <c r="A108" s="67" t="s">
        <v>162</v>
      </c>
      <c r="B108" s="323">
        <v>0</v>
      </c>
      <c r="C108" s="324">
        <v>0</v>
      </c>
      <c r="D108" s="324">
        <v>0</v>
      </c>
      <c r="E108" s="324">
        <v>0</v>
      </c>
      <c r="F108" s="324">
        <v>0</v>
      </c>
      <c r="G108" s="324">
        <v>0</v>
      </c>
      <c r="H108" s="324">
        <v>0</v>
      </c>
      <c r="I108" s="324">
        <v>1</v>
      </c>
      <c r="J108" s="324">
        <v>0</v>
      </c>
      <c r="K108" s="324">
        <v>0</v>
      </c>
      <c r="L108" s="324">
        <v>0</v>
      </c>
      <c r="M108" s="324">
        <v>0</v>
      </c>
      <c r="N108" s="324">
        <v>0</v>
      </c>
      <c r="O108" s="324">
        <v>0</v>
      </c>
      <c r="P108" s="325">
        <v>0</v>
      </c>
      <c r="Q108" s="113">
        <f t="shared" ref="Q108:Q113" si="26">SUM(B108:P108)</f>
        <v>1</v>
      </c>
      <c r="R108" s="279">
        <f>SUM(Q108/Q112)</f>
        <v>1.3698630136986301E-2</v>
      </c>
    </row>
    <row r="109" spans="1:35" s="1262" customFormat="1" hidden="1" x14ac:dyDescent="0.25">
      <c r="A109" s="68" t="s">
        <v>163</v>
      </c>
      <c r="B109" s="326">
        <v>0</v>
      </c>
      <c r="C109" s="327">
        <v>1</v>
      </c>
      <c r="D109" s="327">
        <v>0</v>
      </c>
      <c r="E109" s="327">
        <v>0</v>
      </c>
      <c r="F109" s="327">
        <v>0</v>
      </c>
      <c r="G109" s="327">
        <v>0</v>
      </c>
      <c r="H109" s="327">
        <v>0</v>
      </c>
      <c r="I109" s="327">
        <v>16</v>
      </c>
      <c r="J109" s="327">
        <v>1</v>
      </c>
      <c r="K109" s="327">
        <v>0</v>
      </c>
      <c r="L109" s="327">
        <v>1</v>
      </c>
      <c r="M109" s="327">
        <v>0</v>
      </c>
      <c r="N109" s="327">
        <v>0</v>
      </c>
      <c r="O109" s="327">
        <v>0</v>
      </c>
      <c r="P109" s="328">
        <v>0</v>
      </c>
      <c r="Q109" s="114">
        <f t="shared" si="26"/>
        <v>19</v>
      </c>
      <c r="R109" s="280">
        <f>SUM(Q109/Q112)</f>
        <v>0.26027397260273971</v>
      </c>
    </row>
    <row r="110" spans="1:35" s="1262" customFormat="1" hidden="1" x14ac:dyDescent="0.25">
      <c r="A110" s="68" t="s">
        <v>164</v>
      </c>
      <c r="B110" s="326">
        <v>0</v>
      </c>
      <c r="C110" s="327">
        <v>0</v>
      </c>
      <c r="D110" s="327">
        <v>0</v>
      </c>
      <c r="E110" s="327">
        <v>0</v>
      </c>
      <c r="F110" s="327">
        <v>0</v>
      </c>
      <c r="G110" s="327">
        <v>0</v>
      </c>
      <c r="H110" s="327">
        <v>0</v>
      </c>
      <c r="I110" s="327">
        <v>20</v>
      </c>
      <c r="J110" s="327">
        <v>0</v>
      </c>
      <c r="K110" s="327">
        <v>0</v>
      </c>
      <c r="L110" s="327">
        <v>5</v>
      </c>
      <c r="M110" s="327">
        <v>1</v>
      </c>
      <c r="N110" s="327">
        <v>0</v>
      </c>
      <c r="O110" s="327">
        <v>1</v>
      </c>
      <c r="P110" s="328">
        <v>0</v>
      </c>
      <c r="Q110" s="114">
        <f t="shared" si="26"/>
        <v>27</v>
      </c>
      <c r="R110" s="280">
        <f>SUM(Q110/Q112)</f>
        <v>0.36986301369863012</v>
      </c>
      <c r="T110" s="64"/>
      <c r="U110" s="64"/>
      <c r="V110" s="64"/>
      <c r="W110" s="64"/>
      <c r="X110" s="64"/>
      <c r="Y110" s="64"/>
      <c r="Z110" s="64"/>
      <c r="AA110" s="64"/>
      <c r="AB110" s="64"/>
      <c r="AC110" s="64"/>
      <c r="AD110" s="64"/>
      <c r="AE110" s="64"/>
      <c r="AF110" s="64"/>
      <c r="AG110" s="64"/>
      <c r="AH110" s="64"/>
      <c r="AI110" s="64"/>
    </row>
    <row r="111" spans="1:35" s="1262" customFormat="1" ht="15.75" hidden="1" thickBot="1" x14ac:dyDescent="0.3">
      <c r="A111" s="69" t="s">
        <v>165</v>
      </c>
      <c r="B111" s="329">
        <v>0</v>
      </c>
      <c r="C111" s="330">
        <v>0</v>
      </c>
      <c r="D111" s="330">
        <v>0</v>
      </c>
      <c r="E111" s="330">
        <v>0</v>
      </c>
      <c r="F111" s="330">
        <v>0</v>
      </c>
      <c r="G111" s="330">
        <v>0</v>
      </c>
      <c r="H111" s="330">
        <v>0</v>
      </c>
      <c r="I111" s="330">
        <v>23</v>
      </c>
      <c r="J111" s="330">
        <v>0</v>
      </c>
      <c r="K111" s="330">
        <v>0</v>
      </c>
      <c r="L111" s="330">
        <v>3</v>
      </c>
      <c r="M111" s="330">
        <v>0</v>
      </c>
      <c r="N111" s="330">
        <v>0</v>
      </c>
      <c r="O111" s="330">
        <v>0</v>
      </c>
      <c r="P111" s="331">
        <v>0</v>
      </c>
      <c r="Q111" s="115">
        <f t="shared" si="26"/>
        <v>26</v>
      </c>
      <c r="R111" s="281">
        <f>SUM(Q111/Q112)</f>
        <v>0.35616438356164382</v>
      </c>
      <c r="T111" s="239"/>
      <c r="U111" s="239"/>
      <c r="V111" s="239"/>
      <c r="W111" s="239"/>
      <c r="X111" s="239"/>
      <c r="Y111" s="239"/>
      <c r="Z111" s="239"/>
      <c r="AA111" s="239"/>
      <c r="AB111" s="239"/>
      <c r="AC111" s="239"/>
      <c r="AD111" s="239"/>
      <c r="AE111" s="239"/>
      <c r="AF111" s="239"/>
      <c r="AG111" s="239"/>
      <c r="AH111" s="239"/>
      <c r="AI111" s="239"/>
    </row>
    <row r="112" spans="1:35" s="1262" customFormat="1" ht="16.5" hidden="1" thickTop="1" thickBot="1" x14ac:dyDescent="0.3">
      <c r="A112" s="70" t="s">
        <v>130</v>
      </c>
      <c r="B112" s="100">
        <f t="shared" ref="B112:P112" si="27">SUM(B108:B111)</f>
        <v>0</v>
      </c>
      <c r="C112" s="101">
        <f t="shared" si="27"/>
        <v>1</v>
      </c>
      <c r="D112" s="101">
        <f t="shared" si="27"/>
        <v>0</v>
      </c>
      <c r="E112" s="101">
        <f t="shared" si="27"/>
        <v>0</v>
      </c>
      <c r="F112" s="101">
        <f t="shared" si="27"/>
        <v>0</v>
      </c>
      <c r="G112" s="101">
        <f t="shared" si="27"/>
        <v>0</v>
      </c>
      <c r="H112" s="101">
        <f t="shared" si="27"/>
        <v>0</v>
      </c>
      <c r="I112" s="101">
        <f t="shared" si="27"/>
        <v>60</v>
      </c>
      <c r="J112" s="101">
        <f t="shared" si="27"/>
        <v>1</v>
      </c>
      <c r="K112" s="101">
        <f t="shared" si="27"/>
        <v>0</v>
      </c>
      <c r="L112" s="101">
        <f t="shared" si="27"/>
        <v>9</v>
      </c>
      <c r="M112" s="101">
        <f t="shared" si="27"/>
        <v>1</v>
      </c>
      <c r="N112" s="101">
        <f t="shared" si="27"/>
        <v>0</v>
      </c>
      <c r="O112" s="101">
        <f t="shared" si="27"/>
        <v>1</v>
      </c>
      <c r="P112" s="116">
        <f t="shared" si="27"/>
        <v>0</v>
      </c>
      <c r="Q112" s="206">
        <f t="shared" si="26"/>
        <v>73</v>
      </c>
      <c r="R112" s="207">
        <f>SUM(R108:R111)</f>
        <v>0.99999999999999989</v>
      </c>
      <c r="T112" s="239"/>
      <c r="U112" s="64"/>
      <c r="V112" s="64"/>
      <c r="W112" s="64"/>
      <c r="X112" s="64"/>
      <c r="Y112" s="64"/>
      <c r="Z112" s="64"/>
      <c r="AA112" s="64"/>
      <c r="AB112" s="64"/>
      <c r="AC112" s="64"/>
      <c r="AD112" s="64"/>
      <c r="AE112" s="64"/>
      <c r="AF112" s="64"/>
      <c r="AG112" s="64"/>
      <c r="AH112" s="64"/>
      <c r="AI112" s="64"/>
    </row>
    <row r="113" spans="1:35" s="1262" customFormat="1" ht="17.25" hidden="1" customHeight="1" thickBot="1" x14ac:dyDescent="0.3">
      <c r="A113" s="71" t="s">
        <v>129</v>
      </c>
      <c r="B113" s="276">
        <f>SUM(B112/Q112)</f>
        <v>0</v>
      </c>
      <c r="C113" s="277">
        <f>SUM(C112/Q112)</f>
        <v>1.3698630136986301E-2</v>
      </c>
      <c r="D113" s="277">
        <f>SUM(D112/Q112)</f>
        <v>0</v>
      </c>
      <c r="E113" s="277">
        <f>SUM(E112/Q112)</f>
        <v>0</v>
      </c>
      <c r="F113" s="277">
        <f>SUM(F112/Q112)</f>
        <v>0</v>
      </c>
      <c r="G113" s="277">
        <f>SUM(G112/Q112)</f>
        <v>0</v>
      </c>
      <c r="H113" s="277">
        <f>SUM(H112/Q112)</f>
        <v>0</v>
      </c>
      <c r="I113" s="277">
        <f>SUM(I112/Q112)</f>
        <v>0.82191780821917804</v>
      </c>
      <c r="J113" s="277">
        <f>SUM(J112/Q112)</f>
        <v>1.3698630136986301E-2</v>
      </c>
      <c r="K113" s="277">
        <f>SUM(K112/Q112)</f>
        <v>0</v>
      </c>
      <c r="L113" s="277">
        <f>SUM(L112/Q112)</f>
        <v>0.12328767123287671</v>
      </c>
      <c r="M113" s="277">
        <f>SUM(M112/Q112)</f>
        <v>1.3698630136986301E-2</v>
      </c>
      <c r="N113" s="277">
        <f>SUM(N112/Q112)</f>
        <v>0</v>
      </c>
      <c r="O113" s="277">
        <f>SUM(O112/Q112)</f>
        <v>1.3698630136986301E-2</v>
      </c>
      <c r="P113" s="278">
        <f>SUM(P112/Q112)</f>
        <v>0</v>
      </c>
      <c r="Q113" s="205">
        <f t="shared" si="26"/>
        <v>1.0000000000000002</v>
      </c>
      <c r="R113" s="367"/>
      <c r="T113" s="239"/>
      <c r="U113" s="64"/>
      <c r="V113" s="64"/>
      <c r="W113" s="64"/>
      <c r="X113" s="64"/>
      <c r="Y113" s="64"/>
      <c r="Z113" s="64"/>
      <c r="AA113" s="64"/>
      <c r="AB113" s="64"/>
      <c r="AC113" s="64"/>
      <c r="AD113" s="64"/>
      <c r="AE113" s="64"/>
      <c r="AF113" s="64"/>
      <c r="AG113" s="64"/>
      <c r="AH113" s="64"/>
      <c r="AI113" s="64"/>
    </row>
    <row r="114" spans="1:35" s="1262" customFormat="1" ht="16.5" hidden="1" thickBot="1" x14ac:dyDescent="0.3">
      <c r="A114" s="2320" t="s">
        <v>177</v>
      </c>
      <c r="B114" s="2321"/>
      <c r="C114" s="2321"/>
      <c r="D114" s="2321"/>
      <c r="E114" s="2321"/>
      <c r="F114" s="2321"/>
      <c r="G114" s="2321"/>
      <c r="H114" s="2321"/>
      <c r="I114" s="2321"/>
      <c r="J114" s="2321"/>
      <c r="K114" s="2321"/>
      <c r="L114" s="2321"/>
      <c r="M114" s="2321"/>
      <c r="N114" s="2321"/>
      <c r="O114" s="2321"/>
      <c r="P114" s="2321"/>
      <c r="Q114" s="2321"/>
      <c r="R114" s="2322"/>
    </row>
    <row r="115" spans="1:35" s="1262" customFormat="1" ht="66.75" hidden="1" customHeight="1" thickBot="1" x14ac:dyDescent="0.3">
      <c r="A115" s="53"/>
      <c r="B115" s="666" t="s">
        <v>143</v>
      </c>
      <c r="C115" s="667" t="s">
        <v>144</v>
      </c>
      <c r="D115" s="667" t="s">
        <v>145</v>
      </c>
      <c r="E115" s="667" t="s">
        <v>146</v>
      </c>
      <c r="F115" s="667" t="s">
        <v>147</v>
      </c>
      <c r="G115" s="667" t="s">
        <v>148</v>
      </c>
      <c r="H115" s="667" t="s">
        <v>149</v>
      </c>
      <c r="I115" s="667" t="s">
        <v>150</v>
      </c>
      <c r="J115" s="667" t="s">
        <v>151</v>
      </c>
      <c r="K115" s="667" t="s">
        <v>152</v>
      </c>
      <c r="L115" s="667" t="s">
        <v>153</v>
      </c>
      <c r="M115" s="667" t="s">
        <v>154</v>
      </c>
      <c r="N115" s="667" t="s">
        <v>155</v>
      </c>
      <c r="O115" s="667" t="s">
        <v>156</v>
      </c>
      <c r="P115" s="669" t="s">
        <v>157</v>
      </c>
      <c r="Q115" s="54" t="s">
        <v>158</v>
      </c>
      <c r="R115" s="54" t="s">
        <v>159</v>
      </c>
    </row>
    <row r="116" spans="1:35" s="1262" customFormat="1" ht="15.75" hidden="1" thickBot="1" x14ac:dyDescent="0.3">
      <c r="A116" s="2314" t="s">
        <v>160</v>
      </c>
      <c r="B116" s="2323"/>
      <c r="C116" s="2323"/>
      <c r="D116" s="2323"/>
      <c r="E116" s="2323"/>
      <c r="F116" s="2323"/>
      <c r="G116" s="2323"/>
      <c r="H116" s="2323"/>
      <c r="I116" s="2323"/>
      <c r="J116" s="2323"/>
      <c r="K116" s="2323"/>
      <c r="L116" s="2323"/>
      <c r="M116" s="2323"/>
      <c r="N116" s="2323"/>
      <c r="O116" s="2323"/>
      <c r="P116" s="2323"/>
      <c r="Q116" s="2323"/>
      <c r="R116" s="2316"/>
    </row>
    <row r="117" spans="1:35" s="1262" customFormat="1" hidden="1" x14ac:dyDescent="0.25">
      <c r="A117" s="67" t="s">
        <v>107</v>
      </c>
      <c r="B117" s="323">
        <v>0</v>
      </c>
      <c r="C117" s="324">
        <v>0</v>
      </c>
      <c r="D117" s="324">
        <v>0</v>
      </c>
      <c r="E117" s="324">
        <v>0</v>
      </c>
      <c r="F117" s="324">
        <v>0</v>
      </c>
      <c r="G117" s="324">
        <v>0</v>
      </c>
      <c r="H117" s="324">
        <v>0</v>
      </c>
      <c r="I117" s="324">
        <v>5</v>
      </c>
      <c r="J117" s="324">
        <v>0</v>
      </c>
      <c r="K117" s="324">
        <v>0</v>
      </c>
      <c r="L117" s="324">
        <v>0</v>
      </c>
      <c r="M117" s="324">
        <v>0</v>
      </c>
      <c r="N117" s="324">
        <v>0</v>
      </c>
      <c r="O117" s="324">
        <v>0</v>
      </c>
      <c r="P117" s="325">
        <v>0</v>
      </c>
      <c r="Q117" s="113">
        <f t="shared" ref="Q117:Q122" si="28">SUM(B117:P117)</f>
        <v>5</v>
      </c>
      <c r="R117" s="279">
        <f>SUM(Q117/Q121)</f>
        <v>0.25</v>
      </c>
    </row>
    <row r="118" spans="1:35" s="1262" customFormat="1" hidden="1" x14ac:dyDescent="0.25">
      <c r="A118" s="68" t="s">
        <v>108</v>
      </c>
      <c r="B118" s="326">
        <v>0</v>
      </c>
      <c r="C118" s="327">
        <v>0</v>
      </c>
      <c r="D118" s="327">
        <v>0</v>
      </c>
      <c r="E118" s="327">
        <v>0</v>
      </c>
      <c r="F118" s="327">
        <v>0</v>
      </c>
      <c r="G118" s="327">
        <v>0</v>
      </c>
      <c r="H118" s="327">
        <v>0</v>
      </c>
      <c r="I118" s="327">
        <v>13</v>
      </c>
      <c r="J118" s="327">
        <v>0</v>
      </c>
      <c r="K118" s="327">
        <v>0</v>
      </c>
      <c r="L118" s="327">
        <v>2</v>
      </c>
      <c r="M118" s="327">
        <v>0</v>
      </c>
      <c r="N118" s="327">
        <v>0</v>
      </c>
      <c r="O118" s="327">
        <v>0</v>
      </c>
      <c r="P118" s="328">
        <v>0</v>
      </c>
      <c r="Q118" s="114">
        <f t="shared" si="28"/>
        <v>15</v>
      </c>
      <c r="R118" s="280">
        <f>SUM(Q118/Q121)</f>
        <v>0.75</v>
      </c>
    </row>
    <row r="119" spans="1:35" s="1262" customFormat="1" hidden="1" x14ac:dyDescent="0.25">
      <c r="A119" s="68" t="s">
        <v>109</v>
      </c>
      <c r="B119" s="326">
        <v>0</v>
      </c>
      <c r="C119" s="327">
        <v>0</v>
      </c>
      <c r="D119" s="327">
        <v>0</v>
      </c>
      <c r="E119" s="327">
        <v>0</v>
      </c>
      <c r="F119" s="327">
        <v>0</v>
      </c>
      <c r="G119" s="327">
        <v>0</v>
      </c>
      <c r="H119" s="327">
        <v>0</v>
      </c>
      <c r="I119" s="327">
        <v>0</v>
      </c>
      <c r="J119" s="327">
        <v>0</v>
      </c>
      <c r="K119" s="327">
        <v>0</v>
      </c>
      <c r="L119" s="327">
        <v>0</v>
      </c>
      <c r="M119" s="327">
        <v>0</v>
      </c>
      <c r="N119" s="327">
        <v>0</v>
      </c>
      <c r="O119" s="327">
        <v>0</v>
      </c>
      <c r="P119" s="328">
        <v>0</v>
      </c>
      <c r="Q119" s="114">
        <f t="shared" si="28"/>
        <v>0</v>
      </c>
      <c r="R119" s="280">
        <f>SUM(Q119/Q121)</f>
        <v>0</v>
      </c>
    </row>
    <row r="120" spans="1:35" s="1262" customFormat="1" ht="15.75" hidden="1" thickBot="1" x14ac:dyDescent="0.3">
      <c r="A120" s="69" t="s">
        <v>110</v>
      </c>
      <c r="B120" s="329">
        <v>0</v>
      </c>
      <c r="C120" s="330">
        <v>0</v>
      </c>
      <c r="D120" s="330">
        <v>0</v>
      </c>
      <c r="E120" s="330">
        <v>0</v>
      </c>
      <c r="F120" s="330">
        <v>0</v>
      </c>
      <c r="G120" s="330">
        <v>0</v>
      </c>
      <c r="H120" s="330">
        <v>0</v>
      </c>
      <c r="I120" s="330">
        <v>0</v>
      </c>
      <c r="J120" s="330">
        <v>0</v>
      </c>
      <c r="K120" s="330">
        <v>0</v>
      </c>
      <c r="L120" s="330">
        <v>0</v>
      </c>
      <c r="M120" s="330">
        <v>0</v>
      </c>
      <c r="N120" s="330">
        <v>0</v>
      </c>
      <c r="O120" s="330">
        <v>0</v>
      </c>
      <c r="P120" s="331">
        <v>0</v>
      </c>
      <c r="Q120" s="115">
        <f t="shared" si="28"/>
        <v>0</v>
      </c>
      <c r="R120" s="281">
        <f>SUM(Q120/Q121)</f>
        <v>0</v>
      </c>
    </row>
    <row r="121" spans="1:35" s="1262" customFormat="1" ht="16.5" hidden="1" thickTop="1" thickBot="1" x14ac:dyDescent="0.3">
      <c r="A121" s="70" t="s">
        <v>130</v>
      </c>
      <c r="B121" s="100">
        <f t="shared" ref="B121:P121" si="29">SUM(B117:B120)</f>
        <v>0</v>
      </c>
      <c r="C121" s="101">
        <f t="shared" si="29"/>
        <v>0</v>
      </c>
      <c r="D121" s="101">
        <f t="shared" si="29"/>
        <v>0</v>
      </c>
      <c r="E121" s="101">
        <f t="shared" si="29"/>
        <v>0</v>
      </c>
      <c r="F121" s="101">
        <f t="shared" si="29"/>
        <v>0</v>
      </c>
      <c r="G121" s="101">
        <f t="shared" si="29"/>
        <v>0</v>
      </c>
      <c r="H121" s="101">
        <f t="shared" si="29"/>
        <v>0</v>
      </c>
      <c r="I121" s="101">
        <f t="shared" si="29"/>
        <v>18</v>
      </c>
      <c r="J121" s="101">
        <f t="shared" si="29"/>
        <v>0</v>
      </c>
      <c r="K121" s="101">
        <f t="shared" si="29"/>
        <v>0</v>
      </c>
      <c r="L121" s="101">
        <f t="shared" si="29"/>
        <v>2</v>
      </c>
      <c r="M121" s="101">
        <f t="shared" si="29"/>
        <v>0</v>
      </c>
      <c r="N121" s="101">
        <f t="shared" si="29"/>
        <v>0</v>
      </c>
      <c r="O121" s="101">
        <f t="shared" si="29"/>
        <v>0</v>
      </c>
      <c r="P121" s="116">
        <f t="shared" si="29"/>
        <v>0</v>
      </c>
      <c r="Q121" s="206">
        <f t="shared" si="28"/>
        <v>20</v>
      </c>
      <c r="R121" s="207">
        <f>SUM(R117:R120)</f>
        <v>1</v>
      </c>
    </row>
    <row r="122" spans="1:35" s="1262" customFormat="1" ht="15.75" hidden="1" thickBot="1" x14ac:dyDescent="0.3">
      <c r="A122" s="71" t="s">
        <v>129</v>
      </c>
      <c r="B122" s="276">
        <f>SUM(B121/Q121)</f>
        <v>0</v>
      </c>
      <c r="C122" s="277">
        <f>SUM(C121/Q121)</f>
        <v>0</v>
      </c>
      <c r="D122" s="277">
        <f>SUM(D121/Q121)</f>
        <v>0</v>
      </c>
      <c r="E122" s="277">
        <f>SUM(E121/Q121)</f>
        <v>0</v>
      </c>
      <c r="F122" s="277">
        <f>SUM(F121/Q121)</f>
        <v>0</v>
      </c>
      <c r="G122" s="277">
        <f>SUM(G121/Q121)</f>
        <v>0</v>
      </c>
      <c r="H122" s="277">
        <f>SUM(H121/Q121)</f>
        <v>0</v>
      </c>
      <c r="I122" s="277">
        <f>SUM(I121/Q121)</f>
        <v>0.9</v>
      </c>
      <c r="J122" s="277">
        <f>SUM(J121/Q121)</f>
        <v>0</v>
      </c>
      <c r="K122" s="277">
        <f>SUM(K121/Q121)</f>
        <v>0</v>
      </c>
      <c r="L122" s="277">
        <f>SUM(L121/Q121)</f>
        <v>0.1</v>
      </c>
      <c r="M122" s="277">
        <f>SUM(M121/Q121)</f>
        <v>0</v>
      </c>
      <c r="N122" s="277">
        <f>SUM(N121/Q121)</f>
        <v>0</v>
      </c>
      <c r="O122" s="277">
        <f>SUM(O121/Q121)</f>
        <v>0</v>
      </c>
      <c r="P122" s="278">
        <f>SUM(P121/Q121)</f>
        <v>0</v>
      </c>
      <c r="Q122" s="205">
        <f t="shared" si="28"/>
        <v>1</v>
      </c>
      <c r="R122" s="367"/>
    </row>
    <row r="123" spans="1:35" s="1262" customFormat="1" ht="16.5" hidden="1" customHeight="1" thickBot="1" x14ac:dyDescent="0.3">
      <c r="A123" s="2314" t="s">
        <v>161</v>
      </c>
      <c r="B123" s="2323"/>
      <c r="C123" s="2323"/>
      <c r="D123" s="2323"/>
      <c r="E123" s="2323"/>
      <c r="F123" s="2323"/>
      <c r="G123" s="2323"/>
      <c r="H123" s="2323"/>
      <c r="I123" s="2323"/>
      <c r="J123" s="2323"/>
      <c r="K123" s="2323"/>
      <c r="L123" s="2323"/>
      <c r="M123" s="2323"/>
      <c r="N123" s="2323"/>
      <c r="O123" s="2323"/>
      <c r="P123" s="2323"/>
      <c r="Q123" s="2324"/>
      <c r="R123" s="2325"/>
    </row>
    <row r="124" spans="1:35" s="1262" customFormat="1" hidden="1" x14ac:dyDescent="0.25">
      <c r="A124" s="67" t="s">
        <v>162</v>
      </c>
      <c r="B124" s="323">
        <v>0</v>
      </c>
      <c r="C124" s="324">
        <v>0</v>
      </c>
      <c r="D124" s="324">
        <v>0</v>
      </c>
      <c r="E124" s="324">
        <v>0</v>
      </c>
      <c r="F124" s="324">
        <v>0</v>
      </c>
      <c r="G124" s="324">
        <v>0</v>
      </c>
      <c r="H124" s="324">
        <v>0</v>
      </c>
      <c r="I124" s="324">
        <v>0</v>
      </c>
      <c r="J124" s="324">
        <v>0</v>
      </c>
      <c r="K124" s="324">
        <v>0</v>
      </c>
      <c r="L124" s="324">
        <v>0</v>
      </c>
      <c r="M124" s="324">
        <v>0</v>
      </c>
      <c r="N124" s="324">
        <v>0</v>
      </c>
      <c r="O124" s="324">
        <v>0</v>
      </c>
      <c r="P124" s="325">
        <v>0</v>
      </c>
      <c r="Q124" s="113">
        <f t="shared" ref="Q124:Q129" si="30">SUM(B124:P124)</f>
        <v>0</v>
      </c>
      <c r="R124" s="279">
        <f>SUM(Q124/Q128)</f>
        <v>0</v>
      </c>
    </row>
    <row r="125" spans="1:35" s="1262" customFormat="1" hidden="1" x14ac:dyDescent="0.25">
      <c r="A125" s="68" t="s">
        <v>163</v>
      </c>
      <c r="B125" s="326">
        <v>0</v>
      </c>
      <c r="C125" s="327">
        <v>0</v>
      </c>
      <c r="D125" s="327">
        <v>0</v>
      </c>
      <c r="E125" s="327">
        <v>0</v>
      </c>
      <c r="F125" s="327">
        <v>0</v>
      </c>
      <c r="G125" s="327">
        <v>0</v>
      </c>
      <c r="H125" s="327">
        <v>0</v>
      </c>
      <c r="I125" s="327">
        <v>1</v>
      </c>
      <c r="J125" s="327">
        <v>0</v>
      </c>
      <c r="K125" s="327">
        <v>0</v>
      </c>
      <c r="L125" s="327">
        <v>0</v>
      </c>
      <c r="M125" s="327">
        <v>0</v>
      </c>
      <c r="N125" s="327">
        <v>0</v>
      </c>
      <c r="O125" s="327">
        <v>0</v>
      </c>
      <c r="P125" s="328">
        <v>0</v>
      </c>
      <c r="Q125" s="114">
        <f t="shared" si="30"/>
        <v>1</v>
      </c>
      <c r="R125" s="280">
        <f>SUM(Q125/Q128)</f>
        <v>0.05</v>
      </c>
    </row>
    <row r="126" spans="1:35" s="1262" customFormat="1" hidden="1" x14ac:dyDescent="0.25">
      <c r="A126" s="68" t="s">
        <v>164</v>
      </c>
      <c r="B126" s="326">
        <v>0</v>
      </c>
      <c r="C126" s="327">
        <v>0</v>
      </c>
      <c r="D126" s="327">
        <v>0</v>
      </c>
      <c r="E126" s="327">
        <v>0</v>
      </c>
      <c r="F126" s="327">
        <v>0</v>
      </c>
      <c r="G126" s="327">
        <v>0</v>
      </c>
      <c r="H126" s="327">
        <v>0</v>
      </c>
      <c r="I126" s="327">
        <v>4</v>
      </c>
      <c r="J126" s="327">
        <v>0</v>
      </c>
      <c r="K126" s="327">
        <v>0</v>
      </c>
      <c r="L126" s="327">
        <v>0</v>
      </c>
      <c r="M126" s="327">
        <v>0</v>
      </c>
      <c r="N126" s="327">
        <v>0</v>
      </c>
      <c r="O126" s="327">
        <v>0</v>
      </c>
      <c r="P126" s="328">
        <v>0</v>
      </c>
      <c r="Q126" s="114">
        <f t="shared" si="30"/>
        <v>4</v>
      </c>
      <c r="R126" s="280">
        <f>SUM(Q126/Q128)</f>
        <v>0.2</v>
      </c>
      <c r="T126" s="64"/>
      <c r="U126" s="64"/>
      <c r="V126" s="64"/>
      <c r="W126" s="64"/>
      <c r="X126" s="64"/>
      <c r="Y126" s="64"/>
      <c r="Z126" s="64"/>
      <c r="AA126" s="64"/>
      <c r="AB126" s="64"/>
      <c r="AC126" s="64"/>
      <c r="AD126" s="64"/>
      <c r="AE126" s="64"/>
      <c r="AF126" s="64"/>
      <c r="AG126" s="64"/>
      <c r="AH126" s="64"/>
      <c r="AI126" s="64"/>
    </row>
    <row r="127" spans="1:35" s="1262" customFormat="1" ht="15.75" hidden="1" thickBot="1" x14ac:dyDescent="0.3">
      <c r="A127" s="69" t="s">
        <v>165</v>
      </c>
      <c r="B127" s="329">
        <v>0</v>
      </c>
      <c r="C127" s="330">
        <v>0</v>
      </c>
      <c r="D127" s="330">
        <v>0</v>
      </c>
      <c r="E127" s="330">
        <v>0</v>
      </c>
      <c r="F127" s="330">
        <v>0</v>
      </c>
      <c r="G127" s="330">
        <v>0</v>
      </c>
      <c r="H127" s="330">
        <v>0</v>
      </c>
      <c r="I127" s="330">
        <v>13</v>
      </c>
      <c r="J127" s="330">
        <v>0</v>
      </c>
      <c r="K127" s="330">
        <v>0</v>
      </c>
      <c r="L127" s="330">
        <v>2</v>
      </c>
      <c r="M127" s="330">
        <v>0</v>
      </c>
      <c r="N127" s="330">
        <v>0</v>
      </c>
      <c r="O127" s="330">
        <v>0</v>
      </c>
      <c r="P127" s="331">
        <v>0</v>
      </c>
      <c r="Q127" s="115">
        <f t="shared" si="30"/>
        <v>15</v>
      </c>
      <c r="R127" s="281">
        <f>SUM(Q127/Q128)</f>
        <v>0.75</v>
      </c>
      <c r="T127" s="239"/>
      <c r="U127" s="239"/>
      <c r="V127" s="239"/>
      <c r="W127" s="239"/>
      <c r="X127" s="239"/>
      <c r="Y127" s="239"/>
      <c r="Z127" s="239"/>
      <c r="AA127" s="239"/>
      <c r="AB127" s="239"/>
      <c r="AC127" s="239"/>
      <c r="AD127" s="239"/>
      <c r="AE127" s="239"/>
      <c r="AF127" s="239"/>
      <c r="AG127" s="239"/>
      <c r="AH127" s="239"/>
      <c r="AI127" s="239"/>
    </row>
    <row r="128" spans="1:35" s="1262" customFormat="1" ht="16.5" hidden="1" thickTop="1" thickBot="1" x14ac:dyDescent="0.3">
      <c r="A128" s="70" t="s">
        <v>130</v>
      </c>
      <c r="B128" s="100">
        <f t="shared" ref="B128:P128" si="31">SUM(B124:B127)</f>
        <v>0</v>
      </c>
      <c r="C128" s="101">
        <f t="shared" si="31"/>
        <v>0</v>
      </c>
      <c r="D128" s="101">
        <f t="shared" si="31"/>
        <v>0</v>
      </c>
      <c r="E128" s="101">
        <f t="shared" si="31"/>
        <v>0</v>
      </c>
      <c r="F128" s="101">
        <f t="shared" si="31"/>
        <v>0</v>
      </c>
      <c r="G128" s="101">
        <f t="shared" si="31"/>
        <v>0</v>
      </c>
      <c r="H128" s="101">
        <f t="shared" si="31"/>
        <v>0</v>
      </c>
      <c r="I128" s="101">
        <f t="shared" si="31"/>
        <v>18</v>
      </c>
      <c r="J128" s="101">
        <f t="shared" si="31"/>
        <v>0</v>
      </c>
      <c r="K128" s="101">
        <f t="shared" si="31"/>
        <v>0</v>
      </c>
      <c r="L128" s="101">
        <f t="shared" si="31"/>
        <v>2</v>
      </c>
      <c r="M128" s="101">
        <f t="shared" si="31"/>
        <v>0</v>
      </c>
      <c r="N128" s="101">
        <f t="shared" si="31"/>
        <v>0</v>
      </c>
      <c r="O128" s="101">
        <f t="shared" si="31"/>
        <v>0</v>
      </c>
      <c r="P128" s="116">
        <f t="shared" si="31"/>
        <v>0</v>
      </c>
      <c r="Q128" s="206">
        <f t="shared" si="30"/>
        <v>20</v>
      </c>
      <c r="R128" s="207">
        <f>SUM(R124:R127)</f>
        <v>1</v>
      </c>
      <c r="T128" s="239"/>
      <c r="U128" s="64"/>
      <c r="V128" s="64"/>
      <c r="W128" s="64"/>
      <c r="X128" s="64"/>
      <c r="Y128" s="64"/>
      <c r="Z128" s="64"/>
      <c r="AA128" s="64"/>
      <c r="AB128" s="64"/>
      <c r="AC128" s="64"/>
      <c r="AD128" s="64"/>
      <c r="AE128" s="64"/>
      <c r="AF128" s="64"/>
      <c r="AG128" s="64"/>
      <c r="AH128" s="64"/>
      <c r="AI128" s="64"/>
    </row>
    <row r="129" spans="1:35" s="1262" customFormat="1" ht="17.25" hidden="1" customHeight="1" thickBot="1" x14ac:dyDescent="0.3">
      <c r="A129" s="71" t="s">
        <v>129</v>
      </c>
      <c r="B129" s="276">
        <f>SUM(B128/Q128)</f>
        <v>0</v>
      </c>
      <c r="C129" s="277">
        <f>SUM(C128/Q128)</f>
        <v>0</v>
      </c>
      <c r="D129" s="277">
        <f>SUM(D128/Q128)</f>
        <v>0</v>
      </c>
      <c r="E129" s="277">
        <f>SUM(E128/Q128)</f>
        <v>0</v>
      </c>
      <c r="F129" s="277">
        <f>SUM(F128/Q128)</f>
        <v>0</v>
      </c>
      <c r="G129" s="277">
        <f>SUM(G128/Q128)</f>
        <v>0</v>
      </c>
      <c r="H129" s="277">
        <f>SUM(H128/Q128)</f>
        <v>0</v>
      </c>
      <c r="I129" s="277">
        <f>SUM(I128/Q128)</f>
        <v>0.9</v>
      </c>
      <c r="J129" s="277">
        <f>SUM(J128/Q128)</f>
        <v>0</v>
      </c>
      <c r="K129" s="277">
        <f>SUM(K128/Q128)</f>
        <v>0</v>
      </c>
      <c r="L129" s="277">
        <f>SUM(L128/Q128)</f>
        <v>0.1</v>
      </c>
      <c r="M129" s="277">
        <f>SUM(M128/Q128)</f>
        <v>0</v>
      </c>
      <c r="N129" s="277">
        <f>SUM(N128/Q128)</f>
        <v>0</v>
      </c>
      <c r="O129" s="277">
        <f>SUM(O128/Q128)</f>
        <v>0</v>
      </c>
      <c r="P129" s="278">
        <f>SUM(P128/Q128)</f>
        <v>0</v>
      </c>
      <c r="Q129" s="205">
        <f t="shared" si="30"/>
        <v>1</v>
      </c>
      <c r="R129" s="367"/>
      <c r="T129" s="239"/>
      <c r="U129" s="64"/>
      <c r="V129" s="64"/>
      <c r="W129" s="64"/>
      <c r="X129" s="64"/>
      <c r="Y129" s="64"/>
      <c r="Z129" s="64"/>
      <c r="AA129" s="64"/>
      <c r="AB129" s="64"/>
      <c r="AC129" s="64"/>
      <c r="AD129" s="64"/>
      <c r="AE129" s="64"/>
      <c r="AF129" s="64"/>
      <c r="AG129" s="64"/>
      <c r="AH129" s="64"/>
      <c r="AI129" s="64"/>
    </row>
    <row r="130" spans="1:35" s="1262" customFormat="1" ht="16.5" hidden="1" thickBot="1" x14ac:dyDescent="0.3">
      <c r="A130" s="2320" t="s">
        <v>178</v>
      </c>
      <c r="B130" s="2321"/>
      <c r="C130" s="2321"/>
      <c r="D130" s="2321"/>
      <c r="E130" s="2321"/>
      <c r="F130" s="2321"/>
      <c r="G130" s="2321"/>
      <c r="H130" s="2321"/>
      <c r="I130" s="2321"/>
      <c r="J130" s="2321"/>
      <c r="K130" s="2321"/>
      <c r="L130" s="2321"/>
      <c r="M130" s="2321"/>
      <c r="N130" s="2321"/>
      <c r="O130" s="2321"/>
      <c r="P130" s="2321"/>
      <c r="Q130" s="2321"/>
      <c r="R130" s="2322"/>
    </row>
    <row r="131" spans="1:35" s="1262" customFormat="1" ht="66.75" hidden="1" customHeight="1" thickBot="1" x14ac:dyDescent="0.3">
      <c r="A131" s="53"/>
      <c r="B131" s="666" t="s">
        <v>143</v>
      </c>
      <c r="C131" s="667" t="s">
        <v>144</v>
      </c>
      <c r="D131" s="667" t="s">
        <v>145</v>
      </c>
      <c r="E131" s="667" t="s">
        <v>146</v>
      </c>
      <c r="F131" s="667" t="s">
        <v>147</v>
      </c>
      <c r="G131" s="667" t="s">
        <v>148</v>
      </c>
      <c r="H131" s="667" t="s">
        <v>149</v>
      </c>
      <c r="I131" s="667" t="s">
        <v>150</v>
      </c>
      <c r="J131" s="667" t="s">
        <v>151</v>
      </c>
      <c r="K131" s="667" t="s">
        <v>152</v>
      </c>
      <c r="L131" s="667" t="s">
        <v>153</v>
      </c>
      <c r="M131" s="667" t="s">
        <v>154</v>
      </c>
      <c r="N131" s="667" t="s">
        <v>155</v>
      </c>
      <c r="O131" s="667" t="s">
        <v>156</v>
      </c>
      <c r="P131" s="669" t="s">
        <v>157</v>
      </c>
      <c r="Q131" s="54" t="s">
        <v>158</v>
      </c>
      <c r="R131" s="54" t="s">
        <v>159</v>
      </c>
    </row>
    <row r="132" spans="1:35" s="1262" customFormat="1" ht="15.75" hidden="1" thickBot="1" x14ac:dyDescent="0.3">
      <c r="A132" s="2314" t="s">
        <v>160</v>
      </c>
      <c r="B132" s="2323"/>
      <c r="C132" s="2323"/>
      <c r="D132" s="2323"/>
      <c r="E132" s="2323"/>
      <c r="F132" s="2323"/>
      <c r="G132" s="2323"/>
      <c r="H132" s="2323"/>
      <c r="I132" s="2323"/>
      <c r="J132" s="2323"/>
      <c r="K132" s="2323"/>
      <c r="L132" s="2323"/>
      <c r="M132" s="2323"/>
      <c r="N132" s="2323"/>
      <c r="O132" s="2323"/>
      <c r="P132" s="2323"/>
      <c r="Q132" s="2323"/>
      <c r="R132" s="2316"/>
    </row>
    <row r="133" spans="1:35" s="1262" customFormat="1" hidden="1" x14ac:dyDescent="0.25">
      <c r="A133" s="67" t="s">
        <v>107</v>
      </c>
      <c r="B133" s="323">
        <v>0</v>
      </c>
      <c r="C133" s="324">
        <v>0</v>
      </c>
      <c r="D133" s="324">
        <v>0</v>
      </c>
      <c r="E133" s="324">
        <v>0</v>
      </c>
      <c r="F133" s="324">
        <v>0</v>
      </c>
      <c r="G133" s="324">
        <v>0</v>
      </c>
      <c r="H133" s="324">
        <v>0</v>
      </c>
      <c r="I133" s="324">
        <v>0</v>
      </c>
      <c r="J133" s="324">
        <v>0</v>
      </c>
      <c r="K133" s="324">
        <v>0</v>
      </c>
      <c r="L133" s="324">
        <v>1</v>
      </c>
      <c r="M133" s="324">
        <v>0</v>
      </c>
      <c r="N133" s="324">
        <v>0</v>
      </c>
      <c r="O133" s="324">
        <v>0</v>
      </c>
      <c r="P133" s="325">
        <v>0</v>
      </c>
      <c r="Q133" s="113">
        <f t="shared" ref="Q133:Q138" si="32">SUM(B133:P133)</f>
        <v>1</v>
      </c>
      <c r="R133" s="279">
        <f>SUM(Q133/Q137)</f>
        <v>9.0909090909090912E-2</v>
      </c>
    </row>
    <row r="134" spans="1:35" s="1262" customFormat="1" hidden="1" x14ac:dyDescent="0.25">
      <c r="A134" s="68" t="s">
        <v>108</v>
      </c>
      <c r="B134" s="326">
        <v>0</v>
      </c>
      <c r="C134" s="327">
        <v>0</v>
      </c>
      <c r="D134" s="327">
        <v>0</v>
      </c>
      <c r="E134" s="327">
        <v>0</v>
      </c>
      <c r="F134" s="327">
        <v>0</v>
      </c>
      <c r="G134" s="327">
        <v>0</v>
      </c>
      <c r="H134" s="327">
        <v>0</v>
      </c>
      <c r="I134" s="327">
        <v>9</v>
      </c>
      <c r="J134" s="327">
        <v>0</v>
      </c>
      <c r="K134" s="327">
        <v>0</v>
      </c>
      <c r="L134" s="327">
        <v>1</v>
      </c>
      <c r="M134" s="327">
        <v>0</v>
      </c>
      <c r="N134" s="327">
        <v>0</v>
      </c>
      <c r="O134" s="327">
        <v>0</v>
      </c>
      <c r="P134" s="328">
        <v>0</v>
      </c>
      <c r="Q134" s="114">
        <f t="shared" si="32"/>
        <v>10</v>
      </c>
      <c r="R134" s="280">
        <f>SUM(Q134/Q137)</f>
        <v>0.90909090909090906</v>
      </c>
    </row>
    <row r="135" spans="1:35" s="1262" customFormat="1" hidden="1" x14ac:dyDescent="0.25">
      <c r="A135" s="68" t="s">
        <v>109</v>
      </c>
      <c r="B135" s="326">
        <v>0</v>
      </c>
      <c r="C135" s="327">
        <v>0</v>
      </c>
      <c r="D135" s="327">
        <v>0</v>
      </c>
      <c r="E135" s="327">
        <v>0</v>
      </c>
      <c r="F135" s="327">
        <v>0</v>
      </c>
      <c r="G135" s="327">
        <v>0</v>
      </c>
      <c r="H135" s="327">
        <v>0</v>
      </c>
      <c r="I135" s="327">
        <v>0</v>
      </c>
      <c r="J135" s="327">
        <v>0</v>
      </c>
      <c r="K135" s="327">
        <v>0</v>
      </c>
      <c r="L135" s="327">
        <v>0</v>
      </c>
      <c r="M135" s="327">
        <v>0</v>
      </c>
      <c r="N135" s="327">
        <v>0</v>
      </c>
      <c r="O135" s="327">
        <v>0</v>
      </c>
      <c r="P135" s="328">
        <v>0</v>
      </c>
      <c r="Q135" s="114">
        <f t="shared" si="32"/>
        <v>0</v>
      </c>
      <c r="R135" s="280">
        <f>SUM(Q135/Q137)</f>
        <v>0</v>
      </c>
    </row>
    <row r="136" spans="1:35" s="1262" customFormat="1" ht="15.75" hidden="1" thickBot="1" x14ac:dyDescent="0.3">
      <c r="A136" s="69" t="s">
        <v>110</v>
      </c>
      <c r="B136" s="329">
        <v>0</v>
      </c>
      <c r="C136" s="330">
        <v>0</v>
      </c>
      <c r="D136" s="330">
        <v>0</v>
      </c>
      <c r="E136" s="330">
        <v>0</v>
      </c>
      <c r="F136" s="330">
        <v>0</v>
      </c>
      <c r="G136" s="330">
        <v>0</v>
      </c>
      <c r="H136" s="330">
        <v>0</v>
      </c>
      <c r="I136" s="330">
        <v>0</v>
      </c>
      <c r="J136" s="330">
        <v>0</v>
      </c>
      <c r="K136" s="330">
        <v>0</v>
      </c>
      <c r="L136" s="330">
        <v>0</v>
      </c>
      <c r="M136" s="330">
        <v>0</v>
      </c>
      <c r="N136" s="330">
        <v>0</v>
      </c>
      <c r="O136" s="330">
        <v>0</v>
      </c>
      <c r="P136" s="331">
        <v>0</v>
      </c>
      <c r="Q136" s="115">
        <f t="shared" si="32"/>
        <v>0</v>
      </c>
      <c r="R136" s="281">
        <f>SUM(Q136/Q137)</f>
        <v>0</v>
      </c>
    </row>
    <row r="137" spans="1:35" s="1262" customFormat="1" ht="16.5" hidden="1" thickTop="1" thickBot="1" x14ac:dyDescent="0.3">
      <c r="A137" s="70" t="s">
        <v>130</v>
      </c>
      <c r="B137" s="100">
        <f t="shared" ref="B137:P137" si="33">SUM(B133:B136)</f>
        <v>0</v>
      </c>
      <c r="C137" s="101">
        <f t="shared" si="33"/>
        <v>0</v>
      </c>
      <c r="D137" s="101">
        <f t="shared" si="33"/>
        <v>0</v>
      </c>
      <c r="E137" s="101">
        <f t="shared" si="33"/>
        <v>0</v>
      </c>
      <c r="F137" s="101">
        <f t="shared" si="33"/>
        <v>0</v>
      </c>
      <c r="G137" s="101">
        <f t="shared" si="33"/>
        <v>0</v>
      </c>
      <c r="H137" s="101">
        <f t="shared" si="33"/>
        <v>0</v>
      </c>
      <c r="I137" s="101">
        <f t="shared" si="33"/>
        <v>9</v>
      </c>
      <c r="J137" s="101">
        <f t="shared" si="33"/>
        <v>0</v>
      </c>
      <c r="K137" s="101">
        <f t="shared" si="33"/>
        <v>0</v>
      </c>
      <c r="L137" s="101">
        <f t="shared" si="33"/>
        <v>2</v>
      </c>
      <c r="M137" s="101">
        <f t="shared" si="33"/>
        <v>0</v>
      </c>
      <c r="N137" s="101">
        <f t="shared" si="33"/>
        <v>0</v>
      </c>
      <c r="O137" s="101">
        <f t="shared" si="33"/>
        <v>0</v>
      </c>
      <c r="P137" s="116">
        <f t="shared" si="33"/>
        <v>0</v>
      </c>
      <c r="Q137" s="206">
        <f t="shared" si="32"/>
        <v>11</v>
      </c>
      <c r="R137" s="207">
        <f>SUM(R133:R136)</f>
        <v>1</v>
      </c>
    </row>
    <row r="138" spans="1:35" s="1262" customFormat="1" ht="15.75" hidden="1" thickBot="1" x14ac:dyDescent="0.3">
      <c r="A138" s="71" t="s">
        <v>129</v>
      </c>
      <c r="B138" s="276">
        <f>SUM(B137/Q137)</f>
        <v>0</v>
      </c>
      <c r="C138" s="277">
        <f>SUM(C137/Q137)</f>
        <v>0</v>
      </c>
      <c r="D138" s="277">
        <f>SUM(D137/Q137)</f>
        <v>0</v>
      </c>
      <c r="E138" s="277">
        <f>SUM(E137/Q137)</f>
        <v>0</v>
      </c>
      <c r="F138" s="277">
        <f>SUM(F137/Q137)</f>
        <v>0</v>
      </c>
      <c r="G138" s="277">
        <f>SUM(G137/Q137)</f>
        <v>0</v>
      </c>
      <c r="H138" s="277">
        <f>SUM(H137/Q137)</f>
        <v>0</v>
      </c>
      <c r="I138" s="277">
        <f>SUM(I137/Q137)</f>
        <v>0.81818181818181823</v>
      </c>
      <c r="J138" s="277">
        <f>SUM(J137/Q137)</f>
        <v>0</v>
      </c>
      <c r="K138" s="277">
        <f>SUM(K137/Q137)</f>
        <v>0</v>
      </c>
      <c r="L138" s="277">
        <f>SUM(L137/Q137)</f>
        <v>0.18181818181818182</v>
      </c>
      <c r="M138" s="277">
        <f>SUM(M137/Q137)</f>
        <v>0</v>
      </c>
      <c r="N138" s="277">
        <f>SUM(N137/Q137)</f>
        <v>0</v>
      </c>
      <c r="O138" s="277">
        <f>SUM(O137/Q137)</f>
        <v>0</v>
      </c>
      <c r="P138" s="278">
        <f>SUM(P137/Q137)</f>
        <v>0</v>
      </c>
      <c r="Q138" s="205">
        <f t="shared" si="32"/>
        <v>1</v>
      </c>
      <c r="R138" s="367"/>
    </row>
    <row r="139" spans="1:35" s="1262" customFormat="1" ht="16.5" hidden="1" customHeight="1" thickBot="1" x14ac:dyDescent="0.3">
      <c r="A139" s="2314" t="s">
        <v>161</v>
      </c>
      <c r="B139" s="2323"/>
      <c r="C139" s="2323"/>
      <c r="D139" s="2323"/>
      <c r="E139" s="2323"/>
      <c r="F139" s="2323"/>
      <c r="G139" s="2323"/>
      <c r="H139" s="2323"/>
      <c r="I139" s="2323"/>
      <c r="J139" s="2323"/>
      <c r="K139" s="2323"/>
      <c r="L139" s="2323"/>
      <c r="M139" s="2323"/>
      <c r="N139" s="2323"/>
      <c r="O139" s="2323"/>
      <c r="P139" s="2323"/>
      <c r="Q139" s="2324"/>
      <c r="R139" s="2325"/>
    </row>
    <row r="140" spans="1:35" s="1262" customFormat="1" hidden="1" x14ac:dyDescent="0.25">
      <c r="A140" s="67" t="s">
        <v>162</v>
      </c>
      <c r="B140" s="323">
        <v>0</v>
      </c>
      <c r="C140" s="324">
        <v>0</v>
      </c>
      <c r="D140" s="324">
        <v>0</v>
      </c>
      <c r="E140" s="324">
        <v>0</v>
      </c>
      <c r="F140" s="324">
        <v>0</v>
      </c>
      <c r="G140" s="324">
        <v>0</v>
      </c>
      <c r="H140" s="324">
        <v>0</v>
      </c>
      <c r="I140" s="324">
        <v>0</v>
      </c>
      <c r="J140" s="324">
        <v>0</v>
      </c>
      <c r="K140" s="324">
        <v>0</v>
      </c>
      <c r="L140" s="324">
        <v>0</v>
      </c>
      <c r="M140" s="324">
        <v>0</v>
      </c>
      <c r="N140" s="324">
        <v>0</v>
      </c>
      <c r="O140" s="324">
        <v>0</v>
      </c>
      <c r="P140" s="325">
        <v>0</v>
      </c>
      <c r="Q140" s="113">
        <f t="shared" ref="Q140:Q145" si="34">SUM(B140:P140)</f>
        <v>0</v>
      </c>
      <c r="R140" s="279">
        <f>SUM(Q140/Q144)</f>
        <v>0</v>
      </c>
    </row>
    <row r="141" spans="1:35" s="1262" customFormat="1" hidden="1" x14ac:dyDescent="0.25">
      <c r="A141" s="68" t="s">
        <v>163</v>
      </c>
      <c r="B141" s="326">
        <v>0</v>
      </c>
      <c r="C141" s="327">
        <v>0</v>
      </c>
      <c r="D141" s="327">
        <v>0</v>
      </c>
      <c r="E141" s="327">
        <v>0</v>
      </c>
      <c r="F141" s="327">
        <v>0</v>
      </c>
      <c r="G141" s="327">
        <v>0</v>
      </c>
      <c r="H141" s="327">
        <v>0</v>
      </c>
      <c r="I141" s="327">
        <v>2</v>
      </c>
      <c r="J141" s="327">
        <v>0</v>
      </c>
      <c r="K141" s="327">
        <v>0</v>
      </c>
      <c r="L141" s="327">
        <v>0</v>
      </c>
      <c r="M141" s="327">
        <v>0</v>
      </c>
      <c r="N141" s="327">
        <v>0</v>
      </c>
      <c r="O141" s="327">
        <v>0</v>
      </c>
      <c r="P141" s="328">
        <v>0</v>
      </c>
      <c r="Q141" s="114">
        <f t="shared" si="34"/>
        <v>2</v>
      </c>
      <c r="R141" s="280">
        <f>SUM(Q141/Q144)</f>
        <v>0.18181818181818182</v>
      </c>
    </row>
    <row r="142" spans="1:35" s="1262" customFormat="1" hidden="1" x14ac:dyDescent="0.25">
      <c r="A142" s="68" t="s">
        <v>164</v>
      </c>
      <c r="B142" s="326">
        <v>0</v>
      </c>
      <c r="C142" s="327">
        <v>0</v>
      </c>
      <c r="D142" s="327">
        <v>0</v>
      </c>
      <c r="E142" s="327">
        <v>0</v>
      </c>
      <c r="F142" s="327">
        <v>0</v>
      </c>
      <c r="G142" s="327">
        <v>0</v>
      </c>
      <c r="H142" s="327">
        <v>0</v>
      </c>
      <c r="I142" s="327">
        <v>2</v>
      </c>
      <c r="J142" s="327">
        <v>0</v>
      </c>
      <c r="K142" s="327">
        <v>0</v>
      </c>
      <c r="L142" s="327">
        <v>0</v>
      </c>
      <c r="M142" s="327">
        <v>0</v>
      </c>
      <c r="N142" s="327">
        <v>0</v>
      </c>
      <c r="O142" s="327">
        <v>0</v>
      </c>
      <c r="P142" s="328">
        <v>0</v>
      </c>
      <c r="Q142" s="114">
        <f t="shared" si="34"/>
        <v>2</v>
      </c>
      <c r="R142" s="280">
        <f>SUM(Q142/Q144)</f>
        <v>0.18181818181818182</v>
      </c>
      <c r="T142" s="64"/>
      <c r="U142" s="64"/>
      <c r="V142" s="64"/>
      <c r="W142" s="64"/>
      <c r="X142" s="64"/>
      <c r="Y142" s="64"/>
      <c r="Z142" s="64"/>
      <c r="AA142" s="64"/>
      <c r="AB142" s="64"/>
      <c r="AC142" s="64"/>
      <c r="AD142" s="64"/>
      <c r="AE142" s="64"/>
      <c r="AF142" s="64"/>
      <c r="AG142" s="64"/>
      <c r="AH142" s="64"/>
      <c r="AI142" s="64"/>
    </row>
    <row r="143" spans="1:35" s="1262" customFormat="1" ht="15.75" hidden="1" thickBot="1" x14ac:dyDescent="0.3">
      <c r="A143" s="69" t="s">
        <v>165</v>
      </c>
      <c r="B143" s="329">
        <v>0</v>
      </c>
      <c r="C143" s="330">
        <v>0</v>
      </c>
      <c r="D143" s="330">
        <v>0</v>
      </c>
      <c r="E143" s="330">
        <v>0</v>
      </c>
      <c r="F143" s="330">
        <v>0</v>
      </c>
      <c r="G143" s="330">
        <v>0</v>
      </c>
      <c r="H143" s="330">
        <v>0</v>
      </c>
      <c r="I143" s="330">
        <v>5</v>
      </c>
      <c r="J143" s="330">
        <v>0</v>
      </c>
      <c r="K143" s="330">
        <v>0</v>
      </c>
      <c r="L143" s="330">
        <v>2</v>
      </c>
      <c r="M143" s="330">
        <v>0</v>
      </c>
      <c r="N143" s="330">
        <v>0</v>
      </c>
      <c r="O143" s="330">
        <v>0</v>
      </c>
      <c r="P143" s="331">
        <v>0</v>
      </c>
      <c r="Q143" s="115">
        <f t="shared" si="34"/>
        <v>7</v>
      </c>
      <c r="R143" s="281">
        <f>SUM(Q143/Q144)</f>
        <v>0.63636363636363635</v>
      </c>
      <c r="T143" s="239"/>
      <c r="U143" s="239"/>
      <c r="V143" s="239"/>
      <c r="W143" s="239"/>
      <c r="X143" s="239"/>
      <c r="Y143" s="239"/>
      <c r="Z143" s="239"/>
      <c r="AA143" s="239"/>
      <c r="AB143" s="239"/>
      <c r="AC143" s="239"/>
      <c r="AD143" s="239"/>
      <c r="AE143" s="239"/>
      <c r="AF143" s="239"/>
      <c r="AG143" s="239"/>
      <c r="AH143" s="239"/>
      <c r="AI143" s="239"/>
    </row>
    <row r="144" spans="1:35" s="1262" customFormat="1" ht="16.5" hidden="1" thickTop="1" thickBot="1" x14ac:dyDescent="0.3">
      <c r="A144" s="70" t="s">
        <v>130</v>
      </c>
      <c r="B144" s="100">
        <f t="shared" ref="B144:P144" si="35">SUM(B140:B143)</f>
        <v>0</v>
      </c>
      <c r="C144" s="101">
        <f t="shared" si="35"/>
        <v>0</v>
      </c>
      <c r="D144" s="101">
        <f t="shared" si="35"/>
        <v>0</v>
      </c>
      <c r="E144" s="101">
        <f t="shared" si="35"/>
        <v>0</v>
      </c>
      <c r="F144" s="101">
        <f t="shared" si="35"/>
        <v>0</v>
      </c>
      <c r="G144" s="101">
        <f t="shared" si="35"/>
        <v>0</v>
      </c>
      <c r="H144" s="101">
        <f t="shared" si="35"/>
        <v>0</v>
      </c>
      <c r="I144" s="101">
        <f t="shared" si="35"/>
        <v>9</v>
      </c>
      <c r="J144" s="101">
        <f t="shared" si="35"/>
        <v>0</v>
      </c>
      <c r="K144" s="101">
        <f t="shared" si="35"/>
        <v>0</v>
      </c>
      <c r="L144" s="101">
        <f t="shared" si="35"/>
        <v>2</v>
      </c>
      <c r="M144" s="101">
        <f t="shared" si="35"/>
        <v>0</v>
      </c>
      <c r="N144" s="101">
        <f t="shared" si="35"/>
        <v>0</v>
      </c>
      <c r="O144" s="101">
        <f t="shared" si="35"/>
        <v>0</v>
      </c>
      <c r="P144" s="116">
        <f t="shared" si="35"/>
        <v>0</v>
      </c>
      <c r="Q144" s="206">
        <f t="shared" si="34"/>
        <v>11</v>
      </c>
      <c r="R144" s="207">
        <f>SUM(R140:R143)</f>
        <v>1</v>
      </c>
      <c r="T144" s="239"/>
      <c r="U144" s="64"/>
      <c r="V144" s="64"/>
      <c r="W144" s="64"/>
      <c r="X144" s="64"/>
      <c r="Y144" s="64"/>
      <c r="Z144" s="64"/>
      <c r="AA144" s="64"/>
      <c r="AB144" s="64"/>
      <c r="AC144" s="64"/>
      <c r="AD144" s="64"/>
      <c r="AE144" s="64"/>
      <c r="AF144" s="64"/>
      <c r="AG144" s="64"/>
      <c r="AH144" s="64"/>
      <c r="AI144" s="64"/>
    </row>
    <row r="145" spans="1:35" s="1262" customFormat="1" ht="17.25" hidden="1" customHeight="1" thickBot="1" x14ac:dyDescent="0.3">
      <c r="A145" s="71" t="s">
        <v>129</v>
      </c>
      <c r="B145" s="276">
        <f>SUM(B144/Q144)</f>
        <v>0</v>
      </c>
      <c r="C145" s="277">
        <f>SUM(C144/Q144)</f>
        <v>0</v>
      </c>
      <c r="D145" s="277">
        <f>SUM(D144/Q144)</f>
        <v>0</v>
      </c>
      <c r="E145" s="277">
        <f>SUM(E144/Q144)</f>
        <v>0</v>
      </c>
      <c r="F145" s="277">
        <f>SUM(F144/Q144)</f>
        <v>0</v>
      </c>
      <c r="G145" s="277">
        <f>SUM(G144/Q144)</f>
        <v>0</v>
      </c>
      <c r="H145" s="277">
        <f>SUM(H144/Q144)</f>
        <v>0</v>
      </c>
      <c r="I145" s="277">
        <f>SUM(I144/Q144)</f>
        <v>0.81818181818181823</v>
      </c>
      <c r="J145" s="277">
        <f>SUM(J144/Q144)</f>
        <v>0</v>
      </c>
      <c r="K145" s="277">
        <f>SUM(K144/Q144)</f>
        <v>0</v>
      </c>
      <c r="L145" s="277">
        <f>SUM(L144/Q144)</f>
        <v>0.18181818181818182</v>
      </c>
      <c r="M145" s="277">
        <f>SUM(M144/Q144)</f>
        <v>0</v>
      </c>
      <c r="N145" s="277">
        <f>SUM(N144/Q144)</f>
        <v>0</v>
      </c>
      <c r="O145" s="277">
        <f>SUM(O144/Q144)</f>
        <v>0</v>
      </c>
      <c r="P145" s="278">
        <f>SUM(P144/Q144)</f>
        <v>0</v>
      </c>
      <c r="Q145" s="205">
        <f t="shared" si="34"/>
        <v>1</v>
      </c>
      <c r="R145" s="367"/>
      <c r="T145" s="239"/>
      <c r="U145" s="64"/>
      <c r="V145" s="64"/>
      <c r="W145" s="64"/>
      <c r="X145" s="64"/>
      <c r="Y145" s="64"/>
      <c r="Z145" s="64"/>
      <c r="AA145" s="64"/>
      <c r="AB145" s="64"/>
      <c r="AC145" s="64"/>
      <c r="AD145" s="64"/>
      <c r="AE145" s="64"/>
      <c r="AF145" s="64"/>
      <c r="AG145" s="64"/>
      <c r="AH145" s="64"/>
      <c r="AI145" s="64"/>
    </row>
    <row r="146" spans="1:35" s="1262" customFormat="1" ht="16.5" hidden="1" thickBot="1" x14ac:dyDescent="0.3">
      <c r="A146" s="2320" t="s">
        <v>179</v>
      </c>
      <c r="B146" s="2321"/>
      <c r="C146" s="2321"/>
      <c r="D146" s="2321"/>
      <c r="E146" s="2321"/>
      <c r="F146" s="2321"/>
      <c r="G146" s="2321"/>
      <c r="H146" s="2321"/>
      <c r="I146" s="2321"/>
      <c r="J146" s="2321"/>
      <c r="K146" s="2321"/>
      <c r="L146" s="2321"/>
      <c r="M146" s="2321"/>
      <c r="N146" s="2321"/>
      <c r="O146" s="2321"/>
      <c r="P146" s="2321"/>
      <c r="Q146" s="2321"/>
      <c r="R146" s="2322"/>
    </row>
    <row r="147" spans="1:35" s="1262" customFormat="1" ht="66.75" hidden="1" customHeight="1" thickBot="1" x14ac:dyDescent="0.3">
      <c r="A147" s="53"/>
      <c r="B147" s="666" t="s">
        <v>143</v>
      </c>
      <c r="C147" s="667" t="s">
        <v>144</v>
      </c>
      <c r="D147" s="667" t="s">
        <v>145</v>
      </c>
      <c r="E147" s="667" t="s">
        <v>146</v>
      </c>
      <c r="F147" s="667" t="s">
        <v>147</v>
      </c>
      <c r="G147" s="667" t="s">
        <v>148</v>
      </c>
      <c r="H147" s="667" t="s">
        <v>149</v>
      </c>
      <c r="I147" s="667" t="s">
        <v>150</v>
      </c>
      <c r="J147" s="667" t="s">
        <v>151</v>
      </c>
      <c r="K147" s="667" t="s">
        <v>152</v>
      </c>
      <c r="L147" s="667" t="s">
        <v>153</v>
      </c>
      <c r="M147" s="667" t="s">
        <v>154</v>
      </c>
      <c r="N147" s="667" t="s">
        <v>155</v>
      </c>
      <c r="O147" s="667" t="s">
        <v>156</v>
      </c>
      <c r="P147" s="669" t="s">
        <v>157</v>
      </c>
      <c r="Q147" s="54" t="s">
        <v>158</v>
      </c>
      <c r="R147" s="54" t="s">
        <v>159</v>
      </c>
    </row>
    <row r="148" spans="1:35" s="1262" customFormat="1" ht="15.75" hidden="1" thickBot="1" x14ac:dyDescent="0.3">
      <c r="A148" s="2314" t="s">
        <v>160</v>
      </c>
      <c r="B148" s="2323"/>
      <c r="C148" s="2323"/>
      <c r="D148" s="2323"/>
      <c r="E148" s="2323"/>
      <c r="F148" s="2323"/>
      <c r="G148" s="2323"/>
      <c r="H148" s="2323"/>
      <c r="I148" s="2323"/>
      <c r="J148" s="2323"/>
      <c r="K148" s="2323"/>
      <c r="L148" s="2323"/>
      <c r="M148" s="2323"/>
      <c r="N148" s="2323"/>
      <c r="O148" s="2323"/>
      <c r="P148" s="2323"/>
      <c r="Q148" s="2323"/>
      <c r="R148" s="2316"/>
    </row>
    <row r="149" spans="1:35" s="1262" customFormat="1" hidden="1" x14ac:dyDescent="0.25">
      <c r="A149" s="67" t="s">
        <v>107</v>
      </c>
      <c r="B149" s="323">
        <v>0</v>
      </c>
      <c r="C149" s="324">
        <v>0</v>
      </c>
      <c r="D149" s="324">
        <v>0</v>
      </c>
      <c r="E149" s="324">
        <v>0</v>
      </c>
      <c r="F149" s="324">
        <v>0</v>
      </c>
      <c r="G149" s="324">
        <v>0</v>
      </c>
      <c r="H149" s="324">
        <v>0</v>
      </c>
      <c r="I149" s="324">
        <v>0</v>
      </c>
      <c r="J149" s="324">
        <v>0</v>
      </c>
      <c r="K149" s="324">
        <v>0</v>
      </c>
      <c r="L149" s="324">
        <v>0</v>
      </c>
      <c r="M149" s="324">
        <v>0</v>
      </c>
      <c r="N149" s="324">
        <v>0</v>
      </c>
      <c r="O149" s="324">
        <v>0</v>
      </c>
      <c r="P149" s="325">
        <v>0</v>
      </c>
      <c r="Q149" s="113">
        <f>SUM(B149:P149)</f>
        <v>0</v>
      </c>
      <c r="R149" s="279">
        <v>0</v>
      </c>
    </row>
    <row r="150" spans="1:35" s="1262" customFormat="1" hidden="1" x14ac:dyDescent="0.25">
      <c r="A150" s="68" t="s">
        <v>108</v>
      </c>
      <c r="B150" s="326">
        <v>0</v>
      </c>
      <c r="C150" s="327">
        <v>0</v>
      </c>
      <c r="D150" s="327">
        <v>0</v>
      </c>
      <c r="E150" s="327">
        <v>0</v>
      </c>
      <c r="F150" s="327">
        <v>0</v>
      </c>
      <c r="G150" s="327">
        <v>0</v>
      </c>
      <c r="H150" s="327">
        <v>0</v>
      </c>
      <c r="I150" s="327">
        <v>0</v>
      </c>
      <c r="J150" s="327">
        <v>0</v>
      </c>
      <c r="K150" s="327">
        <v>0</v>
      </c>
      <c r="L150" s="327">
        <v>0</v>
      </c>
      <c r="M150" s="327">
        <v>0</v>
      </c>
      <c r="N150" s="327">
        <v>0</v>
      </c>
      <c r="O150" s="327">
        <v>0</v>
      </c>
      <c r="P150" s="328">
        <v>0</v>
      </c>
      <c r="Q150" s="114">
        <f>SUM(B150:P150)</f>
        <v>0</v>
      </c>
      <c r="R150" s="280">
        <v>0</v>
      </c>
    </row>
    <row r="151" spans="1:35" s="1262" customFormat="1" hidden="1" x14ac:dyDescent="0.25">
      <c r="A151" s="68" t="s">
        <v>109</v>
      </c>
      <c r="B151" s="326">
        <v>0</v>
      </c>
      <c r="C151" s="327">
        <v>0</v>
      </c>
      <c r="D151" s="327">
        <v>0</v>
      </c>
      <c r="E151" s="327">
        <v>0</v>
      </c>
      <c r="F151" s="327">
        <v>0</v>
      </c>
      <c r="G151" s="327">
        <v>0</v>
      </c>
      <c r="H151" s="327">
        <v>0</v>
      </c>
      <c r="I151" s="327">
        <v>0</v>
      </c>
      <c r="J151" s="327">
        <v>0</v>
      </c>
      <c r="K151" s="327">
        <v>0</v>
      </c>
      <c r="L151" s="327">
        <v>0</v>
      </c>
      <c r="M151" s="327">
        <v>0</v>
      </c>
      <c r="N151" s="327">
        <v>0</v>
      </c>
      <c r="O151" s="327">
        <v>0</v>
      </c>
      <c r="P151" s="328">
        <v>0</v>
      </c>
      <c r="Q151" s="114">
        <f>SUM(B151:P151)</f>
        <v>0</v>
      </c>
      <c r="R151" s="280">
        <v>0</v>
      </c>
    </row>
    <row r="152" spans="1:35" s="1262" customFormat="1" ht="15.75" hidden="1" thickBot="1" x14ac:dyDescent="0.3">
      <c r="A152" s="69" t="s">
        <v>110</v>
      </c>
      <c r="B152" s="329">
        <v>0</v>
      </c>
      <c r="C152" s="330">
        <v>0</v>
      </c>
      <c r="D152" s="330">
        <v>0</v>
      </c>
      <c r="E152" s="330">
        <v>0</v>
      </c>
      <c r="F152" s="330">
        <v>0</v>
      </c>
      <c r="G152" s="330">
        <v>0</v>
      </c>
      <c r="H152" s="330">
        <v>0</v>
      </c>
      <c r="I152" s="330">
        <v>0</v>
      </c>
      <c r="J152" s="330">
        <v>0</v>
      </c>
      <c r="K152" s="330">
        <v>0</v>
      </c>
      <c r="L152" s="330">
        <v>0</v>
      </c>
      <c r="M152" s="330">
        <v>0</v>
      </c>
      <c r="N152" s="330">
        <v>0</v>
      </c>
      <c r="O152" s="330">
        <v>0</v>
      </c>
      <c r="P152" s="331">
        <v>0</v>
      </c>
      <c r="Q152" s="115">
        <f>SUM(B152:P152)</f>
        <v>0</v>
      </c>
      <c r="R152" s="281">
        <v>0</v>
      </c>
    </row>
    <row r="153" spans="1:35" s="1262" customFormat="1" ht="16.5" hidden="1" thickTop="1" thickBot="1" x14ac:dyDescent="0.3">
      <c r="A153" s="70" t="s">
        <v>130</v>
      </c>
      <c r="B153" s="100">
        <f t="shared" ref="B153:P153" si="36">SUM(B149:B152)</f>
        <v>0</v>
      </c>
      <c r="C153" s="101">
        <f t="shared" si="36"/>
        <v>0</v>
      </c>
      <c r="D153" s="101">
        <f t="shared" si="36"/>
        <v>0</v>
      </c>
      <c r="E153" s="101">
        <f t="shared" si="36"/>
        <v>0</v>
      </c>
      <c r="F153" s="101">
        <f t="shared" si="36"/>
        <v>0</v>
      </c>
      <c r="G153" s="101">
        <f t="shared" si="36"/>
        <v>0</v>
      </c>
      <c r="H153" s="101">
        <f t="shared" si="36"/>
        <v>0</v>
      </c>
      <c r="I153" s="101">
        <f t="shared" si="36"/>
        <v>0</v>
      </c>
      <c r="J153" s="101">
        <f t="shared" si="36"/>
        <v>0</v>
      </c>
      <c r="K153" s="101">
        <f t="shared" si="36"/>
        <v>0</v>
      </c>
      <c r="L153" s="101">
        <f t="shared" si="36"/>
        <v>0</v>
      </c>
      <c r="M153" s="101">
        <f t="shared" si="36"/>
        <v>0</v>
      </c>
      <c r="N153" s="101">
        <f t="shared" si="36"/>
        <v>0</v>
      </c>
      <c r="O153" s="101">
        <f t="shared" si="36"/>
        <v>0</v>
      </c>
      <c r="P153" s="116">
        <f t="shared" si="36"/>
        <v>0</v>
      </c>
      <c r="Q153" s="206">
        <f>SUM(B153:P153)</f>
        <v>0</v>
      </c>
      <c r="R153" s="207">
        <f>SUM(R149:R152)</f>
        <v>0</v>
      </c>
    </row>
    <row r="154" spans="1:35" s="1262" customFormat="1" ht="15.75" hidden="1" thickBot="1" x14ac:dyDescent="0.3">
      <c r="A154" s="71" t="s">
        <v>129</v>
      </c>
      <c r="B154" s="276">
        <v>0</v>
      </c>
      <c r="C154" s="277">
        <v>0</v>
      </c>
      <c r="D154" s="277">
        <v>0</v>
      </c>
      <c r="E154" s="277">
        <v>0</v>
      </c>
      <c r="F154" s="277">
        <v>0</v>
      </c>
      <c r="G154" s="277">
        <v>0</v>
      </c>
      <c r="H154" s="277">
        <v>0</v>
      </c>
      <c r="I154" s="277">
        <v>0</v>
      </c>
      <c r="J154" s="277">
        <v>0</v>
      </c>
      <c r="K154" s="277">
        <v>0</v>
      </c>
      <c r="L154" s="277">
        <v>0</v>
      </c>
      <c r="M154" s="277">
        <v>0</v>
      </c>
      <c r="N154" s="277">
        <v>0</v>
      </c>
      <c r="O154" s="277">
        <v>0</v>
      </c>
      <c r="P154" s="278">
        <v>0</v>
      </c>
      <c r="Q154" s="205">
        <v>0</v>
      </c>
      <c r="R154" s="367"/>
    </row>
    <row r="155" spans="1:35" s="1262" customFormat="1" ht="16.5" hidden="1" customHeight="1" thickBot="1" x14ac:dyDescent="0.3">
      <c r="A155" s="2314" t="s">
        <v>161</v>
      </c>
      <c r="B155" s="2323"/>
      <c r="C155" s="2323"/>
      <c r="D155" s="2323"/>
      <c r="E155" s="2323"/>
      <c r="F155" s="2323"/>
      <c r="G155" s="2323"/>
      <c r="H155" s="2323"/>
      <c r="I155" s="2323"/>
      <c r="J155" s="2323"/>
      <c r="K155" s="2323"/>
      <c r="L155" s="2323"/>
      <c r="M155" s="2323"/>
      <c r="N155" s="2323"/>
      <c r="O155" s="2323"/>
      <c r="P155" s="2323"/>
      <c r="Q155" s="2324"/>
      <c r="R155" s="2325"/>
    </row>
    <row r="156" spans="1:35" s="1262" customFormat="1" hidden="1" x14ac:dyDescent="0.25">
      <c r="A156" s="67" t="s">
        <v>162</v>
      </c>
      <c r="B156" s="323">
        <v>0</v>
      </c>
      <c r="C156" s="324">
        <v>0</v>
      </c>
      <c r="D156" s="324">
        <v>0</v>
      </c>
      <c r="E156" s="324">
        <v>0</v>
      </c>
      <c r="F156" s="324">
        <v>0</v>
      </c>
      <c r="G156" s="324">
        <v>0</v>
      </c>
      <c r="H156" s="324">
        <v>0</v>
      </c>
      <c r="I156" s="324">
        <v>0</v>
      </c>
      <c r="J156" s="324">
        <v>0</v>
      </c>
      <c r="K156" s="324">
        <v>0</v>
      </c>
      <c r="L156" s="324">
        <v>0</v>
      </c>
      <c r="M156" s="324">
        <v>0</v>
      </c>
      <c r="N156" s="324">
        <v>0</v>
      </c>
      <c r="O156" s="324">
        <v>0</v>
      </c>
      <c r="P156" s="325">
        <v>0</v>
      </c>
      <c r="Q156" s="1833">
        <f t="shared" ref="Q156:Q161" si="37">SUM(B156:P156)</f>
        <v>0</v>
      </c>
      <c r="R156" s="279">
        <v>0</v>
      </c>
    </row>
    <row r="157" spans="1:35" s="1262" customFormat="1" hidden="1" x14ac:dyDescent="0.25">
      <c r="A157" s="68" t="s">
        <v>163</v>
      </c>
      <c r="B157" s="326">
        <v>0</v>
      </c>
      <c r="C157" s="327">
        <v>0</v>
      </c>
      <c r="D157" s="327">
        <v>0</v>
      </c>
      <c r="E157" s="327">
        <v>0</v>
      </c>
      <c r="F157" s="327">
        <v>0</v>
      </c>
      <c r="G157" s="327">
        <v>0</v>
      </c>
      <c r="H157" s="327">
        <v>0</v>
      </c>
      <c r="I157" s="327">
        <v>0</v>
      </c>
      <c r="J157" s="327">
        <v>0</v>
      </c>
      <c r="K157" s="327">
        <v>0</v>
      </c>
      <c r="L157" s="327">
        <v>0</v>
      </c>
      <c r="M157" s="327">
        <v>0</v>
      </c>
      <c r="N157" s="327">
        <v>0</v>
      </c>
      <c r="O157" s="327">
        <v>0</v>
      </c>
      <c r="P157" s="328">
        <v>0</v>
      </c>
      <c r="Q157" s="1834">
        <f t="shared" si="37"/>
        <v>0</v>
      </c>
      <c r="R157" s="280">
        <v>0</v>
      </c>
    </row>
    <row r="158" spans="1:35" s="1262" customFormat="1" hidden="1" x14ac:dyDescent="0.25">
      <c r="A158" s="68" t="s">
        <v>164</v>
      </c>
      <c r="B158" s="326">
        <v>0</v>
      </c>
      <c r="C158" s="327">
        <v>0</v>
      </c>
      <c r="D158" s="327">
        <v>0</v>
      </c>
      <c r="E158" s="327">
        <v>0</v>
      </c>
      <c r="F158" s="327">
        <v>0</v>
      </c>
      <c r="G158" s="327">
        <v>0</v>
      </c>
      <c r="H158" s="327">
        <v>0</v>
      </c>
      <c r="I158" s="327">
        <v>0</v>
      </c>
      <c r="J158" s="327">
        <v>0</v>
      </c>
      <c r="K158" s="327">
        <v>0</v>
      </c>
      <c r="L158" s="327">
        <v>0</v>
      </c>
      <c r="M158" s="327">
        <v>0</v>
      </c>
      <c r="N158" s="327">
        <v>0</v>
      </c>
      <c r="O158" s="327">
        <v>0</v>
      </c>
      <c r="P158" s="328">
        <v>0</v>
      </c>
      <c r="Q158" s="1834">
        <f t="shared" si="37"/>
        <v>0</v>
      </c>
      <c r="R158" s="280">
        <v>0</v>
      </c>
      <c r="T158" s="64"/>
      <c r="U158" s="64"/>
      <c r="V158" s="64"/>
      <c r="W158" s="64"/>
      <c r="X158" s="64"/>
      <c r="Y158" s="64"/>
      <c r="Z158" s="64"/>
      <c r="AA158" s="64"/>
      <c r="AB158" s="64"/>
      <c r="AC158" s="64"/>
      <c r="AD158" s="64"/>
      <c r="AE158" s="64"/>
      <c r="AF158" s="64"/>
      <c r="AG158" s="64"/>
      <c r="AH158" s="64"/>
      <c r="AI158" s="64"/>
    </row>
    <row r="159" spans="1:35" s="1262" customFormat="1" ht="15.75" hidden="1" thickBot="1" x14ac:dyDescent="0.3">
      <c r="A159" s="69" t="s">
        <v>165</v>
      </c>
      <c r="B159" s="329">
        <v>0</v>
      </c>
      <c r="C159" s="330">
        <v>0</v>
      </c>
      <c r="D159" s="330">
        <v>0</v>
      </c>
      <c r="E159" s="330">
        <v>0</v>
      </c>
      <c r="F159" s="330">
        <v>0</v>
      </c>
      <c r="G159" s="330">
        <v>0</v>
      </c>
      <c r="H159" s="330">
        <v>0</v>
      </c>
      <c r="I159" s="330">
        <v>0</v>
      </c>
      <c r="J159" s="330">
        <v>0</v>
      </c>
      <c r="K159" s="330">
        <v>0</v>
      </c>
      <c r="L159" s="330">
        <v>0</v>
      </c>
      <c r="M159" s="330">
        <v>0</v>
      </c>
      <c r="N159" s="330">
        <v>0</v>
      </c>
      <c r="O159" s="330">
        <v>0</v>
      </c>
      <c r="P159" s="331">
        <v>0</v>
      </c>
      <c r="Q159" s="1835">
        <f t="shared" si="37"/>
        <v>0</v>
      </c>
      <c r="R159" s="281">
        <v>0</v>
      </c>
      <c r="T159" s="239"/>
      <c r="U159" s="239"/>
      <c r="V159" s="239"/>
      <c r="W159" s="239"/>
      <c r="X159" s="239"/>
      <c r="Y159" s="239"/>
      <c r="Z159" s="239"/>
      <c r="AA159" s="239"/>
      <c r="AB159" s="239"/>
      <c r="AC159" s="239"/>
      <c r="AD159" s="239"/>
      <c r="AE159" s="239"/>
      <c r="AF159" s="239"/>
      <c r="AG159" s="239"/>
      <c r="AH159" s="239"/>
      <c r="AI159" s="239"/>
    </row>
    <row r="160" spans="1:35" s="1262" customFormat="1" ht="16.5" hidden="1" thickTop="1" thickBot="1" x14ac:dyDescent="0.3">
      <c r="A160" s="70" t="s">
        <v>130</v>
      </c>
      <c r="B160" s="100">
        <f t="shared" ref="B160:P160" si="38">SUM(B156:B159)</f>
        <v>0</v>
      </c>
      <c r="C160" s="101">
        <f t="shared" si="38"/>
        <v>0</v>
      </c>
      <c r="D160" s="101">
        <f t="shared" si="38"/>
        <v>0</v>
      </c>
      <c r="E160" s="101">
        <f t="shared" si="38"/>
        <v>0</v>
      </c>
      <c r="F160" s="101">
        <f t="shared" si="38"/>
        <v>0</v>
      </c>
      <c r="G160" s="101">
        <f t="shared" si="38"/>
        <v>0</v>
      </c>
      <c r="H160" s="101">
        <f t="shared" si="38"/>
        <v>0</v>
      </c>
      <c r="I160" s="101">
        <f t="shared" si="38"/>
        <v>0</v>
      </c>
      <c r="J160" s="101">
        <f t="shared" si="38"/>
        <v>0</v>
      </c>
      <c r="K160" s="101">
        <f t="shared" si="38"/>
        <v>0</v>
      </c>
      <c r="L160" s="101">
        <f t="shared" si="38"/>
        <v>0</v>
      </c>
      <c r="M160" s="101">
        <f t="shared" si="38"/>
        <v>0</v>
      </c>
      <c r="N160" s="101">
        <f t="shared" si="38"/>
        <v>0</v>
      </c>
      <c r="O160" s="101">
        <f t="shared" si="38"/>
        <v>0</v>
      </c>
      <c r="P160" s="116">
        <f t="shared" si="38"/>
        <v>0</v>
      </c>
      <c r="Q160" s="206">
        <f t="shared" si="37"/>
        <v>0</v>
      </c>
      <c r="R160" s="207">
        <f>SUM(R156:R159)</f>
        <v>0</v>
      </c>
      <c r="T160" s="239"/>
      <c r="U160" s="64"/>
      <c r="V160" s="64"/>
      <c r="W160" s="64"/>
      <c r="X160" s="64"/>
      <c r="Y160" s="64"/>
      <c r="Z160" s="64"/>
      <c r="AA160" s="64"/>
      <c r="AB160" s="64"/>
      <c r="AC160" s="64"/>
      <c r="AD160" s="64"/>
      <c r="AE160" s="64"/>
      <c r="AF160" s="64"/>
      <c r="AG160" s="64"/>
      <c r="AH160" s="64"/>
      <c r="AI160" s="64"/>
    </row>
    <row r="161" spans="1:35" s="1262" customFormat="1" ht="17.25" hidden="1" customHeight="1" thickBot="1" x14ac:dyDescent="0.3">
      <c r="A161" s="71" t="s">
        <v>129</v>
      </c>
      <c r="B161" s="276">
        <v>0</v>
      </c>
      <c r="C161" s="277">
        <v>0</v>
      </c>
      <c r="D161" s="277">
        <v>0</v>
      </c>
      <c r="E161" s="277">
        <v>0</v>
      </c>
      <c r="F161" s="277">
        <v>0</v>
      </c>
      <c r="G161" s="277">
        <v>0</v>
      </c>
      <c r="H161" s="277">
        <v>0</v>
      </c>
      <c r="I161" s="277">
        <v>0</v>
      </c>
      <c r="J161" s="277">
        <v>0</v>
      </c>
      <c r="K161" s="277">
        <v>0</v>
      </c>
      <c r="L161" s="277">
        <v>0</v>
      </c>
      <c r="M161" s="277">
        <v>0</v>
      </c>
      <c r="N161" s="277">
        <v>0</v>
      </c>
      <c r="O161" s="277">
        <v>0</v>
      </c>
      <c r="P161" s="278">
        <v>0</v>
      </c>
      <c r="Q161" s="1508">
        <f t="shared" si="37"/>
        <v>0</v>
      </c>
      <c r="R161" s="367"/>
      <c r="T161" s="239"/>
      <c r="U161" s="64"/>
      <c r="V161" s="64"/>
      <c r="W161" s="64"/>
      <c r="X161" s="64"/>
      <c r="Y161" s="64"/>
      <c r="Z161" s="64"/>
      <c r="AA161" s="64"/>
      <c r="AB161" s="64"/>
      <c r="AC161" s="64"/>
      <c r="AD161" s="64"/>
      <c r="AE161" s="64"/>
      <c r="AF161" s="64"/>
      <c r="AG161" s="64"/>
      <c r="AH161" s="64"/>
      <c r="AI161" s="64"/>
    </row>
    <row r="162" spans="1:35" s="1262" customFormat="1" ht="27.75" hidden="1" customHeight="1" x14ac:dyDescent="0.25">
      <c r="A162" s="2338" t="s">
        <v>180</v>
      </c>
      <c r="B162" s="2338"/>
      <c r="C162" s="2338"/>
      <c r="D162" s="2338"/>
      <c r="E162" s="2338"/>
      <c r="F162" s="2338"/>
      <c r="G162" s="2338"/>
      <c r="H162" s="2338"/>
      <c r="I162" s="2338"/>
      <c r="J162" s="2338"/>
      <c r="K162" s="2338"/>
      <c r="L162" s="2338"/>
      <c r="M162" s="2338"/>
      <c r="N162" s="2338"/>
      <c r="O162" s="2338"/>
      <c r="P162" s="2338"/>
      <c r="Q162" s="2338"/>
      <c r="R162" s="2338"/>
      <c r="T162" s="239"/>
      <c r="U162" s="64"/>
      <c r="V162" s="64"/>
      <c r="W162" s="64"/>
      <c r="X162" s="64"/>
      <c r="Y162" s="64"/>
      <c r="Z162" s="64"/>
      <c r="AA162" s="64"/>
      <c r="AB162" s="64"/>
      <c r="AC162" s="64"/>
      <c r="AD162" s="64"/>
      <c r="AE162" s="64"/>
      <c r="AF162" s="64"/>
      <c r="AG162" s="64"/>
      <c r="AH162" s="64"/>
      <c r="AI162" s="64"/>
    </row>
    <row r="163" spans="1:35" s="172" customFormat="1" ht="16.5" hidden="1" thickBot="1" x14ac:dyDescent="0.3">
      <c r="A163" s="2280" t="s">
        <v>181</v>
      </c>
      <c r="B163" s="2281"/>
      <c r="C163" s="2281"/>
      <c r="D163" s="2281"/>
      <c r="E163" s="2281"/>
      <c r="F163" s="2281"/>
      <c r="G163" s="2281"/>
      <c r="H163" s="2281"/>
      <c r="I163" s="2281"/>
      <c r="J163" s="2281"/>
      <c r="K163" s="2281"/>
      <c r="L163" s="2281"/>
      <c r="M163" s="2281"/>
      <c r="N163" s="2281"/>
      <c r="O163" s="2281"/>
      <c r="P163" s="2281"/>
      <c r="Q163" s="2281"/>
      <c r="R163" s="2339"/>
      <c r="S163" s="1262"/>
      <c r="T163" s="1262"/>
      <c r="U163" s="1262"/>
      <c r="V163" s="1262"/>
      <c r="W163" s="1262"/>
      <c r="X163" s="1262"/>
      <c r="Y163" s="1262"/>
      <c r="Z163" s="1262"/>
      <c r="AA163" s="1262"/>
      <c r="AB163" s="1262"/>
      <c r="AC163" s="1262"/>
      <c r="AD163" s="1262"/>
      <c r="AE163" s="1262"/>
      <c r="AF163" s="1262"/>
      <c r="AG163" s="1262"/>
      <c r="AH163" s="1262"/>
      <c r="AI163" s="1262"/>
    </row>
    <row r="164" spans="1:35" s="172" customFormat="1" ht="66.75" hidden="1" customHeight="1" thickBot="1" x14ac:dyDescent="0.3">
      <c r="A164" s="53"/>
      <c r="B164" s="666" t="s">
        <v>143</v>
      </c>
      <c r="C164" s="667" t="s">
        <v>144</v>
      </c>
      <c r="D164" s="667" t="s">
        <v>145</v>
      </c>
      <c r="E164" s="667" t="s">
        <v>146</v>
      </c>
      <c r="F164" s="667" t="s">
        <v>147</v>
      </c>
      <c r="G164" s="667" t="s">
        <v>148</v>
      </c>
      <c r="H164" s="667" t="s">
        <v>149</v>
      </c>
      <c r="I164" s="667" t="s">
        <v>150</v>
      </c>
      <c r="J164" s="667" t="s">
        <v>151</v>
      </c>
      <c r="K164" s="667" t="s">
        <v>152</v>
      </c>
      <c r="L164" s="667" t="s">
        <v>153</v>
      </c>
      <c r="M164" s="667" t="s">
        <v>154</v>
      </c>
      <c r="N164" s="667" t="s">
        <v>155</v>
      </c>
      <c r="O164" s="667" t="s">
        <v>156</v>
      </c>
      <c r="P164" s="669" t="s">
        <v>157</v>
      </c>
      <c r="Q164" s="54" t="s">
        <v>158</v>
      </c>
      <c r="R164" s="54" t="s">
        <v>159</v>
      </c>
      <c r="S164" s="1262"/>
      <c r="T164" s="1262"/>
      <c r="U164" s="1262"/>
      <c r="V164" s="1262"/>
      <c r="W164" s="1262"/>
      <c r="X164" s="1262"/>
      <c r="Y164" s="1262"/>
      <c r="Z164" s="1262"/>
      <c r="AA164" s="1262"/>
      <c r="AB164" s="1262"/>
      <c r="AC164" s="1262"/>
      <c r="AD164" s="1262"/>
      <c r="AE164" s="1262"/>
      <c r="AF164" s="1262"/>
      <c r="AG164" s="1262"/>
      <c r="AH164" s="1262"/>
      <c r="AI164" s="1262"/>
    </row>
    <row r="165" spans="1:35" s="172" customFormat="1" ht="15.75" hidden="1" thickBot="1" x14ac:dyDescent="0.3">
      <c r="A165" s="2314" t="s">
        <v>160</v>
      </c>
      <c r="B165" s="2323"/>
      <c r="C165" s="2323"/>
      <c r="D165" s="2323"/>
      <c r="E165" s="2323"/>
      <c r="F165" s="2323"/>
      <c r="G165" s="2323"/>
      <c r="H165" s="2323"/>
      <c r="I165" s="2323"/>
      <c r="J165" s="2323"/>
      <c r="K165" s="2323"/>
      <c r="L165" s="2323"/>
      <c r="M165" s="2323"/>
      <c r="N165" s="2323"/>
      <c r="O165" s="2323"/>
      <c r="P165" s="2323"/>
      <c r="Q165" s="2323"/>
      <c r="R165" s="2316"/>
      <c r="S165" s="1262"/>
      <c r="T165" s="1262"/>
      <c r="U165" s="1262"/>
      <c r="V165" s="1262"/>
      <c r="W165" s="1262"/>
      <c r="X165" s="1262"/>
      <c r="Y165" s="1262"/>
      <c r="Z165" s="1262"/>
      <c r="AA165" s="1262"/>
      <c r="AB165" s="1262"/>
      <c r="AC165" s="1262"/>
      <c r="AD165" s="1262"/>
      <c r="AE165" s="1262"/>
      <c r="AF165" s="1262"/>
      <c r="AG165" s="1262"/>
      <c r="AH165" s="1262"/>
      <c r="AI165" s="1262"/>
    </row>
    <row r="166" spans="1:35" s="172" customFormat="1" hidden="1" x14ac:dyDescent="0.25">
      <c r="A166" s="67" t="s">
        <v>107</v>
      </c>
      <c r="B166" s="323">
        <v>0</v>
      </c>
      <c r="C166" s="324">
        <v>0</v>
      </c>
      <c r="D166" s="324">
        <v>0</v>
      </c>
      <c r="E166" s="324">
        <v>0</v>
      </c>
      <c r="F166" s="324">
        <v>0</v>
      </c>
      <c r="G166" s="324">
        <v>0</v>
      </c>
      <c r="H166" s="324">
        <v>0</v>
      </c>
      <c r="I166" s="324">
        <v>0</v>
      </c>
      <c r="J166" s="324">
        <v>0</v>
      </c>
      <c r="K166" s="324">
        <v>0</v>
      </c>
      <c r="L166" s="324">
        <v>1</v>
      </c>
      <c r="M166" s="324">
        <v>0</v>
      </c>
      <c r="N166" s="324">
        <v>0</v>
      </c>
      <c r="O166" s="324">
        <v>0</v>
      </c>
      <c r="P166" s="325">
        <v>0</v>
      </c>
      <c r="Q166" s="113">
        <f t="shared" ref="Q166:Q171" si="39">SUM(B166:P166)</f>
        <v>1</v>
      </c>
      <c r="R166" s="279">
        <f>SUM(Q166/Q170)</f>
        <v>1</v>
      </c>
      <c r="S166" s="1262"/>
      <c r="T166" s="1262"/>
      <c r="U166" s="1262"/>
      <c r="V166" s="1262"/>
      <c r="W166" s="1262"/>
      <c r="X166" s="1262"/>
      <c r="Y166" s="1262"/>
      <c r="Z166" s="1262"/>
      <c r="AA166" s="1262"/>
      <c r="AB166" s="1262"/>
      <c r="AC166" s="1262"/>
      <c r="AD166" s="1262"/>
      <c r="AE166" s="1262"/>
      <c r="AF166" s="1262"/>
      <c r="AG166" s="1262"/>
      <c r="AH166" s="1262"/>
      <c r="AI166" s="1262"/>
    </row>
    <row r="167" spans="1:35" s="172" customFormat="1" hidden="1" x14ac:dyDescent="0.25">
      <c r="A167" s="68" t="s">
        <v>108</v>
      </c>
      <c r="B167" s="326">
        <v>0</v>
      </c>
      <c r="C167" s="327">
        <v>0</v>
      </c>
      <c r="D167" s="327">
        <v>0</v>
      </c>
      <c r="E167" s="327">
        <v>0</v>
      </c>
      <c r="F167" s="327">
        <v>0</v>
      </c>
      <c r="G167" s="327">
        <v>0</v>
      </c>
      <c r="H167" s="327">
        <v>0</v>
      </c>
      <c r="I167" s="327">
        <v>0</v>
      </c>
      <c r="J167" s="327">
        <v>0</v>
      </c>
      <c r="K167" s="327">
        <v>0</v>
      </c>
      <c r="L167" s="327">
        <v>0</v>
      </c>
      <c r="M167" s="327">
        <v>0</v>
      </c>
      <c r="N167" s="327">
        <v>0</v>
      </c>
      <c r="O167" s="327">
        <v>0</v>
      </c>
      <c r="P167" s="328">
        <v>0</v>
      </c>
      <c r="Q167" s="114">
        <f t="shared" si="39"/>
        <v>0</v>
      </c>
      <c r="R167" s="280">
        <f>SUM(Q167/Q170)</f>
        <v>0</v>
      </c>
      <c r="S167" s="1262"/>
      <c r="T167" s="1262"/>
      <c r="U167" s="1262"/>
      <c r="V167" s="1262"/>
      <c r="W167" s="1262"/>
      <c r="X167" s="1262"/>
      <c r="Y167" s="1262"/>
      <c r="Z167" s="1262"/>
      <c r="AA167" s="1262"/>
      <c r="AB167" s="1262"/>
      <c r="AC167" s="1262"/>
      <c r="AD167" s="1262"/>
      <c r="AE167" s="1262"/>
      <c r="AF167" s="1262"/>
      <c r="AG167" s="1262"/>
      <c r="AH167" s="1262"/>
      <c r="AI167" s="1262"/>
    </row>
    <row r="168" spans="1:35" s="172" customFormat="1" hidden="1" x14ac:dyDescent="0.25">
      <c r="A168" s="68" t="s">
        <v>109</v>
      </c>
      <c r="B168" s="326">
        <v>0</v>
      </c>
      <c r="C168" s="327">
        <v>0</v>
      </c>
      <c r="D168" s="327">
        <v>0</v>
      </c>
      <c r="E168" s="327">
        <v>0</v>
      </c>
      <c r="F168" s="327">
        <v>0</v>
      </c>
      <c r="G168" s="327">
        <v>0</v>
      </c>
      <c r="H168" s="327">
        <v>0</v>
      </c>
      <c r="I168" s="327">
        <v>0</v>
      </c>
      <c r="J168" s="327">
        <v>0</v>
      </c>
      <c r="K168" s="327">
        <v>0</v>
      </c>
      <c r="L168" s="327">
        <v>0</v>
      </c>
      <c r="M168" s="327">
        <v>0</v>
      </c>
      <c r="N168" s="327">
        <v>0</v>
      </c>
      <c r="O168" s="327">
        <v>0</v>
      </c>
      <c r="P168" s="328">
        <v>0</v>
      </c>
      <c r="Q168" s="114">
        <f t="shared" si="39"/>
        <v>0</v>
      </c>
      <c r="R168" s="280">
        <f>SUM(Q168/Q170)</f>
        <v>0</v>
      </c>
      <c r="S168" s="1262"/>
      <c r="T168" s="1262"/>
      <c r="U168" s="1262"/>
      <c r="V168" s="1262"/>
      <c r="W168" s="1262"/>
      <c r="X168" s="1262"/>
      <c r="Y168" s="1262"/>
      <c r="Z168" s="1262"/>
      <c r="AA168" s="1262"/>
      <c r="AB168" s="1262"/>
      <c r="AC168" s="1262"/>
      <c r="AD168" s="1262"/>
      <c r="AE168" s="1262"/>
      <c r="AF168" s="1262"/>
      <c r="AG168" s="1262"/>
      <c r="AH168" s="1262"/>
      <c r="AI168" s="1262"/>
    </row>
    <row r="169" spans="1:35" s="172" customFormat="1" ht="15.75" hidden="1" thickBot="1" x14ac:dyDescent="0.3">
      <c r="A169" s="69" t="s">
        <v>110</v>
      </c>
      <c r="B169" s="329">
        <v>0</v>
      </c>
      <c r="C169" s="330">
        <v>0</v>
      </c>
      <c r="D169" s="330">
        <v>0</v>
      </c>
      <c r="E169" s="330">
        <v>0</v>
      </c>
      <c r="F169" s="330">
        <v>0</v>
      </c>
      <c r="G169" s="330">
        <v>0</v>
      </c>
      <c r="H169" s="330">
        <v>0</v>
      </c>
      <c r="I169" s="330">
        <v>0</v>
      </c>
      <c r="J169" s="330">
        <v>0</v>
      </c>
      <c r="K169" s="330">
        <v>0</v>
      </c>
      <c r="L169" s="330">
        <v>0</v>
      </c>
      <c r="M169" s="330">
        <v>0</v>
      </c>
      <c r="N169" s="330">
        <v>0</v>
      </c>
      <c r="O169" s="330">
        <v>0</v>
      </c>
      <c r="P169" s="331">
        <v>0</v>
      </c>
      <c r="Q169" s="115">
        <f t="shared" si="39"/>
        <v>0</v>
      </c>
      <c r="R169" s="281">
        <f>SUM(Q169/Q170)</f>
        <v>0</v>
      </c>
      <c r="S169" s="1262"/>
      <c r="T169" s="1262"/>
      <c r="U169" s="1262"/>
      <c r="V169" s="1262"/>
      <c r="W169" s="1262"/>
      <c r="X169" s="1262"/>
      <c r="Y169" s="1262"/>
      <c r="Z169" s="1262"/>
      <c r="AA169" s="1262"/>
      <c r="AB169" s="1262"/>
      <c r="AC169" s="1262"/>
      <c r="AD169" s="1262"/>
      <c r="AE169" s="1262"/>
      <c r="AF169" s="1262"/>
      <c r="AG169" s="1262"/>
      <c r="AH169" s="1262"/>
      <c r="AI169" s="1262"/>
    </row>
    <row r="170" spans="1:35" s="172" customFormat="1" ht="16.5" hidden="1" thickTop="1" thickBot="1" x14ac:dyDescent="0.3">
      <c r="A170" s="70" t="s">
        <v>130</v>
      </c>
      <c r="B170" s="100">
        <f t="shared" ref="B170:P170" si="40">SUM(B166:B169)</f>
        <v>0</v>
      </c>
      <c r="C170" s="101">
        <f t="shared" si="40"/>
        <v>0</v>
      </c>
      <c r="D170" s="101">
        <f t="shared" si="40"/>
        <v>0</v>
      </c>
      <c r="E170" s="101">
        <f t="shared" si="40"/>
        <v>0</v>
      </c>
      <c r="F170" s="101">
        <f t="shared" si="40"/>
        <v>0</v>
      </c>
      <c r="G170" s="101">
        <f t="shared" si="40"/>
        <v>0</v>
      </c>
      <c r="H170" s="101">
        <f t="shared" si="40"/>
        <v>0</v>
      </c>
      <c r="I170" s="101">
        <f t="shared" si="40"/>
        <v>0</v>
      </c>
      <c r="J170" s="101">
        <f t="shared" si="40"/>
        <v>0</v>
      </c>
      <c r="K170" s="101">
        <f t="shared" si="40"/>
        <v>0</v>
      </c>
      <c r="L170" s="101">
        <f t="shared" si="40"/>
        <v>1</v>
      </c>
      <c r="M170" s="101">
        <f t="shared" si="40"/>
        <v>0</v>
      </c>
      <c r="N170" s="101">
        <f t="shared" si="40"/>
        <v>0</v>
      </c>
      <c r="O170" s="101">
        <f t="shared" si="40"/>
        <v>0</v>
      </c>
      <c r="P170" s="116">
        <f t="shared" si="40"/>
        <v>0</v>
      </c>
      <c r="Q170" s="206">
        <f t="shared" si="39"/>
        <v>1</v>
      </c>
      <c r="R170" s="207">
        <f>SUM(R166:R169)</f>
        <v>1</v>
      </c>
      <c r="S170" s="1262"/>
      <c r="T170" s="1262"/>
      <c r="U170" s="1262"/>
      <c r="V170" s="1262"/>
      <c r="W170" s="1262"/>
      <c r="X170" s="1262"/>
      <c r="Y170" s="1262"/>
      <c r="Z170" s="1262"/>
      <c r="AA170" s="1262"/>
      <c r="AB170" s="1262"/>
      <c r="AC170" s="1262"/>
      <c r="AD170" s="1262"/>
      <c r="AE170" s="1262"/>
      <c r="AF170" s="1262"/>
      <c r="AG170" s="1262"/>
      <c r="AH170" s="1262"/>
      <c r="AI170" s="1262"/>
    </row>
    <row r="171" spans="1:35" s="172" customFormat="1" ht="15.75" hidden="1" thickBot="1" x14ac:dyDescent="0.3">
      <c r="A171" s="71" t="s">
        <v>129</v>
      </c>
      <c r="B171" s="276">
        <f>SUM(B170/Q170)</f>
        <v>0</v>
      </c>
      <c r="C171" s="277">
        <f>SUM(C170/Q170)</f>
        <v>0</v>
      </c>
      <c r="D171" s="277">
        <f>SUM(D170/Q170)</f>
        <v>0</v>
      </c>
      <c r="E171" s="277">
        <f>SUM(E170/Q170)</f>
        <v>0</v>
      </c>
      <c r="F171" s="277">
        <f>SUM(F170/Q170)</f>
        <v>0</v>
      </c>
      <c r="G171" s="277">
        <f>SUM(G170/Q170)</f>
        <v>0</v>
      </c>
      <c r="H171" s="277">
        <f>SUM(H170/Q170)</f>
        <v>0</v>
      </c>
      <c r="I171" s="277">
        <f>SUM(I170/Q170)</f>
        <v>0</v>
      </c>
      <c r="J171" s="277">
        <f>SUM(J170/Q170)</f>
        <v>0</v>
      </c>
      <c r="K171" s="277">
        <f>SUM(K170/Q170)</f>
        <v>0</v>
      </c>
      <c r="L171" s="277">
        <f>SUM(L170/Q170)</f>
        <v>1</v>
      </c>
      <c r="M171" s="277">
        <f>SUM(M170/Q170)</f>
        <v>0</v>
      </c>
      <c r="N171" s="277">
        <f>SUM(N170/Q170)</f>
        <v>0</v>
      </c>
      <c r="O171" s="277">
        <f>SUM(O170/Q170)</f>
        <v>0</v>
      </c>
      <c r="P171" s="278">
        <f>SUM(P170/Q170)</f>
        <v>0</v>
      </c>
      <c r="Q171" s="205">
        <f t="shared" si="39"/>
        <v>1</v>
      </c>
      <c r="R171" s="367"/>
      <c r="S171" s="1262"/>
      <c r="T171" s="1262"/>
      <c r="U171" s="1262"/>
      <c r="V171" s="1262"/>
      <c r="W171" s="1262"/>
      <c r="X171" s="1262"/>
      <c r="Y171" s="1262"/>
      <c r="Z171" s="1262"/>
      <c r="AA171" s="1262"/>
      <c r="AB171" s="1262"/>
      <c r="AC171" s="1262"/>
      <c r="AD171" s="1262"/>
      <c r="AE171" s="1262"/>
      <c r="AF171" s="1262"/>
      <c r="AG171" s="1262"/>
      <c r="AH171" s="1262"/>
      <c r="AI171" s="1262"/>
    </row>
    <row r="172" spans="1:35" s="172" customFormat="1" ht="16.5" hidden="1" customHeight="1" thickBot="1" x14ac:dyDescent="0.3">
      <c r="A172" s="2314" t="s">
        <v>161</v>
      </c>
      <c r="B172" s="2323"/>
      <c r="C172" s="2323"/>
      <c r="D172" s="2323"/>
      <c r="E172" s="2323"/>
      <c r="F172" s="2323"/>
      <c r="G172" s="2323"/>
      <c r="H172" s="2323"/>
      <c r="I172" s="2323"/>
      <c r="J172" s="2323"/>
      <c r="K172" s="2323"/>
      <c r="L172" s="2323"/>
      <c r="M172" s="2323"/>
      <c r="N172" s="2323"/>
      <c r="O172" s="2323"/>
      <c r="P172" s="2323"/>
      <c r="Q172" s="2324"/>
      <c r="R172" s="2325"/>
      <c r="S172" s="1262"/>
      <c r="T172" s="1262"/>
      <c r="U172" s="1262"/>
      <c r="V172" s="1262"/>
      <c r="W172" s="1262"/>
      <c r="X172" s="1262"/>
      <c r="Y172" s="1262"/>
      <c r="Z172" s="1262"/>
      <c r="AA172" s="1262"/>
      <c r="AB172" s="1262"/>
      <c r="AC172" s="1262"/>
      <c r="AD172" s="1262"/>
      <c r="AE172" s="1262"/>
      <c r="AF172" s="1262"/>
      <c r="AG172" s="1262"/>
      <c r="AH172" s="1262"/>
      <c r="AI172" s="1262"/>
    </row>
    <row r="173" spans="1:35" s="172" customFormat="1" hidden="1" x14ac:dyDescent="0.25">
      <c r="A173" s="67" t="s">
        <v>162</v>
      </c>
      <c r="B173" s="323">
        <v>0</v>
      </c>
      <c r="C173" s="324">
        <v>0</v>
      </c>
      <c r="D173" s="324">
        <v>0</v>
      </c>
      <c r="E173" s="324">
        <v>0</v>
      </c>
      <c r="F173" s="324">
        <v>0</v>
      </c>
      <c r="G173" s="324">
        <v>0</v>
      </c>
      <c r="H173" s="324">
        <v>0</v>
      </c>
      <c r="I173" s="324">
        <v>0</v>
      </c>
      <c r="J173" s="324">
        <v>0</v>
      </c>
      <c r="K173" s="324">
        <v>0</v>
      </c>
      <c r="L173" s="324">
        <v>0</v>
      </c>
      <c r="M173" s="324">
        <v>0</v>
      </c>
      <c r="N173" s="324">
        <v>0</v>
      </c>
      <c r="O173" s="324">
        <v>0</v>
      </c>
      <c r="P173" s="325">
        <v>0</v>
      </c>
      <c r="Q173" s="113">
        <f t="shared" ref="Q173:Q178" si="41">SUM(B173:P173)</f>
        <v>0</v>
      </c>
      <c r="R173" s="279">
        <f>SUM(Q173/Q177)</f>
        <v>0</v>
      </c>
      <c r="S173" s="1262"/>
      <c r="T173" s="1262"/>
      <c r="U173" s="1262"/>
      <c r="V173" s="1262"/>
      <c r="W173" s="1262"/>
      <c r="X173" s="1262"/>
      <c r="Y173" s="1262"/>
      <c r="Z173" s="1262"/>
      <c r="AA173" s="1262"/>
      <c r="AB173" s="1262"/>
      <c r="AC173" s="1262"/>
      <c r="AD173" s="1262"/>
      <c r="AE173" s="1262"/>
      <c r="AF173" s="1262"/>
      <c r="AG173" s="1262"/>
      <c r="AH173" s="1262"/>
      <c r="AI173" s="1262"/>
    </row>
    <row r="174" spans="1:35" s="172" customFormat="1" hidden="1" x14ac:dyDescent="0.25">
      <c r="A174" s="68" t="s">
        <v>163</v>
      </c>
      <c r="B174" s="326">
        <v>0</v>
      </c>
      <c r="C174" s="327">
        <v>0</v>
      </c>
      <c r="D174" s="327">
        <v>0</v>
      </c>
      <c r="E174" s="327">
        <v>0</v>
      </c>
      <c r="F174" s="327">
        <v>0</v>
      </c>
      <c r="G174" s="327">
        <v>0</v>
      </c>
      <c r="H174" s="327">
        <v>0</v>
      </c>
      <c r="I174" s="327">
        <v>0</v>
      </c>
      <c r="J174" s="327">
        <v>0</v>
      </c>
      <c r="K174" s="327">
        <v>0</v>
      </c>
      <c r="L174" s="327">
        <v>1</v>
      </c>
      <c r="M174" s="327">
        <v>0</v>
      </c>
      <c r="N174" s="327">
        <v>0</v>
      </c>
      <c r="O174" s="327">
        <v>0</v>
      </c>
      <c r="P174" s="328">
        <v>0</v>
      </c>
      <c r="Q174" s="114">
        <f t="shared" si="41"/>
        <v>1</v>
      </c>
      <c r="R174" s="280">
        <f>SUM(Q174/Q177)</f>
        <v>1</v>
      </c>
      <c r="S174" s="1262"/>
      <c r="T174" s="1262"/>
      <c r="U174" s="1262"/>
      <c r="V174" s="1262"/>
      <c r="W174" s="1262"/>
      <c r="X174" s="1262"/>
      <c r="Y174" s="1262"/>
      <c r="Z174" s="1262"/>
      <c r="AA174" s="1262"/>
      <c r="AB174" s="1262"/>
      <c r="AC174" s="1262"/>
      <c r="AD174" s="1262"/>
      <c r="AE174" s="1262"/>
      <c r="AF174" s="1262"/>
      <c r="AG174" s="1262"/>
      <c r="AH174" s="1262"/>
      <c r="AI174" s="1262"/>
    </row>
    <row r="175" spans="1:35" s="172" customFormat="1" hidden="1" x14ac:dyDescent="0.25">
      <c r="A175" s="68" t="s">
        <v>164</v>
      </c>
      <c r="B175" s="326">
        <v>0</v>
      </c>
      <c r="C175" s="327">
        <v>0</v>
      </c>
      <c r="D175" s="327">
        <v>0</v>
      </c>
      <c r="E175" s="327">
        <v>0</v>
      </c>
      <c r="F175" s="327">
        <v>0</v>
      </c>
      <c r="G175" s="327">
        <v>0</v>
      </c>
      <c r="H175" s="327">
        <v>0</v>
      </c>
      <c r="I175" s="327">
        <v>0</v>
      </c>
      <c r="J175" s="327">
        <v>0</v>
      </c>
      <c r="K175" s="327">
        <v>0</v>
      </c>
      <c r="L175" s="327">
        <v>0</v>
      </c>
      <c r="M175" s="327">
        <v>0</v>
      </c>
      <c r="N175" s="327">
        <v>0</v>
      </c>
      <c r="O175" s="327">
        <v>0</v>
      </c>
      <c r="P175" s="328">
        <v>0</v>
      </c>
      <c r="Q175" s="114">
        <f t="shared" si="41"/>
        <v>0</v>
      </c>
      <c r="R175" s="280">
        <f>SUM(Q175/Q177)</f>
        <v>0</v>
      </c>
      <c r="S175" s="1262"/>
      <c r="T175" s="64"/>
      <c r="U175" s="64"/>
      <c r="V175" s="64"/>
      <c r="W175" s="64"/>
      <c r="X175" s="64"/>
      <c r="Y175" s="64"/>
      <c r="Z175" s="64"/>
      <c r="AA175" s="64"/>
      <c r="AB175" s="64"/>
      <c r="AC175" s="64"/>
      <c r="AD175" s="64"/>
      <c r="AE175" s="64"/>
      <c r="AF175" s="64"/>
      <c r="AG175" s="64"/>
      <c r="AH175" s="64"/>
      <c r="AI175" s="64"/>
    </row>
    <row r="176" spans="1:35" s="172" customFormat="1" ht="15.75" hidden="1" thickBot="1" x14ac:dyDescent="0.3">
      <c r="A176" s="69" t="s">
        <v>165</v>
      </c>
      <c r="B176" s="329">
        <v>0</v>
      </c>
      <c r="C176" s="330">
        <v>0</v>
      </c>
      <c r="D176" s="330">
        <v>0</v>
      </c>
      <c r="E176" s="330">
        <v>0</v>
      </c>
      <c r="F176" s="330">
        <v>0</v>
      </c>
      <c r="G176" s="330">
        <v>0</v>
      </c>
      <c r="H176" s="330">
        <v>0</v>
      </c>
      <c r="I176" s="330">
        <v>0</v>
      </c>
      <c r="J176" s="330">
        <v>0</v>
      </c>
      <c r="K176" s="330">
        <v>0</v>
      </c>
      <c r="L176" s="330">
        <v>0</v>
      </c>
      <c r="M176" s="330">
        <v>0</v>
      </c>
      <c r="N176" s="330">
        <v>0</v>
      </c>
      <c r="O176" s="330">
        <v>0</v>
      </c>
      <c r="P176" s="331">
        <v>0</v>
      </c>
      <c r="Q176" s="115">
        <f t="shared" si="41"/>
        <v>0</v>
      </c>
      <c r="R176" s="281">
        <f>SUM(Q176/Q177)</f>
        <v>0</v>
      </c>
      <c r="S176" s="1262"/>
      <c r="T176" s="239"/>
      <c r="U176" s="239"/>
      <c r="V176" s="239"/>
      <c r="W176" s="239"/>
      <c r="X176" s="239"/>
      <c r="Y176" s="239"/>
      <c r="Z176" s="239"/>
      <c r="AA176" s="239"/>
      <c r="AB176" s="239"/>
      <c r="AC176" s="239"/>
      <c r="AD176" s="239"/>
      <c r="AE176" s="239"/>
      <c r="AF176" s="239"/>
      <c r="AG176" s="239"/>
      <c r="AH176" s="239"/>
      <c r="AI176" s="239"/>
    </row>
    <row r="177" spans="1:35" s="172" customFormat="1" ht="16.5" hidden="1" thickTop="1" thickBot="1" x14ac:dyDescent="0.3">
      <c r="A177" s="70" t="s">
        <v>130</v>
      </c>
      <c r="B177" s="100">
        <f t="shared" ref="B177:P177" si="42">SUM(B173:B176)</f>
        <v>0</v>
      </c>
      <c r="C177" s="101">
        <f t="shared" si="42"/>
        <v>0</v>
      </c>
      <c r="D177" s="101">
        <f t="shared" si="42"/>
        <v>0</v>
      </c>
      <c r="E177" s="101">
        <f t="shared" si="42"/>
        <v>0</v>
      </c>
      <c r="F177" s="101">
        <f t="shared" si="42"/>
        <v>0</v>
      </c>
      <c r="G177" s="101">
        <f t="shared" si="42"/>
        <v>0</v>
      </c>
      <c r="H177" s="101">
        <f t="shared" si="42"/>
        <v>0</v>
      </c>
      <c r="I177" s="101">
        <f t="shared" si="42"/>
        <v>0</v>
      </c>
      <c r="J177" s="101">
        <f t="shared" si="42"/>
        <v>0</v>
      </c>
      <c r="K177" s="101">
        <f t="shared" si="42"/>
        <v>0</v>
      </c>
      <c r="L177" s="101">
        <f t="shared" si="42"/>
        <v>1</v>
      </c>
      <c r="M177" s="101">
        <f t="shared" si="42"/>
        <v>0</v>
      </c>
      <c r="N177" s="101">
        <f t="shared" si="42"/>
        <v>0</v>
      </c>
      <c r="O177" s="101">
        <f t="shared" si="42"/>
        <v>0</v>
      </c>
      <c r="P177" s="116">
        <f t="shared" si="42"/>
        <v>0</v>
      </c>
      <c r="Q177" s="206">
        <f t="shared" si="41"/>
        <v>1</v>
      </c>
      <c r="R177" s="207">
        <f>SUM(R173:R176)</f>
        <v>1</v>
      </c>
      <c r="S177" s="1262"/>
      <c r="T177" s="239"/>
      <c r="U177" s="64"/>
      <c r="V177" s="64"/>
      <c r="W177" s="64"/>
      <c r="X177" s="64"/>
      <c r="Y177" s="64"/>
      <c r="Z177" s="64"/>
      <c r="AA177" s="64"/>
      <c r="AB177" s="64"/>
      <c r="AC177" s="64"/>
      <c r="AD177" s="64"/>
      <c r="AE177" s="64"/>
      <c r="AF177" s="64"/>
      <c r="AG177" s="64"/>
      <c r="AH177" s="64"/>
      <c r="AI177" s="64"/>
    </row>
    <row r="178" spans="1:35" s="172" customFormat="1" ht="17.25" hidden="1" customHeight="1" thickBot="1" x14ac:dyDescent="0.3">
      <c r="A178" s="71" t="s">
        <v>129</v>
      </c>
      <c r="B178" s="276">
        <f>SUM(B177/Q177)</f>
        <v>0</v>
      </c>
      <c r="C178" s="277">
        <f>SUM(C177/Q177)</f>
        <v>0</v>
      </c>
      <c r="D178" s="277">
        <f>SUM(D177/Q177)</f>
        <v>0</v>
      </c>
      <c r="E178" s="277">
        <f>SUM(E177/Q177)</f>
        <v>0</v>
      </c>
      <c r="F178" s="277">
        <f>SUM(F177/Q177)</f>
        <v>0</v>
      </c>
      <c r="G178" s="277">
        <f>SUM(G177/Q177)</f>
        <v>0</v>
      </c>
      <c r="H178" s="277">
        <f>SUM(H177/Q177)</f>
        <v>0</v>
      </c>
      <c r="I178" s="277">
        <f>SUM(I177/Q177)</f>
        <v>0</v>
      </c>
      <c r="J178" s="277">
        <f>SUM(J177/Q177)</f>
        <v>0</v>
      </c>
      <c r="K178" s="277">
        <f>SUM(K177/Q177)</f>
        <v>0</v>
      </c>
      <c r="L178" s="277">
        <f>SUM(L177/Q177)</f>
        <v>1</v>
      </c>
      <c r="M178" s="277">
        <f>SUM(M177/Q177)</f>
        <v>0</v>
      </c>
      <c r="N178" s="277">
        <f>SUM(N177/Q177)</f>
        <v>0</v>
      </c>
      <c r="O178" s="277">
        <f>SUM(O177/Q177)</f>
        <v>0</v>
      </c>
      <c r="P178" s="278">
        <f>SUM(P177/Q177)</f>
        <v>0</v>
      </c>
      <c r="Q178" s="205">
        <f t="shared" si="41"/>
        <v>1</v>
      </c>
      <c r="R178" s="367"/>
      <c r="S178" s="1262"/>
      <c r="T178" s="239"/>
      <c r="U178" s="64"/>
      <c r="V178" s="64"/>
      <c r="W178" s="64"/>
      <c r="X178" s="64"/>
      <c r="Y178" s="64"/>
      <c r="Z178" s="64"/>
      <c r="AA178" s="64"/>
      <c r="AB178" s="64"/>
      <c r="AC178" s="64"/>
      <c r="AD178" s="64"/>
      <c r="AE178" s="64"/>
      <c r="AF178" s="64"/>
      <c r="AG178" s="64"/>
      <c r="AH178" s="64"/>
      <c r="AI178" s="64"/>
    </row>
    <row r="179" spans="1:35" s="172" customFormat="1" ht="16.5" hidden="1" thickBot="1" x14ac:dyDescent="0.3">
      <c r="A179" s="2320" t="s">
        <v>182</v>
      </c>
      <c r="B179" s="2321"/>
      <c r="C179" s="2321"/>
      <c r="D179" s="2321"/>
      <c r="E179" s="2321"/>
      <c r="F179" s="2321"/>
      <c r="G179" s="2321"/>
      <c r="H179" s="2321"/>
      <c r="I179" s="2321"/>
      <c r="J179" s="2321"/>
      <c r="K179" s="2321"/>
      <c r="L179" s="2321"/>
      <c r="M179" s="2321"/>
      <c r="N179" s="2321"/>
      <c r="O179" s="2321"/>
      <c r="P179" s="2321"/>
      <c r="Q179" s="2321"/>
      <c r="R179" s="2322"/>
      <c r="S179" s="1262"/>
      <c r="T179" s="1262"/>
      <c r="U179" s="1262"/>
      <c r="V179" s="1262"/>
      <c r="W179" s="1262"/>
      <c r="X179" s="1262"/>
      <c r="Y179" s="1262"/>
      <c r="Z179" s="1262"/>
      <c r="AA179" s="1262"/>
      <c r="AB179" s="1262"/>
      <c r="AC179" s="1262"/>
      <c r="AD179" s="1262"/>
      <c r="AE179" s="1262"/>
      <c r="AF179" s="1262"/>
      <c r="AG179" s="1262"/>
      <c r="AH179" s="1262"/>
      <c r="AI179" s="1262"/>
    </row>
    <row r="180" spans="1:35" s="172" customFormat="1" ht="66.75" hidden="1" customHeight="1" thickBot="1" x14ac:dyDescent="0.3">
      <c r="A180" s="53"/>
      <c r="B180" s="666" t="s">
        <v>143</v>
      </c>
      <c r="C180" s="667" t="s">
        <v>144</v>
      </c>
      <c r="D180" s="667" t="s">
        <v>145</v>
      </c>
      <c r="E180" s="667" t="s">
        <v>146</v>
      </c>
      <c r="F180" s="667" t="s">
        <v>147</v>
      </c>
      <c r="G180" s="667" t="s">
        <v>148</v>
      </c>
      <c r="H180" s="667" t="s">
        <v>149</v>
      </c>
      <c r="I180" s="667" t="s">
        <v>150</v>
      </c>
      <c r="J180" s="667" t="s">
        <v>151</v>
      </c>
      <c r="K180" s="667" t="s">
        <v>152</v>
      </c>
      <c r="L180" s="667" t="s">
        <v>153</v>
      </c>
      <c r="M180" s="667" t="s">
        <v>154</v>
      </c>
      <c r="N180" s="667" t="s">
        <v>155</v>
      </c>
      <c r="O180" s="667" t="s">
        <v>156</v>
      </c>
      <c r="P180" s="669" t="s">
        <v>157</v>
      </c>
      <c r="Q180" s="54" t="s">
        <v>158</v>
      </c>
      <c r="R180" s="54" t="s">
        <v>159</v>
      </c>
      <c r="S180" s="1262"/>
      <c r="T180" s="1262"/>
      <c r="U180" s="1262"/>
      <c r="V180" s="1262"/>
      <c r="W180" s="1262"/>
      <c r="X180" s="1262"/>
      <c r="Y180" s="1262"/>
      <c r="Z180" s="1262"/>
      <c r="AA180" s="1262"/>
      <c r="AB180" s="1262"/>
      <c r="AC180" s="1262"/>
      <c r="AD180" s="1262"/>
      <c r="AE180" s="1262"/>
      <c r="AF180" s="1262"/>
      <c r="AG180" s="1262"/>
      <c r="AH180" s="1262"/>
      <c r="AI180" s="1262"/>
    </row>
    <row r="181" spans="1:35" s="172" customFormat="1" ht="15.75" hidden="1" thickBot="1" x14ac:dyDescent="0.3">
      <c r="A181" s="2314" t="s">
        <v>160</v>
      </c>
      <c r="B181" s="2323"/>
      <c r="C181" s="2323"/>
      <c r="D181" s="2323"/>
      <c r="E181" s="2323"/>
      <c r="F181" s="2323"/>
      <c r="G181" s="2323"/>
      <c r="H181" s="2323"/>
      <c r="I181" s="2323"/>
      <c r="J181" s="2323"/>
      <c r="K181" s="2323"/>
      <c r="L181" s="2323"/>
      <c r="M181" s="2323"/>
      <c r="N181" s="2323"/>
      <c r="O181" s="2323"/>
      <c r="P181" s="2323"/>
      <c r="Q181" s="2323"/>
      <c r="R181" s="2316"/>
      <c r="S181" s="1262"/>
      <c r="T181" s="1262"/>
      <c r="U181" s="1262"/>
      <c r="V181" s="1262"/>
      <c r="W181" s="1262"/>
      <c r="X181" s="1262"/>
      <c r="Y181" s="1262"/>
      <c r="Z181" s="1262"/>
      <c r="AA181" s="1262"/>
      <c r="AB181" s="1262"/>
      <c r="AC181" s="1262"/>
      <c r="AD181" s="1262"/>
      <c r="AE181" s="1262"/>
      <c r="AF181" s="1262"/>
      <c r="AG181" s="1262"/>
      <c r="AH181" s="1262"/>
      <c r="AI181" s="1262"/>
    </row>
    <row r="182" spans="1:35" s="172" customFormat="1" hidden="1" x14ac:dyDescent="0.25">
      <c r="A182" s="67" t="s">
        <v>107</v>
      </c>
      <c r="B182" s="323">
        <v>0</v>
      </c>
      <c r="C182" s="324">
        <v>0</v>
      </c>
      <c r="D182" s="324">
        <v>0</v>
      </c>
      <c r="E182" s="324">
        <v>0</v>
      </c>
      <c r="F182" s="324">
        <v>0</v>
      </c>
      <c r="G182" s="324">
        <v>0</v>
      </c>
      <c r="H182" s="324">
        <v>0</v>
      </c>
      <c r="I182" s="324">
        <v>4</v>
      </c>
      <c r="J182" s="324">
        <v>0</v>
      </c>
      <c r="K182" s="324">
        <v>0</v>
      </c>
      <c r="L182" s="324">
        <v>0</v>
      </c>
      <c r="M182" s="324">
        <v>0</v>
      </c>
      <c r="N182" s="324">
        <v>0</v>
      </c>
      <c r="O182" s="324">
        <v>0</v>
      </c>
      <c r="P182" s="325">
        <v>0</v>
      </c>
      <c r="Q182" s="113">
        <f t="shared" ref="Q182:Q187" si="43">SUM(B182:P182)</f>
        <v>4</v>
      </c>
      <c r="R182" s="279">
        <f>SUM(Q182/Q186)</f>
        <v>0.19047619047619047</v>
      </c>
      <c r="S182" s="1262"/>
      <c r="T182" s="1262"/>
      <c r="U182" s="1262"/>
      <c r="V182" s="1262"/>
      <c r="W182" s="1262"/>
      <c r="X182" s="1262"/>
      <c r="Y182" s="1262"/>
      <c r="Z182" s="1262"/>
      <c r="AA182" s="1262"/>
      <c r="AB182" s="1262"/>
      <c r="AC182" s="1262"/>
      <c r="AD182" s="1262"/>
      <c r="AE182" s="1262"/>
      <c r="AF182" s="1262"/>
      <c r="AG182" s="1262"/>
      <c r="AH182" s="1262"/>
      <c r="AI182" s="1262"/>
    </row>
    <row r="183" spans="1:35" s="172" customFormat="1" hidden="1" x14ac:dyDescent="0.25">
      <c r="A183" s="68" t="s">
        <v>108</v>
      </c>
      <c r="B183" s="326">
        <v>0</v>
      </c>
      <c r="C183" s="327">
        <v>0</v>
      </c>
      <c r="D183" s="327">
        <v>0</v>
      </c>
      <c r="E183" s="327">
        <v>0</v>
      </c>
      <c r="F183" s="327">
        <v>0</v>
      </c>
      <c r="G183" s="327">
        <v>0</v>
      </c>
      <c r="H183" s="327">
        <v>0</v>
      </c>
      <c r="I183" s="327">
        <v>13</v>
      </c>
      <c r="J183" s="327">
        <v>0</v>
      </c>
      <c r="K183" s="327">
        <v>0</v>
      </c>
      <c r="L183" s="327">
        <v>3</v>
      </c>
      <c r="M183" s="327">
        <v>0</v>
      </c>
      <c r="N183" s="327">
        <v>0</v>
      </c>
      <c r="O183" s="327">
        <v>0</v>
      </c>
      <c r="P183" s="328">
        <v>0</v>
      </c>
      <c r="Q183" s="114">
        <f t="shared" si="43"/>
        <v>16</v>
      </c>
      <c r="R183" s="280">
        <f>SUM(Q183/Q186)</f>
        <v>0.76190476190476186</v>
      </c>
      <c r="S183" s="1262"/>
      <c r="T183" s="1262"/>
      <c r="U183" s="1262"/>
      <c r="V183" s="1262"/>
      <c r="W183" s="1262"/>
      <c r="X183" s="1262"/>
      <c r="Y183" s="1262"/>
      <c r="Z183" s="1262"/>
      <c r="AA183" s="1262"/>
      <c r="AB183" s="1262"/>
      <c r="AC183" s="1262"/>
      <c r="AD183" s="1262"/>
      <c r="AE183" s="1262"/>
      <c r="AF183" s="1262"/>
      <c r="AG183" s="1262"/>
      <c r="AH183" s="1262"/>
      <c r="AI183" s="1262"/>
    </row>
    <row r="184" spans="1:35" s="172" customFormat="1" hidden="1" x14ac:dyDescent="0.25">
      <c r="A184" s="68" t="s">
        <v>109</v>
      </c>
      <c r="B184" s="326">
        <v>0</v>
      </c>
      <c r="C184" s="327">
        <v>0</v>
      </c>
      <c r="D184" s="327">
        <v>0</v>
      </c>
      <c r="E184" s="327">
        <v>0</v>
      </c>
      <c r="F184" s="327">
        <v>0</v>
      </c>
      <c r="G184" s="327">
        <v>0</v>
      </c>
      <c r="H184" s="327">
        <v>0</v>
      </c>
      <c r="I184" s="327">
        <v>0</v>
      </c>
      <c r="J184" s="327">
        <v>0</v>
      </c>
      <c r="K184" s="327">
        <v>0</v>
      </c>
      <c r="L184" s="327">
        <v>0</v>
      </c>
      <c r="M184" s="327">
        <v>0</v>
      </c>
      <c r="N184" s="327">
        <v>0</v>
      </c>
      <c r="O184" s="327">
        <v>0</v>
      </c>
      <c r="P184" s="328">
        <v>0</v>
      </c>
      <c r="Q184" s="114">
        <f t="shared" si="43"/>
        <v>0</v>
      </c>
      <c r="R184" s="280">
        <f>SUM(Q184/Q186)</f>
        <v>0</v>
      </c>
      <c r="S184" s="1262"/>
      <c r="T184" s="1262"/>
      <c r="U184" s="1262"/>
      <c r="V184" s="1262"/>
      <c r="W184" s="1262"/>
      <c r="X184" s="1262"/>
      <c r="Y184" s="1262"/>
      <c r="Z184" s="1262"/>
      <c r="AA184" s="1262"/>
      <c r="AB184" s="1262"/>
      <c r="AC184" s="1262"/>
      <c r="AD184" s="1262"/>
      <c r="AE184" s="1262"/>
      <c r="AF184" s="1262"/>
      <c r="AG184" s="1262"/>
      <c r="AH184" s="1262"/>
      <c r="AI184" s="1262"/>
    </row>
    <row r="185" spans="1:35" s="172" customFormat="1" ht="15.75" hidden="1" thickBot="1" x14ac:dyDescent="0.3">
      <c r="A185" s="69" t="s">
        <v>110</v>
      </c>
      <c r="B185" s="329">
        <v>0</v>
      </c>
      <c r="C185" s="330">
        <v>0</v>
      </c>
      <c r="D185" s="330">
        <v>0</v>
      </c>
      <c r="E185" s="330">
        <v>0</v>
      </c>
      <c r="F185" s="330">
        <v>0</v>
      </c>
      <c r="G185" s="330">
        <v>0</v>
      </c>
      <c r="H185" s="330">
        <v>0</v>
      </c>
      <c r="I185" s="330">
        <v>1</v>
      </c>
      <c r="J185" s="330">
        <v>0</v>
      </c>
      <c r="K185" s="330">
        <v>0</v>
      </c>
      <c r="L185" s="330">
        <v>0</v>
      </c>
      <c r="M185" s="330">
        <v>0</v>
      </c>
      <c r="N185" s="330">
        <v>0</v>
      </c>
      <c r="O185" s="330">
        <v>0</v>
      </c>
      <c r="P185" s="331">
        <v>0</v>
      </c>
      <c r="Q185" s="115">
        <f t="shared" si="43"/>
        <v>1</v>
      </c>
      <c r="R185" s="281">
        <f>SUM(Q185/Q186)</f>
        <v>4.7619047619047616E-2</v>
      </c>
      <c r="S185" s="1262"/>
      <c r="T185" s="1262"/>
      <c r="U185" s="1262"/>
      <c r="V185" s="1262"/>
      <c r="W185" s="1262"/>
      <c r="X185" s="1262"/>
      <c r="Y185" s="1262"/>
      <c r="Z185" s="1262"/>
      <c r="AA185" s="1262"/>
      <c r="AB185" s="1262"/>
      <c r="AC185" s="1262"/>
      <c r="AD185" s="1262"/>
      <c r="AE185" s="1262"/>
      <c r="AF185" s="1262"/>
      <c r="AG185" s="1262"/>
      <c r="AH185" s="1262"/>
      <c r="AI185" s="1262"/>
    </row>
    <row r="186" spans="1:35" s="172" customFormat="1" ht="16.5" hidden="1" thickTop="1" thickBot="1" x14ac:dyDescent="0.3">
      <c r="A186" s="70" t="s">
        <v>130</v>
      </c>
      <c r="B186" s="100">
        <f t="shared" ref="B186:P186" si="44">SUM(B182:B185)</f>
        <v>0</v>
      </c>
      <c r="C186" s="101">
        <f t="shared" si="44"/>
        <v>0</v>
      </c>
      <c r="D186" s="101">
        <f t="shared" si="44"/>
        <v>0</v>
      </c>
      <c r="E186" s="101">
        <f t="shared" si="44"/>
        <v>0</v>
      </c>
      <c r="F186" s="101">
        <f t="shared" si="44"/>
        <v>0</v>
      </c>
      <c r="G186" s="101">
        <f t="shared" si="44"/>
        <v>0</v>
      </c>
      <c r="H186" s="101">
        <f t="shared" si="44"/>
        <v>0</v>
      </c>
      <c r="I186" s="101">
        <f t="shared" si="44"/>
        <v>18</v>
      </c>
      <c r="J186" s="101">
        <f t="shared" si="44"/>
        <v>0</v>
      </c>
      <c r="K186" s="101">
        <f t="shared" si="44"/>
        <v>0</v>
      </c>
      <c r="L186" s="101">
        <f t="shared" si="44"/>
        <v>3</v>
      </c>
      <c r="M186" s="101">
        <f t="shared" si="44"/>
        <v>0</v>
      </c>
      <c r="N186" s="101">
        <f t="shared" si="44"/>
        <v>0</v>
      </c>
      <c r="O186" s="101">
        <f t="shared" si="44"/>
        <v>0</v>
      </c>
      <c r="P186" s="797">
        <f t="shared" si="44"/>
        <v>0</v>
      </c>
      <c r="Q186" s="751">
        <f t="shared" si="43"/>
        <v>21</v>
      </c>
      <c r="R186" s="976">
        <f>SUM(R182:R185)</f>
        <v>1</v>
      </c>
      <c r="S186" s="1262"/>
      <c r="T186" s="1262"/>
      <c r="U186" s="1262"/>
      <c r="V186" s="1262"/>
      <c r="W186" s="1262"/>
      <c r="X186" s="1262"/>
      <c r="Y186" s="1262"/>
      <c r="Z186" s="1262"/>
      <c r="AA186" s="1262"/>
      <c r="AB186" s="1262"/>
      <c r="AC186" s="1262"/>
      <c r="AD186" s="1262"/>
      <c r="AE186" s="1262"/>
      <c r="AF186" s="1262"/>
      <c r="AG186" s="1262"/>
      <c r="AH186" s="1262"/>
      <c r="AI186" s="1262"/>
    </row>
    <row r="187" spans="1:35" s="172" customFormat="1" ht="15.75" hidden="1" thickBot="1" x14ac:dyDescent="0.3">
      <c r="A187" s="71" t="s">
        <v>129</v>
      </c>
      <c r="B187" s="276">
        <f>SUM(B186/Q186)</f>
        <v>0</v>
      </c>
      <c r="C187" s="277">
        <f>SUM(C186/Q186)</f>
        <v>0</v>
      </c>
      <c r="D187" s="277">
        <f>SUM(D186/Q186)</f>
        <v>0</v>
      </c>
      <c r="E187" s="277">
        <f>SUM(E186/Q186)</f>
        <v>0</v>
      </c>
      <c r="F187" s="277">
        <f>SUM(F186/Q186)</f>
        <v>0</v>
      </c>
      <c r="G187" s="277">
        <f>SUM(G186/Q186)</f>
        <v>0</v>
      </c>
      <c r="H187" s="277">
        <f>SUM(H186/Q186)</f>
        <v>0</v>
      </c>
      <c r="I187" s="277">
        <f>SUM(I186/Q186)</f>
        <v>0.8571428571428571</v>
      </c>
      <c r="J187" s="277">
        <f>SUM(J186/Q186)</f>
        <v>0</v>
      </c>
      <c r="K187" s="277">
        <f>SUM(K186/Q186)</f>
        <v>0</v>
      </c>
      <c r="L187" s="277">
        <f>SUM(L186/Q186)</f>
        <v>0.14285714285714285</v>
      </c>
      <c r="M187" s="277">
        <f>SUM(M186/Q186)</f>
        <v>0</v>
      </c>
      <c r="N187" s="277">
        <f>SUM(N186/Q186)</f>
        <v>0</v>
      </c>
      <c r="O187" s="277">
        <f>SUM(O186/Q186)</f>
        <v>0</v>
      </c>
      <c r="P187" s="278">
        <f>SUM(P186/Q186)</f>
        <v>0</v>
      </c>
      <c r="Q187" s="205">
        <f t="shared" si="43"/>
        <v>1</v>
      </c>
      <c r="R187" s="367"/>
      <c r="S187" s="1262"/>
      <c r="T187" s="1262"/>
      <c r="U187" s="1262"/>
      <c r="V187" s="1262"/>
      <c r="W187" s="1262"/>
      <c r="X187" s="1262"/>
      <c r="Y187" s="1262"/>
      <c r="Z187" s="1262"/>
      <c r="AA187" s="1262"/>
      <c r="AB187" s="1262"/>
      <c r="AC187" s="1262"/>
      <c r="AD187" s="1262"/>
      <c r="AE187" s="1262"/>
      <c r="AF187" s="1262"/>
      <c r="AG187" s="1262"/>
      <c r="AH187" s="1262"/>
      <c r="AI187" s="1262"/>
    </row>
    <row r="188" spans="1:35" s="172" customFormat="1" ht="16.5" hidden="1" customHeight="1" thickBot="1" x14ac:dyDescent="0.3">
      <c r="A188" s="2314" t="s">
        <v>161</v>
      </c>
      <c r="B188" s="2323"/>
      <c r="C188" s="2323"/>
      <c r="D188" s="2323"/>
      <c r="E188" s="2323"/>
      <c r="F188" s="2323"/>
      <c r="G188" s="2323"/>
      <c r="H188" s="2323"/>
      <c r="I188" s="2323"/>
      <c r="J188" s="2323"/>
      <c r="K188" s="2323"/>
      <c r="L188" s="2323"/>
      <c r="M188" s="2323"/>
      <c r="N188" s="2323"/>
      <c r="O188" s="2323"/>
      <c r="P188" s="2323"/>
      <c r="Q188" s="2324"/>
      <c r="R188" s="2325"/>
      <c r="S188" s="1262"/>
      <c r="T188" s="1262"/>
      <c r="U188" s="1262"/>
      <c r="V188" s="1262"/>
      <c r="W188" s="1262"/>
      <c r="X188" s="1262"/>
      <c r="Y188" s="1262"/>
      <c r="Z188" s="1262"/>
      <c r="AA188" s="1262"/>
      <c r="AB188" s="1262"/>
      <c r="AC188" s="1262"/>
      <c r="AD188" s="1262"/>
      <c r="AE188" s="1262"/>
      <c r="AF188" s="1262"/>
      <c r="AG188" s="1262"/>
      <c r="AH188" s="1262"/>
      <c r="AI188" s="1262"/>
    </row>
    <row r="189" spans="1:35" s="172" customFormat="1" hidden="1" x14ac:dyDescent="0.25">
      <c r="A189" s="67" t="s">
        <v>162</v>
      </c>
      <c r="B189" s="323">
        <v>0</v>
      </c>
      <c r="C189" s="324">
        <v>0</v>
      </c>
      <c r="D189" s="324">
        <v>0</v>
      </c>
      <c r="E189" s="324">
        <v>0</v>
      </c>
      <c r="F189" s="324">
        <v>0</v>
      </c>
      <c r="G189" s="324">
        <v>0</v>
      </c>
      <c r="H189" s="324">
        <v>0</v>
      </c>
      <c r="I189" s="324">
        <v>0</v>
      </c>
      <c r="J189" s="324">
        <v>0</v>
      </c>
      <c r="K189" s="324">
        <v>0</v>
      </c>
      <c r="L189" s="324">
        <v>0</v>
      </c>
      <c r="M189" s="324">
        <v>0</v>
      </c>
      <c r="N189" s="324">
        <v>0</v>
      </c>
      <c r="O189" s="324">
        <v>0</v>
      </c>
      <c r="P189" s="325">
        <v>0</v>
      </c>
      <c r="Q189" s="113">
        <f t="shared" ref="Q189:Q194" si="45">SUM(B189:P189)</f>
        <v>0</v>
      </c>
      <c r="R189" s="279">
        <f>SUM(Q189/Q193)</f>
        <v>0</v>
      </c>
      <c r="S189" s="1262"/>
      <c r="T189" s="1262"/>
      <c r="U189" s="1262"/>
      <c r="V189" s="1262"/>
      <c r="W189" s="1262"/>
      <c r="X189" s="1262"/>
      <c r="Y189" s="1262"/>
      <c r="Z189" s="1262"/>
      <c r="AA189" s="1262"/>
      <c r="AB189" s="1262"/>
      <c r="AC189" s="1262"/>
      <c r="AD189" s="1262"/>
      <c r="AE189" s="1262"/>
      <c r="AF189" s="1262"/>
      <c r="AG189" s="1262"/>
      <c r="AH189" s="1262"/>
      <c r="AI189" s="1262"/>
    </row>
    <row r="190" spans="1:35" s="172" customFormat="1" hidden="1" x14ac:dyDescent="0.25">
      <c r="A190" s="68" t="s">
        <v>163</v>
      </c>
      <c r="B190" s="326">
        <v>0</v>
      </c>
      <c r="C190" s="327">
        <v>0</v>
      </c>
      <c r="D190" s="327">
        <v>0</v>
      </c>
      <c r="E190" s="327">
        <v>0</v>
      </c>
      <c r="F190" s="327">
        <v>0</v>
      </c>
      <c r="G190" s="327">
        <v>0</v>
      </c>
      <c r="H190" s="327">
        <v>0</v>
      </c>
      <c r="I190" s="327">
        <v>5</v>
      </c>
      <c r="J190" s="327">
        <v>0</v>
      </c>
      <c r="K190" s="327">
        <v>0</v>
      </c>
      <c r="L190" s="327">
        <v>0</v>
      </c>
      <c r="M190" s="327">
        <v>0</v>
      </c>
      <c r="N190" s="327">
        <v>0</v>
      </c>
      <c r="O190" s="327">
        <v>0</v>
      </c>
      <c r="P190" s="328">
        <v>0</v>
      </c>
      <c r="Q190" s="114">
        <f t="shared" si="45"/>
        <v>5</v>
      </c>
      <c r="R190" s="280">
        <f>SUM(Q190/Q193)</f>
        <v>0.23809523809523808</v>
      </c>
      <c r="S190" s="1262"/>
      <c r="T190" s="1262"/>
      <c r="U190" s="1262"/>
      <c r="V190" s="1262"/>
      <c r="W190" s="1262"/>
      <c r="X190" s="1262"/>
      <c r="Y190" s="1262"/>
      <c r="Z190" s="1262"/>
      <c r="AA190" s="1262"/>
      <c r="AB190" s="1262"/>
      <c r="AC190" s="1262"/>
      <c r="AD190" s="1262"/>
      <c r="AE190" s="1262"/>
      <c r="AF190" s="1262"/>
      <c r="AG190" s="1262"/>
      <c r="AH190" s="1262"/>
      <c r="AI190" s="1262"/>
    </row>
    <row r="191" spans="1:35" s="172" customFormat="1" hidden="1" x14ac:dyDescent="0.25">
      <c r="A191" s="68" t="s">
        <v>164</v>
      </c>
      <c r="B191" s="326">
        <v>0</v>
      </c>
      <c r="C191" s="327">
        <v>0</v>
      </c>
      <c r="D191" s="327">
        <v>0</v>
      </c>
      <c r="E191" s="327">
        <v>0</v>
      </c>
      <c r="F191" s="327">
        <v>0</v>
      </c>
      <c r="G191" s="327">
        <v>0</v>
      </c>
      <c r="H191" s="327">
        <v>0</v>
      </c>
      <c r="I191" s="327">
        <v>4</v>
      </c>
      <c r="J191" s="327">
        <v>0</v>
      </c>
      <c r="K191" s="327">
        <v>0</v>
      </c>
      <c r="L191" s="327">
        <v>1</v>
      </c>
      <c r="M191" s="327">
        <v>0</v>
      </c>
      <c r="N191" s="327">
        <v>0</v>
      </c>
      <c r="O191" s="327">
        <v>0</v>
      </c>
      <c r="P191" s="328">
        <v>0</v>
      </c>
      <c r="Q191" s="114">
        <f t="shared" si="45"/>
        <v>5</v>
      </c>
      <c r="R191" s="280">
        <f>SUM(Q191/Q193)</f>
        <v>0.23809523809523808</v>
      </c>
      <c r="S191" s="1262"/>
      <c r="T191" s="64"/>
      <c r="U191" s="64"/>
      <c r="V191" s="64"/>
      <c r="W191" s="64"/>
      <c r="X191" s="64"/>
      <c r="Y191" s="64"/>
      <c r="Z191" s="64"/>
      <c r="AA191" s="64"/>
      <c r="AB191" s="64"/>
      <c r="AC191" s="64"/>
      <c r="AD191" s="64"/>
      <c r="AE191" s="64"/>
      <c r="AF191" s="64"/>
      <c r="AG191" s="64"/>
      <c r="AH191" s="64"/>
      <c r="AI191" s="64"/>
    </row>
    <row r="192" spans="1:35" s="172" customFormat="1" ht="15.75" hidden="1" thickBot="1" x14ac:dyDescent="0.3">
      <c r="A192" s="69" t="s">
        <v>165</v>
      </c>
      <c r="B192" s="329">
        <v>0</v>
      </c>
      <c r="C192" s="330">
        <v>0</v>
      </c>
      <c r="D192" s="330">
        <v>0</v>
      </c>
      <c r="E192" s="330">
        <v>0</v>
      </c>
      <c r="F192" s="330">
        <v>0</v>
      </c>
      <c r="G192" s="330">
        <v>0</v>
      </c>
      <c r="H192" s="330">
        <v>0</v>
      </c>
      <c r="I192" s="330">
        <v>9</v>
      </c>
      <c r="J192" s="330">
        <v>0</v>
      </c>
      <c r="K192" s="330">
        <v>0</v>
      </c>
      <c r="L192" s="330">
        <v>2</v>
      </c>
      <c r="M192" s="330">
        <v>0</v>
      </c>
      <c r="N192" s="330">
        <v>0</v>
      </c>
      <c r="O192" s="330">
        <v>0</v>
      </c>
      <c r="P192" s="331">
        <v>0</v>
      </c>
      <c r="Q192" s="115">
        <f t="shared" si="45"/>
        <v>11</v>
      </c>
      <c r="R192" s="281">
        <f>SUM(Q192/Q193)</f>
        <v>0.52380952380952384</v>
      </c>
      <c r="S192" s="1262"/>
      <c r="T192" s="239"/>
      <c r="U192" s="239"/>
      <c r="V192" s="239"/>
      <c r="W192" s="239"/>
      <c r="X192" s="239"/>
      <c r="Y192" s="239"/>
      <c r="Z192" s="239"/>
      <c r="AA192" s="239"/>
      <c r="AB192" s="239"/>
      <c r="AC192" s="239"/>
      <c r="AD192" s="239"/>
      <c r="AE192" s="239"/>
      <c r="AF192" s="239"/>
      <c r="AG192" s="239"/>
      <c r="AH192" s="239"/>
      <c r="AI192" s="239"/>
    </row>
    <row r="193" spans="1:35" s="172" customFormat="1" ht="16.5" hidden="1" thickTop="1" thickBot="1" x14ac:dyDescent="0.3">
      <c r="A193" s="70" t="s">
        <v>130</v>
      </c>
      <c r="B193" s="100">
        <f t="shared" ref="B193:P193" si="46">SUM(B189:B192)</f>
        <v>0</v>
      </c>
      <c r="C193" s="101">
        <f t="shared" si="46"/>
        <v>0</v>
      </c>
      <c r="D193" s="101">
        <f t="shared" si="46"/>
        <v>0</v>
      </c>
      <c r="E193" s="101">
        <f t="shared" si="46"/>
        <v>0</v>
      </c>
      <c r="F193" s="101">
        <f t="shared" si="46"/>
        <v>0</v>
      </c>
      <c r="G193" s="101">
        <f t="shared" si="46"/>
        <v>0</v>
      </c>
      <c r="H193" s="101">
        <f t="shared" si="46"/>
        <v>0</v>
      </c>
      <c r="I193" s="101">
        <f t="shared" si="46"/>
        <v>18</v>
      </c>
      <c r="J193" s="101">
        <f t="shared" si="46"/>
        <v>0</v>
      </c>
      <c r="K193" s="101">
        <f t="shared" si="46"/>
        <v>0</v>
      </c>
      <c r="L193" s="101">
        <f t="shared" si="46"/>
        <v>3</v>
      </c>
      <c r="M193" s="101">
        <f t="shared" si="46"/>
        <v>0</v>
      </c>
      <c r="N193" s="101">
        <f t="shared" si="46"/>
        <v>0</v>
      </c>
      <c r="O193" s="101">
        <f t="shared" si="46"/>
        <v>0</v>
      </c>
      <c r="P193" s="797">
        <f t="shared" si="46"/>
        <v>0</v>
      </c>
      <c r="Q193" s="751">
        <f t="shared" si="45"/>
        <v>21</v>
      </c>
      <c r="R193" s="976">
        <f>SUM(R189:R192)</f>
        <v>1</v>
      </c>
      <c r="S193" s="1262"/>
      <c r="T193" s="239"/>
      <c r="U193" s="64"/>
      <c r="V193" s="64"/>
      <c r="W193" s="64"/>
      <c r="X193" s="64"/>
      <c r="Y193" s="64"/>
      <c r="Z193" s="64"/>
      <c r="AA193" s="64"/>
      <c r="AB193" s="64"/>
      <c r="AC193" s="64"/>
      <c r="AD193" s="64"/>
      <c r="AE193" s="64"/>
      <c r="AF193" s="64"/>
      <c r="AG193" s="64"/>
      <c r="AH193" s="64"/>
      <c r="AI193" s="64"/>
    </row>
    <row r="194" spans="1:35" s="172" customFormat="1" ht="17.25" hidden="1" customHeight="1" thickBot="1" x14ac:dyDescent="0.3">
      <c r="A194" s="71" t="s">
        <v>129</v>
      </c>
      <c r="B194" s="276">
        <f>SUM(B193/Q193)</f>
        <v>0</v>
      </c>
      <c r="C194" s="277">
        <f>SUM(C193/Q193)</f>
        <v>0</v>
      </c>
      <c r="D194" s="277">
        <f>SUM(D193/Q193)</f>
        <v>0</v>
      </c>
      <c r="E194" s="277">
        <f>SUM(E193/Q193)</f>
        <v>0</v>
      </c>
      <c r="F194" s="277">
        <f>SUM(F193/Q193)</f>
        <v>0</v>
      </c>
      <c r="G194" s="277">
        <f>SUM(G193/Q193)</f>
        <v>0</v>
      </c>
      <c r="H194" s="277">
        <f>SUM(H193/Q193)</f>
        <v>0</v>
      </c>
      <c r="I194" s="277">
        <f>SUM(I193/Q193)</f>
        <v>0.8571428571428571</v>
      </c>
      <c r="J194" s="277">
        <f>SUM(J193/Q193)</f>
        <v>0</v>
      </c>
      <c r="K194" s="277">
        <f>SUM(K193/Q193)</f>
        <v>0</v>
      </c>
      <c r="L194" s="277">
        <f>SUM(L193/Q193)</f>
        <v>0.14285714285714285</v>
      </c>
      <c r="M194" s="277">
        <f>SUM(M193/Q193)</f>
        <v>0</v>
      </c>
      <c r="N194" s="277">
        <f>SUM(N193/Q193)</f>
        <v>0</v>
      </c>
      <c r="O194" s="277">
        <f>SUM(O193/Q193)</f>
        <v>0</v>
      </c>
      <c r="P194" s="278">
        <f>SUM(P193/Q193)</f>
        <v>0</v>
      </c>
      <c r="Q194" s="205">
        <f t="shared" si="45"/>
        <v>1</v>
      </c>
      <c r="R194" s="367"/>
      <c r="S194" s="1262"/>
      <c r="T194" s="239"/>
      <c r="U194" s="64"/>
      <c r="V194" s="64"/>
      <c r="W194" s="64"/>
      <c r="X194" s="64"/>
      <c r="Y194" s="64"/>
      <c r="Z194" s="64"/>
      <c r="AA194" s="64"/>
      <c r="AB194" s="64"/>
      <c r="AC194" s="64"/>
      <c r="AD194" s="64"/>
      <c r="AE194" s="64"/>
      <c r="AF194" s="64"/>
      <c r="AG194" s="64"/>
      <c r="AH194" s="64"/>
      <c r="AI194" s="64"/>
    </row>
    <row r="195" spans="1:35" s="172" customFormat="1" ht="16.5" hidden="1" thickBot="1" x14ac:dyDescent="0.3">
      <c r="A195" s="2320" t="s">
        <v>183</v>
      </c>
      <c r="B195" s="2321"/>
      <c r="C195" s="2321"/>
      <c r="D195" s="2321"/>
      <c r="E195" s="2321"/>
      <c r="F195" s="2321"/>
      <c r="G195" s="2321"/>
      <c r="H195" s="2321"/>
      <c r="I195" s="2321"/>
      <c r="J195" s="2321"/>
      <c r="K195" s="2321"/>
      <c r="L195" s="2321"/>
      <c r="M195" s="2321"/>
      <c r="N195" s="2321"/>
      <c r="O195" s="2321"/>
      <c r="P195" s="2321"/>
      <c r="Q195" s="2321"/>
      <c r="R195" s="2322"/>
      <c r="S195" s="1262"/>
      <c r="T195" s="1262"/>
      <c r="U195" s="1262"/>
      <c r="V195" s="1262"/>
      <c r="W195" s="1262"/>
      <c r="X195" s="1262"/>
      <c r="Y195" s="1262"/>
      <c r="Z195" s="1262"/>
      <c r="AA195" s="1262"/>
      <c r="AB195" s="1262"/>
      <c r="AC195" s="1262"/>
      <c r="AD195" s="1262"/>
      <c r="AE195" s="1262"/>
      <c r="AF195" s="1262"/>
      <c r="AG195" s="1262"/>
      <c r="AH195" s="1262"/>
      <c r="AI195" s="1262"/>
    </row>
    <row r="196" spans="1:35" s="172" customFormat="1" ht="66.75" hidden="1" customHeight="1" thickBot="1" x14ac:dyDescent="0.3">
      <c r="A196" s="53"/>
      <c r="B196" s="666" t="s">
        <v>143</v>
      </c>
      <c r="C196" s="667" t="s">
        <v>144</v>
      </c>
      <c r="D196" s="667" t="s">
        <v>145</v>
      </c>
      <c r="E196" s="667" t="s">
        <v>146</v>
      </c>
      <c r="F196" s="667" t="s">
        <v>147</v>
      </c>
      <c r="G196" s="667" t="s">
        <v>148</v>
      </c>
      <c r="H196" s="667" t="s">
        <v>149</v>
      </c>
      <c r="I196" s="667" t="s">
        <v>150</v>
      </c>
      <c r="J196" s="667" t="s">
        <v>151</v>
      </c>
      <c r="K196" s="667" t="s">
        <v>152</v>
      </c>
      <c r="L196" s="667" t="s">
        <v>153</v>
      </c>
      <c r="M196" s="667" t="s">
        <v>154</v>
      </c>
      <c r="N196" s="667" t="s">
        <v>155</v>
      </c>
      <c r="O196" s="667" t="s">
        <v>156</v>
      </c>
      <c r="P196" s="669" t="s">
        <v>157</v>
      </c>
      <c r="Q196" s="54" t="s">
        <v>158</v>
      </c>
      <c r="R196" s="54" t="s">
        <v>159</v>
      </c>
      <c r="S196" s="1262"/>
      <c r="T196" s="1262"/>
      <c r="U196" s="1262"/>
      <c r="V196" s="1262"/>
      <c r="W196" s="1262"/>
      <c r="X196" s="1262"/>
      <c r="Y196" s="1262"/>
      <c r="Z196" s="1262"/>
      <c r="AA196" s="1262"/>
      <c r="AB196" s="1262"/>
      <c r="AC196" s="1262"/>
      <c r="AD196" s="1262"/>
      <c r="AE196" s="1262"/>
      <c r="AF196" s="1262"/>
      <c r="AG196" s="1262"/>
      <c r="AH196" s="1262"/>
      <c r="AI196" s="1262"/>
    </row>
    <row r="197" spans="1:35" s="172" customFormat="1" ht="15.75" hidden="1" thickBot="1" x14ac:dyDescent="0.3">
      <c r="A197" s="2314" t="s">
        <v>160</v>
      </c>
      <c r="B197" s="2323"/>
      <c r="C197" s="2323"/>
      <c r="D197" s="2323"/>
      <c r="E197" s="2323"/>
      <c r="F197" s="2323"/>
      <c r="G197" s="2323"/>
      <c r="H197" s="2323"/>
      <c r="I197" s="2323"/>
      <c r="J197" s="2323"/>
      <c r="K197" s="2323"/>
      <c r="L197" s="2323"/>
      <c r="M197" s="2323"/>
      <c r="N197" s="2323"/>
      <c r="O197" s="2323"/>
      <c r="P197" s="2323"/>
      <c r="Q197" s="2323"/>
      <c r="R197" s="2316"/>
      <c r="S197" s="1262"/>
      <c r="T197" s="1262"/>
      <c r="U197" s="1262"/>
      <c r="V197" s="1262"/>
      <c r="W197" s="1262"/>
      <c r="X197" s="1262"/>
      <c r="Y197" s="1262"/>
      <c r="Z197" s="1262"/>
      <c r="AA197" s="1262"/>
      <c r="AB197" s="1262"/>
      <c r="AC197" s="1262"/>
      <c r="AD197" s="1262"/>
      <c r="AE197" s="1262"/>
      <c r="AF197" s="1262"/>
      <c r="AG197" s="1262"/>
      <c r="AH197" s="1262"/>
      <c r="AI197" s="1262"/>
    </row>
    <row r="198" spans="1:35" s="172" customFormat="1" hidden="1" x14ac:dyDescent="0.25">
      <c r="A198" s="977" t="s">
        <v>107</v>
      </c>
      <c r="B198" s="861">
        <v>0</v>
      </c>
      <c r="C198" s="1017">
        <v>0</v>
      </c>
      <c r="D198" s="1017">
        <v>0</v>
      </c>
      <c r="E198" s="1017">
        <v>0</v>
      </c>
      <c r="F198" s="1017">
        <v>0</v>
      </c>
      <c r="G198" s="1017">
        <v>0</v>
      </c>
      <c r="H198" s="1017">
        <v>0</v>
      </c>
      <c r="I198" s="1017">
        <v>2</v>
      </c>
      <c r="J198" s="1017">
        <v>0</v>
      </c>
      <c r="K198" s="1017">
        <v>0</v>
      </c>
      <c r="L198" s="1017">
        <v>1</v>
      </c>
      <c r="M198" s="1017">
        <v>1</v>
      </c>
      <c r="N198" s="1017">
        <v>0</v>
      </c>
      <c r="O198" s="1017">
        <v>0</v>
      </c>
      <c r="P198" s="1018">
        <v>0</v>
      </c>
      <c r="Q198" s="1027">
        <f t="shared" ref="Q198:Q203" si="47">SUM(B198:P198)</f>
        <v>4</v>
      </c>
      <c r="R198" s="1036">
        <f>SUM(Q198/Q202)</f>
        <v>0.23529411764705882</v>
      </c>
      <c r="S198" s="1262"/>
      <c r="T198" s="1262"/>
      <c r="U198" s="1262"/>
      <c r="V198" s="1262"/>
      <c r="W198" s="1262"/>
      <c r="X198" s="1262"/>
      <c r="Y198" s="1262"/>
      <c r="Z198" s="1262"/>
      <c r="AA198" s="1262"/>
      <c r="AB198" s="1262"/>
      <c r="AC198" s="1262"/>
      <c r="AD198" s="1262"/>
      <c r="AE198" s="1262"/>
      <c r="AF198" s="1262"/>
      <c r="AG198" s="1262"/>
      <c r="AH198" s="1262"/>
      <c r="AI198" s="1262"/>
    </row>
    <row r="199" spans="1:35" s="172" customFormat="1" hidden="1" x14ac:dyDescent="0.25">
      <c r="A199" s="978" t="s">
        <v>108</v>
      </c>
      <c r="B199" s="1019">
        <v>0</v>
      </c>
      <c r="C199" s="1020">
        <v>0</v>
      </c>
      <c r="D199" s="1020">
        <v>0</v>
      </c>
      <c r="E199" s="1020">
        <v>0</v>
      </c>
      <c r="F199" s="1020">
        <v>0</v>
      </c>
      <c r="G199" s="1020">
        <v>0</v>
      </c>
      <c r="H199" s="1020">
        <v>0</v>
      </c>
      <c r="I199" s="1020">
        <v>8</v>
      </c>
      <c r="J199" s="1020">
        <v>0</v>
      </c>
      <c r="K199" s="1020">
        <v>0</v>
      </c>
      <c r="L199" s="1020">
        <v>3</v>
      </c>
      <c r="M199" s="1020">
        <v>1</v>
      </c>
      <c r="N199" s="1020">
        <v>0</v>
      </c>
      <c r="O199" s="1020">
        <v>0</v>
      </c>
      <c r="P199" s="1021">
        <v>0</v>
      </c>
      <c r="Q199" s="1028">
        <f t="shared" si="47"/>
        <v>12</v>
      </c>
      <c r="R199" s="1037">
        <f>SUM(Q199/Q202)</f>
        <v>0.70588235294117652</v>
      </c>
      <c r="S199" s="1262"/>
      <c r="T199" s="1262"/>
      <c r="U199" s="1262"/>
      <c r="V199" s="1262"/>
      <c r="W199" s="1262"/>
      <c r="X199" s="1262"/>
      <c r="Y199" s="1262"/>
      <c r="Z199" s="1262"/>
      <c r="AA199" s="1262"/>
      <c r="AB199" s="1262"/>
      <c r="AC199" s="1262"/>
      <c r="AD199" s="1262"/>
      <c r="AE199" s="1262"/>
      <c r="AF199" s="1262"/>
      <c r="AG199" s="1262"/>
      <c r="AH199" s="1262"/>
      <c r="AI199" s="1262"/>
    </row>
    <row r="200" spans="1:35" s="172" customFormat="1" hidden="1" x14ac:dyDescent="0.25">
      <c r="A200" s="978" t="s">
        <v>109</v>
      </c>
      <c r="B200" s="1019">
        <v>0</v>
      </c>
      <c r="C200" s="1020">
        <v>0</v>
      </c>
      <c r="D200" s="1020">
        <v>0</v>
      </c>
      <c r="E200" s="1020">
        <v>0</v>
      </c>
      <c r="F200" s="1020">
        <v>0</v>
      </c>
      <c r="G200" s="1020">
        <v>0</v>
      </c>
      <c r="H200" s="1020">
        <v>0</v>
      </c>
      <c r="I200" s="1020">
        <v>1</v>
      </c>
      <c r="J200" s="1020">
        <v>0</v>
      </c>
      <c r="K200" s="1020">
        <v>0</v>
      </c>
      <c r="L200" s="1020">
        <v>0</v>
      </c>
      <c r="M200" s="1020">
        <v>0</v>
      </c>
      <c r="N200" s="1020">
        <v>0</v>
      </c>
      <c r="O200" s="1020">
        <v>0</v>
      </c>
      <c r="P200" s="1021">
        <v>0</v>
      </c>
      <c r="Q200" s="1028">
        <f t="shared" si="47"/>
        <v>1</v>
      </c>
      <c r="R200" s="1037">
        <f>SUM(Q200/Q202)</f>
        <v>5.8823529411764705E-2</v>
      </c>
      <c r="S200" s="1262"/>
      <c r="T200" s="1262"/>
      <c r="U200" s="1262"/>
      <c r="V200" s="1262"/>
      <c r="W200" s="1262"/>
      <c r="X200" s="1262"/>
      <c r="Y200" s="1262"/>
      <c r="Z200" s="1262"/>
      <c r="AA200" s="1262"/>
      <c r="AB200" s="1262"/>
      <c r="AC200" s="1262"/>
      <c r="AD200" s="1262"/>
      <c r="AE200" s="1262"/>
      <c r="AF200" s="1262"/>
      <c r="AG200" s="1262"/>
      <c r="AH200" s="1262"/>
      <c r="AI200" s="1262"/>
    </row>
    <row r="201" spans="1:35" s="172" customFormat="1" ht="15.75" hidden="1" thickBot="1" x14ac:dyDescent="0.3">
      <c r="A201" s="979" t="s">
        <v>110</v>
      </c>
      <c r="B201" s="1022">
        <v>0</v>
      </c>
      <c r="C201" s="1023">
        <v>0</v>
      </c>
      <c r="D201" s="1023">
        <v>0</v>
      </c>
      <c r="E201" s="1023">
        <v>0</v>
      </c>
      <c r="F201" s="1023">
        <v>0</v>
      </c>
      <c r="G201" s="1023">
        <v>0</v>
      </c>
      <c r="H201" s="1023">
        <v>0</v>
      </c>
      <c r="I201" s="1023">
        <v>0</v>
      </c>
      <c r="J201" s="1023">
        <v>0</v>
      </c>
      <c r="K201" s="1023">
        <v>0</v>
      </c>
      <c r="L201" s="1023">
        <v>0</v>
      </c>
      <c r="M201" s="1023">
        <v>0</v>
      </c>
      <c r="N201" s="1023">
        <v>0</v>
      </c>
      <c r="O201" s="1023">
        <v>0</v>
      </c>
      <c r="P201" s="1024">
        <v>0</v>
      </c>
      <c r="Q201" s="1029">
        <f t="shared" si="47"/>
        <v>0</v>
      </c>
      <c r="R201" s="1038">
        <f>SUM(Q201/Q202)</f>
        <v>0</v>
      </c>
      <c r="S201" s="1262"/>
      <c r="T201" s="1262"/>
      <c r="U201" s="1262"/>
      <c r="V201" s="1262"/>
      <c r="W201" s="1262"/>
      <c r="X201" s="1262"/>
      <c r="Y201" s="1262"/>
      <c r="Z201" s="1262"/>
      <c r="AA201" s="1262"/>
      <c r="AB201" s="1262"/>
      <c r="AC201" s="1262"/>
      <c r="AD201" s="1262"/>
      <c r="AE201" s="1262"/>
      <c r="AF201" s="1262"/>
      <c r="AG201" s="1262"/>
      <c r="AH201" s="1262"/>
      <c r="AI201" s="1262"/>
    </row>
    <row r="202" spans="1:35" s="172" customFormat="1" ht="16.5" hidden="1" thickTop="1" thickBot="1" x14ac:dyDescent="0.3">
      <c r="A202" s="980" t="s">
        <v>130</v>
      </c>
      <c r="B202" s="1025">
        <f t="shared" ref="B202:P202" si="48">SUM(B198:B201)</f>
        <v>0</v>
      </c>
      <c r="C202" s="999">
        <f t="shared" si="48"/>
        <v>0</v>
      </c>
      <c r="D202" s="999">
        <f t="shared" si="48"/>
        <v>0</v>
      </c>
      <c r="E202" s="999">
        <f t="shared" si="48"/>
        <v>0</v>
      </c>
      <c r="F202" s="999">
        <f t="shared" si="48"/>
        <v>0</v>
      </c>
      <c r="G202" s="999">
        <f t="shared" si="48"/>
        <v>0</v>
      </c>
      <c r="H202" s="999">
        <f t="shared" si="48"/>
        <v>0</v>
      </c>
      <c r="I202" s="999">
        <f t="shared" si="48"/>
        <v>11</v>
      </c>
      <c r="J202" s="999">
        <f t="shared" si="48"/>
        <v>0</v>
      </c>
      <c r="K202" s="999">
        <f t="shared" si="48"/>
        <v>0</v>
      </c>
      <c r="L202" s="999">
        <f t="shared" si="48"/>
        <v>4</v>
      </c>
      <c r="M202" s="999">
        <f t="shared" si="48"/>
        <v>2</v>
      </c>
      <c r="N202" s="999">
        <f t="shared" si="48"/>
        <v>0</v>
      </c>
      <c r="O202" s="999">
        <f t="shared" si="48"/>
        <v>0</v>
      </c>
      <c r="P202" s="1030">
        <f t="shared" si="48"/>
        <v>0</v>
      </c>
      <c r="Q202" s="1031">
        <f t="shared" si="47"/>
        <v>17</v>
      </c>
      <c r="R202" s="1039">
        <f>SUM(R198:R201)</f>
        <v>1</v>
      </c>
      <c r="S202" s="1262"/>
      <c r="T202" s="1262"/>
      <c r="U202" s="1262"/>
      <c r="V202" s="1262"/>
      <c r="W202" s="1262"/>
      <c r="X202" s="1262"/>
      <c r="Y202" s="1262"/>
      <c r="Z202" s="1262"/>
      <c r="AA202" s="1262"/>
      <c r="AB202" s="1262"/>
      <c r="AC202" s="1262"/>
      <c r="AD202" s="1262"/>
      <c r="AE202" s="1262"/>
      <c r="AF202" s="1262"/>
      <c r="AG202" s="1262"/>
      <c r="AH202" s="1262"/>
      <c r="AI202" s="1262"/>
    </row>
    <row r="203" spans="1:35" s="172" customFormat="1" ht="15.75" hidden="1" thickBot="1" x14ac:dyDescent="0.3">
      <c r="A203" s="981" t="s">
        <v>129</v>
      </c>
      <c r="B203" s="1032">
        <f>SUM(B202/Q202)</f>
        <v>0</v>
      </c>
      <c r="C203" s="1033">
        <f>SUM(C202/Q202)</f>
        <v>0</v>
      </c>
      <c r="D203" s="1033">
        <f>SUM(D202/Q202)</f>
        <v>0</v>
      </c>
      <c r="E203" s="1033">
        <f>SUM(E202/Q202)</f>
        <v>0</v>
      </c>
      <c r="F203" s="1033">
        <f>SUM(F202/Q202)</f>
        <v>0</v>
      </c>
      <c r="G203" s="1033">
        <f>SUM(G202/Q202)</f>
        <v>0</v>
      </c>
      <c r="H203" s="1033">
        <f>SUM(H202/Q202)</f>
        <v>0</v>
      </c>
      <c r="I203" s="1033">
        <f>SUM(I202/Q202)</f>
        <v>0.6470588235294118</v>
      </c>
      <c r="J203" s="1033">
        <f>SUM(J202/Q202)</f>
        <v>0</v>
      </c>
      <c r="K203" s="1033">
        <f>SUM(K202/Q202)</f>
        <v>0</v>
      </c>
      <c r="L203" s="1033">
        <f>SUM(L202/Q202)</f>
        <v>0.23529411764705882</v>
      </c>
      <c r="M203" s="1033">
        <f>SUM(M202/Q202)</f>
        <v>0.11764705882352941</v>
      </c>
      <c r="N203" s="1033">
        <f>SUM(N202/Q202)</f>
        <v>0</v>
      </c>
      <c r="O203" s="1033">
        <f>SUM(O202/Q202)</f>
        <v>0</v>
      </c>
      <c r="P203" s="1034">
        <f>SUM(P202/Q202)</f>
        <v>0</v>
      </c>
      <c r="Q203" s="1035">
        <f t="shared" si="47"/>
        <v>1</v>
      </c>
      <c r="R203" s="367"/>
      <c r="S203" s="1262"/>
      <c r="T203" s="1262"/>
      <c r="U203" s="1262"/>
      <c r="V203" s="1262"/>
      <c r="W203" s="1262"/>
      <c r="X203" s="1262"/>
      <c r="Y203" s="1262"/>
      <c r="Z203" s="1262"/>
      <c r="AA203" s="1262"/>
      <c r="AB203" s="1262"/>
      <c r="AC203" s="1262"/>
      <c r="AD203" s="1262"/>
      <c r="AE203" s="1262"/>
      <c r="AF203" s="1262"/>
      <c r="AG203" s="1262"/>
      <c r="AH203" s="1262"/>
      <c r="AI203" s="1262"/>
    </row>
    <row r="204" spans="1:35" s="172" customFormat="1" ht="16.5" hidden="1" customHeight="1" thickBot="1" x14ac:dyDescent="0.3">
      <c r="A204" s="2314" t="s">
        <v>161</v>
      </c>
      <c r="B204" s="2323"/>
      <c r="C204" s="2323"/>
      <c r="D204" s="2323"/>
      <c r="E204" s="2323"/>
      <c r="F204" s="2323"/>
      <c r="G204" s="2323"/>
      <c r="H204" s="2323"/>
      <c r="I204" s="2323"/>
      <c r="J204" s="2323"/>
      <c r="K204" s="2323"/>
      <c r="L204" s="2323"/>
      <c r="M204" s="2323"/>
      <c r="N204" s="2323"/>
      <c r="O204" s="2323"/>
      <c r="P204" s="2323"/>
      <c r="Q204" s="2324"/>
      <c r="R204" s="2325"/>
      <c r="S204" s="1262"/>
      <c r="T204" s="1262"/>
      <c r="U204" s="1262"/>
      <c r="V204" s="1262"/>
      <c r="W204" s="1262"/>
      <c r="X204" s="1262"/>
      <c r="Y204" s="1262"/>
      <c r="Z204" s="1262"/>
      <c r="AA204" s="1262"/>
      <c r="AB204" s="1262"/>
      <c r="AC204" s="1262"/>
      <c r="AD204" s="1262"/>
      <c r="AE204" s="1262"/>
      <c r="AF204" s="1262"/>
      <c r="AG204" s="1262"/>
      <c r="AH204" s="1262"/>
      <c r="AI204" s="1262"/>
    </row>
    <row r="205" spans="1:35" s="172" customFormat="1" hidden="1" x14ac:dyDescent="0.25">
      <c r="A205" s="977" t="s">
        <v>162</v>
      </c>
      <c r="B205" s="861">
        <v>0</v>
      </c>
      <c r="C205" s="1017">
        <v>0</v>
      </c>
      <c r="D205" s="1017">
        <v>0</v>
      </c>
      <c r="E205" s="1017">
        <v>0</v>
      </c>
      <c r="F205" s="1017">
        <v>0</v>
      </c>
      <c r="G205" s="1017">
        <v>0</v>
      </c>
      <c r="H205" s="1017">
        <v>0</v>
      </c>
      <c r="I205" s="1017">
        <v>0</v>
      </c>
      <c r="J205" s="1017">
        <v>0</v>
      </c>
      <c r="K205" s="1017">
        <v>0</v>
      </c>
      <c r="L205" s="1017">
        <v>0</v>
      </c>
      <c r="M205" s="1017">
        <v>0</v>
      </c>
      <c r="N205" s="1017">
        <v>0</v>
      </c>
      <c r="O205" s="1017">
        <v>0</v>
      </c>
      <c r="P205" s="1018">
        <v>0</v>
      </c>
      <c r="Q205" s="1027">
        <f t="shared" ref="Q205:Q210" si="49">SUM(B205:P205)</f>
        <v>0</v>
      </c>
      <c r="R205" s="1036">
        <f>SUM(Q205/Q209)</f>
        <v>0</v>
      </c>
      <c r="S205" s="1262"/>
      <c r="T205" s="1262"/>
      <c r="U205" s="1262"/>
      <c r="V205" s="1262"/>
      <c r="W205" s="1262"/>
      <c r="X205" s="1262"/>
      <c r="Y205" s="1262"/>
      <c r="Z205" s="1262"/>
      <c r="AA205" s="1262"/>
      <c r="AB205" s="1262"/>
      <c r="AC205" s="1262"/>
      <c r="AD205" s="1262"/>
      <c r="AE205" s="1262"/>
      <c r="AF205" s="1262"/>
      <c r="AG205" s="1262"/>
      <c r="AH205" s="1262"/>
      <c r="AI205" s="1262"/>
    </row>
    <row r="206" spans="1:35" s="172" customFormat="1" hidden="1" x14ac:dyDescent="0.25">
      <c r="A206" s="978" t="s">
        <v>163</v>
      </c>
      <c r="B206" s="1019">
        <v>0</v>
      </c>
      <c r="C206" s="1020">
        <v>0</v>
      </c>
      <c r="D206" s="1020">
        <v>0</v>
      </c>
      <c r="E206" s="1020">
        <v>0</v>
      </c>
      <c r="F206" s="1020">
        <v>0</v>
      </c>
      <c r="G206" s="1020">
        <v>0</v>
      </c>
      <c r="H206" s="1020">
        <v>0</v>
      </c>
      <c r="I206" s="1020">
        <v>3</v>
      </c>
      <c r="J206" s="1020">
        <v>0</v>
      </c>
      <c r="K206" s="1020">
        <v>0</v>
      </c>
      <c r="L206" s="1020">
        <v>2</v>
      </c>
      <c r="M206" s="1020">
        <v>1</v>
      </c>
      <c r="N206" s="1020">
        <v>0</v>
      </c>
      <c r="O206" s="1020">
        <v>0</v>
      </c>
      <c r="P206" s="1021">
        <v>0</v>
      </c>
      <c r="Q206" s="1028">
        <f t="shared" si="49"/>
        <v>6</v>
      </c>
      <c r="R206" s="1037">
        <f>SUM(Q206/Q209)</f>
        <v>0.35294117647058826</v>
      </c>
      <c r="S206" s="1262"/>
      <c r="T206" s="1262"/>
      <c r="U206" s="1262"/>
      <c r="V206" s="1262"/>
      <c r="W206" s="1262"/>
      <c r="X206" s="1262"/>
      <c r="Y206" s="1262"/>
      <c r="Z206" s="1262"/>
      <c r="AA206" s="1262"/>
      <c r="AB206" s="1262"/>
      <c r="AC206" s="1262"/>
      <c r="AD206" s="1262"/>
      <c r="AE206" s="1262"/>
      <c r="AF206" s="1262"/>
      <c r="AG206" s="1262"/>
      <c r="AH206" s="1262"/>
      <c r="AI206" s="1262"/>
    </row>
    <row r="207" spans="1:35" s="172" customFormat="1" hidden="1" x14ac:dyDescent="0.25">
      <c r="A207" s="978" t="s">
        <v>164</v>
      </c>
      <c r="B207" s="1019">
        <v>0</v>
      </c>
      <c r="C207" s="1020">
        <v>0</v>
      </c>
      <c r="D207" s="1020">
        <v>0</v>
      </c>
      <c r="E207" s="1020">
        <v>0</v>
      </c>
      <c r="F207" s="1020">
        <v>0</v>
      </c>
      <c r="G207" s="1020">
        <v>0</v>
      </c>
      <c r="H207" s="1020">
        <v>0</v>
      </c>
      <c r="I207" s="1020">
        <v>4</v>
      </c>
      <c r="J207" s="1020">
        <v>0</v>
      </c>
      <c r="K207" s="1020">
        <v>0</v>
      </c>
      <c r="L207" s="1020">
        <v>2</v>
      </c>
      <c r="M207" s="1020">
        <v>1</v>
      </c>
      <c r="N207" s="1020">
        <v>0</v>
      </c>
      <c r="O207" s="1020">
        <v>0</v>
      </c>
      <c r="P207" s="1021">
        <v>0</v>
      </c>
      <c r="Q207" s="1028">
        <f t="shared" si="49"/>
        <v>7</v>
      </c>
      <c r="R207" s="1037">
        <f>SUM(Q207/Q209)</f>
        <v>0.41176470588235292</v>
      </c>
      <c r="S207" s="1262"/>
      <c r="T207" s="64"/>
      <c r="U207" s="64"/>
      <c r="V207" s="64"/>
      <c r="W207" s="64"/>
      <c r="X207" s="64"/>
      <c r="Y207" s="64"/>
      <c r="Z207" s="64"/>
      <c r="AA207" s="64"/>
      <c r="AB207" s="64"/>
      <c r="AC207" s="64"/>
      <c r="AD207" s="64"/>
      <c r="AE207" s="64"/>
      <c r="AF207" s="64"/>
      <c r="AG207" s="64"/>
      <c r="AH207" s="64"/>
      <c r="AI207" s="64"/>
    </row>
    <row r="208" spans="1:35" s="172" customFormat="1" ht="15.75" hidden="1" thickBot="1" x14ac:dyDescent="0.3">
      <c r="A208" s="979" t="s">
        <v>165</v>
      </c>
      <c r="B208" s="1022">
        <v>0</v>
      </c>
      <c r="C208" s="1023">
        <v>0</v>
      </c>
      <c r="D208" s="1023">
        <v>0</v>
      </c>
      <c r="E208" s="1023">
        <v>0</v>
      </c>
      <c r="F208" s="1023">
        <v>0</v>
      </c>
      <c r="G208" s="1023">
        <v>0</v>
      </c>
      <c r="H208" s="1023">
        <v>0</v>
      </c>
      <c r="I208" s="1023">
        <v>4</v>
      </c>
      <c r="J208" s="1023">
        <v>0</v>
      </c>
      <c r="K208" s="1023">
        <v>0</v>
      </c>
      <c r="L208" s="1023">
        <v>0</v>
      </c>
      <c r="M208" s="1023">
        <v>0</v>
      </c>
      <c r="N208" s="1023">
        <v>0</v>
      </c>
      <c r="O208" s="1023">
        <v>0</v>
      </c>
      <c r="P208" s="1024">
        <v>0</v>
      </c>
      <c r="Q208" s="1029">
        <f t="shared" si="49"/>
        <v>4</v>
      </c>
      <c r="R208" s="1038">
        <f>SUM(Q208/Q209)</f>
        <v>0.23529411764705882</v>
      </c>
      <c r="S208" s="1262"/>
      <c r="T208" s="239"/>
      <c r="U208" s="239"/>
      <c r="V208" s="239"/>
      <c r="W208" s="239"/>
      <c r="X208" s="239"/>
      <c r="Y208" s="239"/>
      <c r="Z208" s="239"/>
      <c r="AA208" s="239"/>
      <c r="AB208" s="239"/>
      <c r="AC208" s="239"/>
      <c r="AD208" s="239"/>
      <c r="AE208" s="239"/>
      <c r="AF208" s="239"/>
      <c r="AG208" s="239"/>
      <c r="AH208" s="239"/>
      <c r="AI208" s="239"/>
    </row>
    <row r="209" spans="1:35" s="172" customFormat="1" ht="16.5" hidden="1" thickTop="1" thickBot="1" x14ac:dyDescent="0.3">
      <c r="A209" s="980" t="s">
        <v>130</v>
      </c>
      <c r="B209" s="1025">
        <f t="shared" ref="B209:P209" si="50">SUM(B205:B208)</f>
        <v>0</v>
      </c>
      <c r="C209" s="999">
        <f t="shared" si="50"/>
        <v>0</v>
      </c>
      <c r="D209" s="999">
        <f t="shared" si="50"/>
        <v>0</v>
      </c>
      <c r="E209" s="999">
        <f t="shared" si="50"/>
        <v>0</v>
      </c>
      <c r="F209" s="999">
        <f t="shared" si="50"/>
        <v>0</v>
      </c>
      <c r="G209" s="999">
        <f t="shared" si="50"/>
        <v>0</v>
      </c>
      <c r="H209" s="999">
        <f t="shared" si="50"/>
        <v>0</v>
      </c>
      <c r="I209" s="999">
        <f t="shared" si="50"/>
        <v>11</v>
      </c>
      <c r="J209" s="999">
        <f t="shared" si="50"/>
        <v>0</v>
      </c>
      <c r="K209" s="999">
        <f t="shared" si="50"/>
        <v>0</v>
      </c>
      <c r="L209" s="999">
        <f t="shared" si="50"/>
        <v>4</v>
      </c>
      <c r="M209" s="999">
        <f t="shared" si="50"/>
        <v>2</v>
      </c>
      <c r="N209" s="999">
        <f t="shared" si="50"/>
        <v>0</v>
      </c>
      <c r="O209" s="999">
        <f t="shared" si="50"/>
        <v>0</v>
      </c>
      <c r="P209" s="1026">
        <f t="shared" si="50"/>
        <v>0</v>
      </c>
      <c r="Q209" s="1031">
        <f t="shared" si="49"/>
        <v>17</v>
      </c>
      <c r="R209" s="1039">
        <f>SUM(R205:R208)</f>
        <v>1</v>
      </c>
      <c r="S209" s="1262"/>
      <c r="T209" s="239"/>
      <c r="U209" s="64"/>
      <c r="V209" s="64"/>
      <c r="W209" s="64"/>
      <c r="X209" s="64"/>
      <c r="Y209" s="64"/>
      <c r="Z209" s="64"/>
      <c r="AA209" s="64"/>
      <c r="AB209" s="64"/>
      <c r="AC209" s="64"/>
      <c r="AD209" s="64"/>
      <c r="AE209" s="64"/>
      <c r="AF209" s="64"/>
      <c r="AG209" s="64"/>
      <c r="AH209" s="64"/>
      <c r="AI209" s="64"/>
    </row>
    <row r="210" spans="1:35" s="172" customFormat="1" ht="17.25" hidden="1" customHeight="1" thickBot="1" x14ac:dyDescent="0.3">
      <c r="A210" s="981" t="s">
        <v>129</v>
      </c>
      <c r="B210" s="1032">
        <f>SUM(B209/Q209)</f>
        <v>0</v>
      </c>
      <c r="C210" s="1033">
        <f>SUM(C209/Q209)</f>
        <v>0</v>
      </c>
      <c r="D210" s="1033">
        <f>SUM(D209/Q209)</f>
        <v>0</v>
      </c>
      <c r="E210" s="1033">
        <f>SUM(E209/Q209)</f>
        <v>0</v>
      </c>
      <c r="F210" s="1033">
        <f>SUM(F209/Q209)</f>
        <v>0</v>
      </c>
      <c r="G210" s="1033">
        <f>SUM(G209/Q209)</f>
        <v>0</v>
      </c>
      <c r="H210" s="1033">
        <f>SUM(H209/Q209)</f>
        <v>0</v>
      </c>
      <c r="I210" s="1033">
        <f>SUM(I209/Q209)</f>
        <v>0.6470588235294118</v>
      </c>
      <c r="J210" s="1033">
        <f>SUM(J209/Q209)</f>
        <v>0</v>
      </c>
      <c r="K210" s="1033">
        <f>SUM(K209/Q209)</f>
        <v>0</v>
      </c>
      <c r="L210" s="1033">
        <f>SUM(L209/Q209)</f>
        <v>0.23529411764705882</v>
      </c>
      <c r="M210" s="1033">
        <f>SUM(M209/Q209)</f>
        <v>0.11764705882352941</v>
      </c>
      <c r="N210" s="1033">
        <f>SUM(N209/Q209)</f>
        <v>0</v>
      </c>
      <c r="O210" s="1033">
        <f>SUM(O209/Q209)</f>
        <v>0</v>
      </c>
      <c r="P210" s="1034">
        <f>SUM(P209/Q209)</f>
        <v>0</v>
      </c>
      <c r="Q210" s="1035">
        <f t="shared" si="49"/>
        <v>1</v>
      </c>
      <c r="R210" s="367"/>
      <c r="S210" s="1262"/>
      <c r="T210" s="239"/>
      <c r="U210" s="64"/>
      <c r="V210" s="64"/>
      <c r="W210" s="64"/>
      <c r="X210" s="64"/>
      <c r="Y210" s="64"/>
      <c r="Z210" s="64"/>
      <c r="AA210" s="64"/>
      <c r="AB210" s="64"/>
      <c r="AC210" s="64"/>
      <c r="AD210" s="64"/>
      <c r="AE210" s="64"/>
      <c r="AF210" s="64"/>
      <c r="AG210" s="64"/>
      <c r="AH210" s="64"/>
      <c r="AI210" s="64"/>
    </row>
    <row r="211" spans="1:35" s="172" customFormat="1" ht="16.5" hidden="1" thickBot="1" x14ac:dyDescent="0.3">
      <c r="A211" s="2320" t="s">
        <v>184</v>
      </c>
      <c r="B211" s="2321"/>
      <c r="C211" s="2321"/>
      <c r="D211" s="2321"/>
      <c r="E211" s="2321"/>
      <c r="F211" s="2321"/>
      <c r="G211" s="2321"/>
      <c r="H211" s="2321"/>
      <c r="I211" s="2321"/>
      <c r="J211" s="2321"/>
      <c r="K211" s="2321"/>
      <c r="L211" s="2321"/>
      <c r="M211" s="2321"/>
      <c r="N211" s="2321"/>
      <c r="O211" s="2321"/>
      <c r="P211" s="2321"/>
      <c r="Q211" s="2321"/>
      <c r="R211" s="2322"/>
      <c r="S211" s="1262"/>
      <c r="T211" s="1262"/>
      <c r="U211" s="1262"/>
      <c r="V211" s="1262"/>
      <c r="W211" s="1262"/>
      <c r="X211" s="1262"/>
      <c r="Y211" s="1262"/>
      <c r="Z211" s="1262"/>
      <c r="AA211" s="1262"/>
      <c r="AB211" s="1262"/>
      <c r="AC211" s="1262"/>
      <c r="AD211" s="1262"/>
      <c r="AE211" s="1262"/>
      <c r="AF211" s="1262"/>
      <c r="AG211" s="1262"/>
      <c r="AH211" s="1262"/>
      <c r="AI211" s="1262"/>
    </row>
    <row r="212" spans="1:35" s="172" customFormat="1" ht="66.75" hidden="1" customHeight="1" thickBot="1" x14ac:dyDescent="0.3">
      <c r="A212" s="53"/>
      <c r="B212" s="666" t="s">
        <v>143</v>
      </c>
      <c r="C212" s="667" t="s">
        <v>144</v>
      </c>
      <c r="D212" s="667" t="s">
        <v>145</v>
      </c>
      <c r="E212" s="667" t="s">
        <v>146</v>
      </c>
      <c r="F212" s="667" t="s">
        <v>147</v>
      </c>
      <c r="G212" s="667" t="s">
        <v>148</v>
      </c>
      <c r="H212" s="667" t="s">
        <v>149</v>
      </c>
      <c r="I212" s="667" t="s">
        <v>150</v>
      </c>
      <c r="J212" s="667" t="s">
        <v>151</v>
      </c>
      <c r="K212" s="667" t="s">
        <v>152</v>
      </c>
      <c r="L212" s="667" t="s">
        <v>153</v>
      </c>
      <c r="M212" s="667" t="s">
        <v>154</v>
      </c>
      <c r="N212" s="667" t="s">
        <v>155</v>
      </c>
      <c r="O212" s="667" t="s">
        <v>156</v>
      </c>
      <c r="P212" s="669" t="s">
        <v>157</v>
      </c>
      <c r="Q212" s="54" t="s">
        <v>158</v>
      </c>
      <c r="R212" s="54" t="s">
        <v>159</v>
      </c>
      <c r="S212" s="1262"/>
      <c r="T212" s="1262"/>
      <c r="U212" s="1262"/>
      <c r="V212" s="1262"/>
      <c r="W212" s="1262"/>
      <c r="X212" s="1262"/>
      <c r="Y212" s="1262"/>
      <c r="Z212" s="1262"/>
      <c r="AA212" s="1262"/>
      <c r="AB212" s="1262"/>
      <c r="AC212" s="1262"/>
      <c r="AD212" s="1262"/>
      <c r="AE212" s="1262"/>
      <c r="AF212" s="1262"/>
      <c r="AG212" s="1262"/>
      <c r="AH212" s="1262"/>
      <c r="AI212" s="1262"/>
    </row>
    <row r="213" spans="1:35" s="172" customFormat="1" ht="15.75" hidden="1" thickBot="1" x14ac:dyDescent="0.3">
      <c r="A213" s="2314" t="s">
        <v>160</v>
      </c>
      <c r="B213" s="2323"/>
      <c r="C213" s="2323"/>
      <c r="D213" s="2323"/>
      <c r="E213" s="2323"/>
      <c r="F213" s="2323"/>
      <c r="G213" s="2323"/>
      <c r="H213" s="2323"/>
      <c r="I213" s="2323"/>
      <c r="J213" s="2323"/>
      <c r="K213" s="2323"/>
      <c r="L213" s="2323"/>
      <c r="M213" s="2323"/>
      <c r="N213" s="2323"/>
      <c r="O213" s="2323"/>
      <c r="P213" s="2323"/>
      <c r="Q213" s="2323"/>
      <c r="R213" s="2316"/>
      <c r="S213" s="1262"/>
      <c r="T213" s="1262"/>
      <c r="U213" s="1262"/>
      <c r="V213" s="1262"/>
      <c r="W213" s="1262"/>
      <c r="X213" s="1262"/>
      <c r="Y213" s="1262"/>
      <c r="Z213" s="1262"/>
      <c r="AA213" s="1262"/>
      <c r="AB213" s="1262"/>
      <c r="AC213" s="1262"/>
      <c r="AD213" s="1262"/>
      <c r="AE213" s="1262"/>
      <c r="AF213" s="1262"/>
      <c r="AG213" s="1262"/>
      <c r="AH213" s="1262"/>
      <c r="AI213" s="1262"/>
    </row>
    <row r="214" spans="1:35" s="172" customFormat="1" hidden="1" x14ac:dyDescent="0.25">
      <c r="A214" s="977" t="s">
        <v>107</v>
      </c>
      <c r="B214" s="861">
        <v>0</v>
      </c>
      <c r="C214" s="1017">
        <v>0</v>
      </c>
      <c r="D214" s="1017">
        <v>0</v>
      </c>
      <c r="E214" s="1017">
        <v>0</v>
      </c>
      <c r="F214" s="1017">
        <v>0</v>
      </c>
      <c r="G214" s="1017">
        <v>0</v>
      </c>
      <c r="H214" s="1017">
        <v>0</v>
      </c>
      <c r="I214" s="1017">
        <v>4</v>
      </c>
      <c r="J214" s="1017">
        <v>0</v>
      </c>
      <c r="K214" s="1017">
        <v>0</v>
      </c>
      <c r="L214" s="1017">
        <v>1</v>
      </c>
      <c r="M214" s="1017">
        <v>0</v>
      </c>
      <c r="N214" s="1017">
        <v>0</v>
      </c>
      <c r="O214" s="1017">
        <v>0</v>
      </c>
      <c r="P214" s="1018">
        <v>0</v>
      </c>
      <c r="Q214" s="1027">
        <f t="shared" ref="Q214:Q219" si="51">SUM(B214:P214)</f>
        <v>5</v>
      </c>
      <c r="R214" s="1036">
        <v>0.312</v>
      </c>
      <c r="S214" s="1262"/>
      <c r="T214" s="1262"/>
      <c r="U214" s="1262"/>
      <c r="V214" s="1262"/>
      <c r="W214" s="1262"/>
      <c r="X214" s="1262"/>
      <c r="Y214" s="1262"/>
      <c r="Z214" s="1262"/>
      <c r="AA214" s="1262"/>
      <c r="AB214" s="1262"/>
      <c r="AC214" s="1262"/>
      <c r="AD214" s="1262"/>
      <c r="AE214" s="1262"/>
      <c r="AF214" s="1262"/>
      <c r="AG214" s="1262"/>
      <c r="AH214" s="1262"/>
      <c r="AI214" s="1262"/>
    </row>
    <row r="215" spans="1:35" s="172" customFormat="1" hidden="1" x14ac:dyDescent="0.25">
      <c r="A215" s="978" t="s">
        <v>108</v>
      </c>
      <c r="B215" s="1019">
        <v>0</v>
      </c>
      <c r="C215" s="1020">
        <v>0</v>
      </c>
      <c r="D215" s="1020">
        <v>0</v>
      </c>
      <c r="E215" s="1020">
        <v>0</v>
      </c>
      <c r="F215" s="1020">
        <v>0</v>
      </c>
      <c r="G215" s="1020">
        <v>0</v>
      </c>
      <c r="H215" s="1020">
        <v>0</v>
      </c>
      <c r="I215" s="1020">
        <v>7</v>
      </c>
      <c r="J215" s="1020">
        <v>0</v>
      </c>
      <c r="K215" s="1020">
        <v>0</v>
      </c>
      <c r="L215" s="1020">
        <v>4</v>
      </c>
      <c r="M215" s="1020">
        <v>0</v>
      </c>
      <c r="N215" s="1020">
        <v>0</v>
      </c>
      <c r="O215" s="1020">
        <v>0</v>
      </c>
      <c r="P215" s="1021">
        <v>0</v>
      </c>
      <c r="Q215" s="1028">
        <f t="shared" si="51"/>
        <v>11</v>
      </c>
      <c r="R215" s="1037">
        <f>SUM(Q215/Q218)</f>
        <v>0.6875</v>
      </c>
      <c r="S215" s="849"/>
      <c r="T215" s="1262"/>
      <c r="U215" s="1262"/>
      <c r="V215" s="1262"/>
      <c r="W215" s="1262"/>
      <c r="X215" s="1262"/>
      <c r="Y215" s="1262"/>
      <c r="Z215" s="1262"/>
      <c r="AA215" s="1262"/>
      <c r="AB215" s="1262"/>
      <c r="AC215" s="1262"/>
      <c r="AD215" s="1262"/>
      <c r="AE215" s="1262"/>
      <c r="AF215" s="1262"/>
      <c r="AG215" s="1262"/>
      <c r="AH215" s="1262"/>
      <c r="AI215" s="1262"/>
    </row>
    <row r="216" spans="1:35" s="172" customFormat="1" hidden="1" x14ac:dyDescent="0.25">
      <c r="A216" s="978" t="s">
        <v>109</v>
      </c>
      <c r="B216" s="1019">
        <v>0</v>
      </c>
      <c r="C216" s="1020">
        <v>0</v>
      </c>
      <c r="D216" s="1020">
        <v>0</v>
      </c>
      <c r="E216" s="1020">
        <v>0</v>
      </c>
      <c r="F216" s="1020">
        <v>0</v>
      </c>
      <c r="G216" s="1020">
        <v>0</v>
      </c>
      <c r="H216" s="1020">
        <v>0</v>
      </c>
      <c r="I216" s="1020">
        <v>0</v>
      </c>
      <c r="J216" s="1020">
        <v>0</v>
      </c>
      <c r="K216" s="1020">
        <v>0</v>
      </c>
      <c r="L216" s="1020">
        <v>0</v>
      </c>
      <c r="M216" s="1020">
        <v>0</v>
      </c>
      <c r="N216" s="1020">
        <v>0</v>
      </c>
      <c r="O216" s="1020">
        <v>0</v>
      </c>
      <c r="P216" s="1021">
        <v>0</v>
      </c>
      <c r="Q216" s="1028">
        <f t="shared" si="51"/>
        <v>0</v>
      </c>
      <c r="R216" s="1037">
        <f>SUM(Q216/Q218)</f>
        <v>0</v>
      </c>
      <c r="S216" s="849"/>
      <c r="T216" s="1262"/>
      <c r="U216" s="1262"/>
      <c r="V216" s="1262"/>
      <c r="W216" s="1262"/>
      <c r="X216" s="1262"/>
      <c r="Y216" s="1262"/>
      <c r="Z216" s="1262"/>
      <c r="AA216" s="1262"/>
      <c r="AB216" s="1262"/>
      <c r="AC216" s="1262"/>
      <c r="AD216" s="1262"/>
      <c r="AE216" s="1262"/>
      <c r="AF216" s="1262"/>
      <c r="AG216" s="1262"/>
      <c r="AH216" s="1262"/>
      <c r="AI216" s="1262"/>
    </row>
    <row r="217" spans="1:35" s="172" customFormat="1" ht="15.75" hidden="1" thickBot="1" x14ac:dyDescent="0.3">
      <c r="A217" s="979" t="s">
        <v>110</v>
      </c>
      <c r="B217" s="1022">
        <v>0</v>
      </c>
      <c r="C217" s="1023">
        <v>0</v>
      </c>
      <c r="D217" s="1023">
        <v>0</v>
      </c>
      <c r="E217" s="1023">
        <v>0</v>
      </c>
      <c r="F217" s="1023">
        <v>0</v>
      </c>
      <c r="G217" s="1023">
        <v>0</v>
      </c>
      <c r="H217" s="1023">
        <v>0</v>
      </c>
      <c r="I217" s="1023">
        <v>0</v>
      </c>
      <c r="J217" s="1023">
        <v>0</v>
      </c>
      <c r="K217" s="1023">
        <v>0</v>
      </c>
      <c r="L217" s="1023">
        <v>0</v>
      </c>
      <c r="M217" s="1023">
        <v>0</v>
      </c>
      <c r="N217" s="1023">
        <v>0</v>
      </c>
      <c r="O217" s="1023">
        <v>0</v>
      </c>
      <c r="P217" s="1024">
        <v>0</v>
      </c>
      <c r="Q217" s="1029">
        <f t="shared" si="51"/>
        <v>0</v>
      </c>
      <c r="R217" s="1038">
        <f>SUM(Q217/Q218)</f>
        <v>0</v>
      </c>
      <c r="S217" s="575"/>
      <c r="T217" s="1262"/>
      <c r="U217" s="1262"/>
      <c r="V217" s="1262"/>
      <c r="W217" s="1262"/>
      <c r="X217" s="1262"/>
      <c r="Y217" s="1262"/>
      <c r="Z217" s="1262"/>
      <c r="AA217" s="1262"/>
      <c r="AB217" s="1262"/>
      <c r="AC217" s="1262"/>
      <c r="AD217" s="1262"/>
      <c r="AE217" s="1262"/>
      <c r="AF217" s="1262"/>
      <c r="AG217" s="1262"/>
      <c r="AH217" s="1262"/>
      <c r="AI217" s="1262"/>
    </row>
    <row r="218" spans="1:35" s="172" customFormat="1" ht="16.5" hidden="1" thickTop="1" thickBot="1" x14ac:dyDescent="0.3">
      <c r="A218" s="980" t="s">
        <v>130</v>
      </c>
      <c r="B218" s="1025">
        <f t="shared" ref="B218:P218" si="52">SUM(B214:B217)</f>
        <v>0</v>
      </c>
      <c r="C218" s="999">
        <f t="shared" si="52"/>
        <v>0</v>
      </c>
      <c r="D218" s="999">
        <f t="shared" si="52"/>
        <v>0</v>
      </c>
      <c r="E218" s="999">
        <f t="shared" si="52"/>
        <v>0</v>
      </c>
      <c r="F218" s="999">
        <f t="shared" si="52"/>
        <v>0</v>
      </c>
      <c r="G218" s="999">
        <f t="shared" si="52"/>
        <v>0</v>
      </c>
      <c r="H218" s="999">
        <f t="shared" si="52"/>
        <v>0</v>
      </c>
      <c r="I218" s="999">
        <f t="shared" si="52"/>
        <v>11</v>
      </c>
      <c r="J218" s="999">
        <f t="shared" si="52"/>
        <v>0</v>
      </c>
      <c r="K218" s="999">
        <f t="shared" si="52"/>
        <v>0</v>
      </c>
      <c r="L218" s="999">
        <f t="shared" si="52"/>
        <v>5</v>
      </c>
      <c r="M218" s="999">
        <f t="shared" si="52"/>
        <v>0</v>
      </c>
      <c r="N218" s="999">
        <f t="shared" si="52"/>
        <v>0</v>
      </c>
      <c r="O218" s="999">
        <f t="shared" si="52"/>
        <v>0</v>
      </c>
      <c r="P218" s="1026">
        <f t="shared" si="52"/>
        <v>0</v>
      </c>
      <c r="Q218" s="1031">
        <f t="shared" si="51"/>
        <v>16</v>
      </c>
      <c r="R218" s="1039">
        <f>SUM(R214:R217)</f>
        <v>0.99950000000000006</v>
      </c>
      <c r="S218" s="1262"/>
      <c r="T218" s="1262"/>
      <c r="U218" s="1262"/>
      <c r="V218" s="1262"/>
      <c r="W218" s="1262"/>
      <c r="X218" s="1262"/>
      <c r="Y218" s="1262"/>
      <c r="Z218" s="1262"/>
      <c r="AA218" s="1262"/>
      <c r="AB218" s="1262"/>
      <c r="AC218" s="1262"/>
      <c r="AD218" s="1262"/>
      <c r="AE218" s="1262"/>
      <c r="AF218" s="1262"/>
      <c r="AG218" s="1262"/>
      <c r="AH218" s="1262"/>
      <c r="AI218" s="1262"/>
    </row>
    <row r="219" spans="1:35" s="172" customFormat="1" ht="15.75" hidden="1" thickBot="1" x14ac:dyDescent="0.3">
      <c r="A219" s="981" t="s">
        <v>129</v>
      </c>
      <c r="B219" s="1032">
        <f>SUM(B218/Q218)</f>
        <v>0</v>
      </c>
      <c r="C219" s="1033">
        <f>SUM(C218/Q218)</f>
        <v>0</v>
      </c>
      <c r="D219" s="1033">
        <f>SUM(D218/Q218)</f>
        <v>0</v>
      </c>
      <c r="E219" s="1033">
        <f>SUM(E218/Q218)</f>
        <v>0</v>
      </c>
      <c r="F219" s="1033">
        <f>SUM(F218/Q218)</f>
        <v>0</v>
      </c>
      <c r="G219" s="1033">
        <f>SUM(G218/Q218)</f>
        <v>0</v>
      </c>
      <c r="H219" s="1033">
        <f>SUM(H218/Q218)</f>
        <v>0</v>
      </c>
      <c r="I219" s="1033">
        <f>SUM(I218/Q218)</f>
        <v>0.6875</v>
      </c>
      <c r="J219" s="1033">
        <f>SUM(J218/Q218)</f>
        <v>0</v>
      </c>
      <c r="K219" s="1033">
        <f>SUM(K218/Q218)</f>
        <v>0</v>
      </c>
      <c r="L219" s="1033">
        <v>0.312</v>
      </c>
      <c r="M219" s="1033">
        <f>SUM(M218/Q218)</f>
        <v>0</v>
      </c>
      <c r="N219" s="1033">
        <f>SUM(N218/Q218)</f>
        <v>0</v>
      </c>
      <c r="O219" s="1033">
        <f>SUM(O218/Q218)</f>
        <v>0</v>
      </c>
      <c r="P219" s="1034">
        <f>SUM(P218/Q218)</f>
        <v>0</v>
      </c>
      <c r="Q219" s="1035">
        <f t="shared" si="51"/>
        <v>0.99950000000000006</v>
      </c>
      <c r="R219" s="367"/>
      <c r="S219" s="575"/>
      <c r="T219" s="1262"/>
      <c r="U219" s="1262"/>
      <c r="V219" s="1262"/>
      <c r="W219" s="1262"/>
      <c r="X219" s="1262"/>
      <c r="Y219" s="1262"/>
      <c r="Z219" s="1262"/>
      <c r="AA219" s="1262"/>
      <c r="AB219" s="1262"/>
      <c r="AC219" s="1262"/>
      <c r="AD219" s="1262"/>
      <c r="AE219" s="1262"/>
      <c r="AF219" s="1262"/>
      <c r="AG219" s="1262"/>
      <c r="AH219" s="1262"/>
      <c r="AI219" s="1262"/>
    </row>
    <row r="220" spans="1:35" s="172" customFormat="1" ht="16.5" hidden="1" customHeight="1" thickBot="1" x14ac:dyDescent="0.3">
      <c r="A220" s="2314" t="s">
        <v>161</v>
      </c>
      <c r="B220" s="2323"/>
      <c r="C220" s="2323"/>
      <c r="D220" s="2323"/>
      <c r="E220" s="2323"/>
      <c r="F220" s="2323"/>
      <c r="G220" s="2323"/>
      <c r="H220" s="2323"/>
      <c r="I220" s="2323"/>
      <c r="J220" s="2323"/>
      <c r="K220" s="2323"/>
      <c r="L220" s="2323"/>
      <c r="M220" s="2323"/>
      <c r="N220" s="2323"/>
      <c r="O220" s="2323"/>
      <c r="P220" s="2323"/>
      <c r="Q220" s="2324"/>
      <c r="R220" s="2325"/>
      <c r="S220" s="1262"/>
      <c r="T220" s="1262"/>
      <c r="U220" s="1262"/>
      <c r="V220" s="1262"/>
      <c r="W220" s="1262"/>
      <c r="X220" s="1262"/>
      <c r="Y220" s="1262"/>
      <c r="Z220" s="1262"/>
      <c r="AA220" s="1262"/>
      <c r="AB220" s="1262"/>
      <c r="AC220" s="1262"/>
      <c r="AD220" s="1262"/>
      <c r="AE220" s="1262"/>
      <c r="AF220" s="1262"/>
      <c r="AG220" s="1262"/>
      <c r="AH220" s="1262"/>
      <c r="AI220" s="1262"/>
    </row>
    <row r="221" spans="1:35" s="172" customFormat="1" hidden="1" x14ac:dyDescent="0.25">
      <c r="A221" s="977" t="s">
        <v>162</v>
      </c>
      <c r="B221" s="861">
        <v>0</v>
      </c>
      <c r="C221" s="1017">
        <v>0</v>
      </c>
      <c r="D221" s="1017">
        <v>0</v>
      </c>
      <c r="E221" s="1017">
        <v>0</v>
      </c>
      <c r="F221" s="1017">
        <v>0</v>
      </c>
      <c r="G221" s="1017">
        <v>0</v>
      </c>
      <c r="H221" s="1017">
        <v>0</v>
      </c>
      <c r="I221" s="1017">
        <v>0</v>
      </c>
      <c r="J221" s="1017">
        <v>0</v>
      </c>
      <c r="K221" s="1017">
        <v>0</v>
      </c>
      <c r="L221" s="1017">
        <v>0</v>
      </c>
      <c r="M221" s="1017">
        <v>0</v>
      </c>
      <c r="N221" s="1017">
        <v>0</v>
      </c>
      <c r="O221" s="1017">
        <v>0</v>
      </c>
      <c r="P221" s="1018">
        <v>0</v>
      </c>
      <c r="Q221" s="1027">
        <f t="shared" ref="Q221:Q226" si="53">SUM(B221:P221)</f>
        <v>0</v>
      </c>
      <c r="R221" s="1036">
        <f>SUM(Q221/Q225)</f>
        <v>0</v>
      </c>
      <c r="S221" s="849"/>
      <c r="T221" s="1262"/>
      <c r="U221" s="1262"/>
      <c r="V221" s="1262"/>
      <c r="W221" s="1262"/>
      <c r="X221" s="1262"/>
      <c r="Y221" s="1262"/>
      <c r="Z221" s="1262"/>
      <c r="AA221" s="1262"/>
      <c r="AB221" s="1262"/>
      <c r="AC221" s="1262"/>
      <c r="AD221" s="1262"/>
      <c r="AE221" s="1262"/>
      <c r="AF221" s="1262"/>
      <c r="AG221" s="1262"/>
      <c r="AH221" s="1262"/>
      <c r="AI221" s="1262"/>
    </row>
    <row r="222" spans="1:35" s="172" customFormat="1" hidden="1" x14ac:dyDescent="0.25">
      <c r="A222" s="978" t="s">
        <v>163</v>
      </c>
      <c r="B222" s="1019">
        <v>0</v>
      </c>
      <c r="C222" s="1020">
        <v>0</v>
      </c>
      <c r="D222" s="1020">
        <v>0</v>
      </c>
      <c r="E222" s="1020">
        <v>0</v>
      </c>
      <c r="F222" s="1020">
        <v>0</v>
      </c>
      <c r="G222" s="1020">
        <v>0</v>
      </c>
      <c r="H222" s="1020">
        <v>0</v>
      </c>
      <c r="I222" s="1020">
        <v>4</v>
      </c>
      <c r="J222" s="1020">
        <v>0</v>
      </c>
      <c r="K222" s="1020">
        <v>0</v>
      </c>
      <c r="L222" s="1020">
        <v>0</v>
      </c>
      <c r="M222" s="1020">
        <v>0</v>
      </c>
      <c r="N222" s="1020">
        <v>0</v>
      </c>
      <c r="O222" s="1020">
        <v>0</v>
      </c>
      <c r="P222" s="1021">
        <v>0</v>
      </c>
      <c r="Q222" s="1028">
        <f t="shared" si="53"/>
        <v>4</v>
      </c>
      <c r="R222" s="1037">
        <f>SUM(Q222/Q225)</f>
        <v>0.25</v>
      </c>
      <c r="S222" s="1262"/>
      <c r="T222" s="1262"/>
      <c r="U222" s="1262"/>
      <c r="V222" s="1262"/>
      <c r="W222" s="1262"/>
      <c r="X222" s="1262"/>
      <c r="Y222" s="1262"/>
      <c r="Z222" s="1262"/>
      <c r="AA222" s="1262"/>
      <c r="AB222" s="1262"/>
      <c r="AC222" s="1262"/>
      <c r="AD222" s="1262"/>
      <c r="AE222" s="1262"/>
      <c r="AF222" s="1262"/>
      <c r="AG222" s="1262"/>
      <c r="AH222" s="1262"/>
      <c r="AI222" s="1262"/>
    </row>
    <row r="223" spans="1:35" s="172" customFormat="1" hidden="1" x14ac:dyDescent="0.25">
      <c r="A223" s="978" t="s">
        <v>164</v>
      </c>
      <c r="B223" s="1019">
        <v>0</v>
      </c>
      <c r="C223" s="1020">
        <v>0</v>
      </c>
      <c r="D223" s="1020">
        <v>0</v>
      </c>
      <c r="E223" s="1020">
        <v>0</v>
      </c>
      <c r="F223" s="1020">
        <v>0</v>
      </c>
      <c r="G223" s="1020">
        <v>0</v>
      </c>
      <c r="H223" s="1020">
        <v>0</v>
      </c>
      <c r="I223" s="1020">
        <v>2</v>
      </c>
      <c r="J223" s="1020">
        <v>0</v>
      </c>
      <c r="K223" s="1020">
        <v>0</v>
      </c>
      <c r="L223" s="1020">
        <v>3</v>
      </c>
      <c r="M223" s="1020">
        <v>0</v>
      </c>
      <c r="N223" s="1020">
        <v>0</v>
      </c>
      <c r="O223" s="1020">
        <v>0</v>
      </c>
      <c r="P223" s="1021">
        <v>0</v>
      </c>
      <c r="Q223" s="1028">
        <f t="shared" si="53"/>
        <v>5</v>
      </c>
      <c r="R223" s="1037">
        <v>0.312</v>
      </c>
      <c r="S223" s="1262"/>
      <c r="T223" s="64"/>
      <c r="U223" s="64"/>
      <c r="V223" s="64"/>
      <c r="W223" s="64"/>
      <c r="X223" s="64"/>
      <c r="Y223" s="64"/>
      <c r="Z223" s="64"/>
      <c r="AA223" s="64"/>
      <c r="AB223" s="64"/>
      <c r="AC223" s="64"/>
      <c r="AD223" s="64"/>
      <c r="AE223" s="64"/>
      <c r="AF223" s="64"/>
      <c r="AG223" s="64"/>
      <c r="AH223" s="64"/>
      <c r="AI223" s="64"/>
    </row>
    <row r="224" spans="1:35" s="172" customFormat="1" ht="15.75" hidden="1" thickBot="1" x14ac:dyDescent="0.3">
      <c r="A224" s="979" t="s">
        <v>165</v>
      </c>
      <c r="B224" s="1022">
        <v>0</v>
      </c>
      <c r="C224" s="1023">
        <v>0</v>
      </c>
      <c r="D224" s="1023">
        <v>0</v>
      </c>
      <c r="E224" s="1023">
        <v>0</v>
      </c>
      <c r="F224" s="1023">
        <v>0</v>
      </c>
      <c r="G224" s="1023">
        <v>0</v>
      </c>
      <c r="H224" s="1023">
        <v>0</v>
      </c>
      <c r="I224" s="1023">
        <v>5</v>
      </c>
      <c r="J224" s="1023">
        <v>0</v>
      </c>
      <c r="K224" s="1023">
        <v>0</v>
      </c>
      <c r="L224" s="1023">
        <v>2</v>
      </c>
      <c r="M224" s="1023">
        <v>0</v>
      </c>
      <c r="N224" s="1023">
        <v>0</v>
      </c>
      <c r="O224" s="1023">
        <v>0</v>
      </c>
      <c r="P224" s="1024">
        <v>0</v>
      </c>
      <c r="Q224" s="1029">
        <f t="shared" si="53"/>
        <v>7</v>
      </c>
      <c r="R224" s="1038">
        <f>SUM(Q224/Q225)</f>
        <v>0.4375</v>
      </c>
      <c r="S224" s="1262"/>
      <c r="T224" s="239"/>
      <c r="U224" s="239"/>
      <c r="V224" s="239"/>
      <c r="W224" s="239"/>
      <c r="X224" s="239"/>
      <c r="Y224" s="239"/>
      <c r="Z224" s="239"/>
      <c r="AA224" s="239"/>
      <c r="AB224" s="239"/>
      <c r="AC224" s="239"/>
      <c r="AD224" s="239"/>
      <c r="AE224" s="239"/>
      <c r="AF224" s="239"/>
      <c r="AG224" s="239"/>
      <c r="AH224" s="239"/>
      <c r="AI224" s="239"/>
    </row>
    <row r="225" spans="1:35" s="172" customFormat="1" ht="16.5" hidden="1" thickTop="1" thickBot="1" x14ac:dyDescent="0.3">
      <c r="A225" s="980" t="s">
        <v>130</v>
      </c>
      <c r="B225" s="1025">
        <f t="shared" ref="B225:P225" si="54">SUM(B221:B224)</f>
        <v>0</v>
      </c>
      <c r="C225" s="999">
        <f t="shared" si="54"/>
        <v>0</v>
      </c>
      <c r="D225" s="999">
        <f t="shared" si="54"/>
        <v>0</v>
      </c>
      <c r="E225" s="999">
        <f t="shared" si="54"/>
        <v>0</v>
      </c>
      <c r="F225" s="999">
        <f t="shared" si="54"/>
        <v>0</v>
      </c>
      <c r="G225" s="999">
        <f t="shared" si="54"/>
        <v>0</v>
      </c>
      <c r="H225" s="999">
        <f t="shared" si="54"/>
        <v>0</v>
      </c>
      <c r="I225" s="999">
        <f t="shared" si="54"/>
        <v>11</v>
      </c>
      <c r="J225" s="999">
        <f t="shared" si="54"/>
        <v>0</v>
      </c>
      <c r="K225" s="999">
        <f t="shared" si="54"/>
        <v>0</v>
      </c>
      <c r="L225" s="999">
        <f t="shared" si="54"/>
        <v>5</v>
      </c>
      <c r="M225" s="999">
        <f t="shared" si="54"/>
        <v>0</v>
      </c>
      <c r="N225" s="999">
        <f t="shared" si="54"/>
        <v>0</v>
      </c>
      <c r="O225" s="999">
        <f t="shared" si="54"/>
        <v>0</v>
      </c>
      <c r="P225" s="1026">
        <f t="shared" si="54"/>
        <v>0</v>
      </c>
      <c r="Q225" s="1031">
        <f t="shared" si="53"/>
        <v>16</v>
      </c>
      <c r="R225" s="1039">
        <f>SUM(R221:R224)</f>
        <v>0.99950000000000006</v>
      </c>
      <c r="S225" s="1262"/>
      <c r="T225" s="239"/>
      <c r="U225" s="64"/>
      <c r="V225" s="64"/>
      <c r="W225" s="64"/>
      <c r="X225" s="64"/>
      <c r="Y225" s="64"/>
      <c r="Z225" s="64"/>
      <c r="AA225" s="64"/>
      <c r="AB225" s="64"/>
      <c r="AC225" s="64"/>
      <c r="AD225" s="64"/>
      <c r="AE225" s="64"/>
      <c r="AF225" s="64"/>
      <c r="AG225" s="64"/>
      <c r="AH225" s="64"/>
      <c r="AI225" s="64"/>
    </row>
    <row r="226" spans="1:35" s="172" customFormat="1" ht="17.25" hidden="1" customHeight="1" thickBot="1" x14ac:dyDescent="0.3">
      <c r="A226" s="981" t="s">
        <v>129</v>
      </c>
      <c r="B226" s="1032">
        <f>SUM(B225/Q225)</f>
        <v>0</v>
      </c>
      <c r="C226" s="1033">
        <f>SUM(C225/Q225)</f>
        <v>0</v>
      </c>
      <c r="D226" s="1033">
        <f>SUM(D225/Q225)</f>
        <v>0</v>
      </c>
      <c r="E226" s="1033">
        <f>SUM(E225/Q225)</f>
        <v>0</v>
      </c>
      <c r="F226" s="1033">
        <f>SUM(F225/Q225)</f>
        <v>0</v>
      </c>
      <c r="G226" s="1033">
        <f>SUM(G225/Q225)</f>
        <v>0</v>
      </c>
      <c r="H226" s="1033">
        <f>SUM(H225/Q225)</f>
        <v>0</v>
      </c>
      <c r="I226" s="1033">
        <f>SUM(I225/Q225)</f>
        <v>0.6875</v>
      </c>
      <c r="J226" s="1033">
        <f>SUM(J225/Q225)</f>
        <v>0</v>
      </c>
      <c r="K226" s="1033">
        <f>SUM(K225/Q225)</f>
        <v>0</v>
      </c>
      <c r="L226" s="1033">
        <v>0.312</v>
      </c>
      <c r="M226" s="1033">
        <f>SUM(M225/Q225)</f>
        <v>0</v>
      </c>
      <c r="N226" s="1033">
        <f>SUM(N225/Q225)</f>
        <v>0</v>
      </c>
      <c r="O226" s="1033">
        <f>SUM(O225/Q225)</f>
        <v>0</v>
      </c>
      <c r="P226" s="1034">
        <f>SUM(P225/Q225)</f>
        <v>0</v>
      </c>
      <c r="Q226" s="1035">
        <f t="shared" si="53"/>
        <v>0.99950000000000006</v>
      </c>
      <c r="R226" s="367"/>
      <c r="S226" s="1262"/>
      <c r="T226" s="239"/>
      <c r="U226" s="64"/>
      <c r="V226" s="64"/>
      <c r="W226" s="64"/>
      <c r="X226" s="64"/>
      <c r="Y226" s="64"/>
      <c r="Z226" s="64"/>
      <c r="AA226" s="64"/>
      <c r="AB226" s="64"/>
      <c r="AC226" s="64"/>
      <c r="AD226" s="64"/>
      <c r="AE226" s="64"/>
      <c r="AF226" s="64"/>
      <c r="AG226" s="64"/>
      <c r="AH226" s="64"/>
      <c r="AI226" s="64"/>
    </row>
    <row r="227" spans="1:35" ht="15.75" hidden="1" thickBot="1" x14ac:dyDescent="0.3">
      <c r="A227" s="2332" t="s">
        <v>185</v>
      </c>
      <c r="B227" s="2333"/>
      <c r="C227" s="2333"/>
      <c r="D227" s="2333"/>
      <c r="E227" s="2333"/>
      <c r="F227" s="2333"/>
      <c r="G227" s="2333"/>
      <c r="H227" s="2333"/>
      <c r="I227" s="2333"/>
      <c r="J227" s="2333"/>
      <c r="K227" s="2333"/>
      <c r="L227" s="2333"/>
      <c r="M227" s="2333"/>
      <c r="N227" s="2333"/>
      <c r="O227" s="2333"/>
      <c r="P227" s="2333"/>
      <c r="Q227" s="2333"/>
      <c r="R227" s="2334"/>
      <c r="S227" s="1262"/>
      <c r="T227" s="1262"/>
      <c r="U227" s="1262"/>
      <c r="V227" s="1262"/>
      <c r="W227" s="1262"/>
      <c r="X227" s="1262"/>
      <c r="Y227" s="1262"/>
      <c r="Z227" s="1262"/>
      <c r="AA227" s="1262"/>
      <c r="AB227" s="1262"/>
      <c r="AC227" s="1262"/>
      <c r="AD227" s="1262"/>
      <c r="AE227" s="1262"/>
      <c r="AF227" s="1262"/>
      <c r="AG227" s="1262"/>
      <c r="AH227" s="1262"/>
      <c r="AI227" s="1262"/>
    </row>
    <row r="228" spans="1:35" ht="66.75" hidden="1" customHeight="1" thickBot="1" x14ac:dyDescent="0.3">
      <c r="A228" s="986"/>
      <c r="B228" s="982" t="s">
        <v>143</v>
      </c>
      <c r="C228" s="983" t="s">
        <v>144</v>
      </c>
      <c r="D228" s="983" t="s">
        <v>145</v>
      </c>
      <c r="E228" s="983" t="s">
        <v>146</v>
      </c>
      <c r="F228" s="983" t="s">
        <v>147</v>
      </c>
      <c r="G228" s="983" t="s">
        <v>148</v>
      </c>
      <c r="H228" s="983" t="s">
        <v>149</v>
      </c>
      <c r="I228" s="983" t="s">
        <v>150</v>
      </c>
      <c r="J228" s="983" t="s">
        <v>151</v>
      </c>
      <c r="K228" s="983" t="s">
        <v>152</v>
      </c>
      <c r="L228" s="983" t="s">
        <v>153</v>
      </c>
      <c r="M228" s="983" t="s">
        <v>154</v>
      </c>
      <c r="N228" s="983" t="s">
        <v>155</v>
      </c>
      <c r="O228" s="983" t="s">
        <v>156</v>
      </c>
      <c r="P228" s="984" t="s">
        <v>157</v>
      </c>
      <c r="Q228" s="985" t="s">
        <v>158</v>
      </c>
      <c r="R228" s="985" t="s">
        <v>159</v>
      </c>
      <c r="S228" s="1262"/>
      <c r="T228" s="1262"/>
      <c r="U228" s="1262"/>
      <c r="V228" s="1262"/>
      <c r="W228" s="1262"/>
      <c r="X228" s="1262"/>
      <c r="Y228" s="1262"/>
      <c r="Z228" s="1262"/>
      <c r="AA228" s="1262"/>
      <c r="AB228" s="1262"/>
      <c r="AC228" s="1262"/>
      <c r="AD228" s="1262"/>
      <c r="AE228" s="1262"/>
      <c r="AF228" s="1262"/>
      <c r="AG228" s="1262"/>
      <c r="AH228" s="1262"/>
      <c r="AI228" s="1262"/>
    </row>
    <row r="229" spans="1:35" ht="15.75" hidden="1" thickBot="1" x14ac:dyDescent="0.3">
      <c r="A229" s="2314" t="s">
        <v>160</v>
      </c>
      <c r="B229" s="2323"/>
      <c r="C229" s="2323"/>
      <c r="D229" s="2323"/>
      <c r="E229" s="2323"/>
      <c r="F229" s="2323"/>
      <c r="G229" s="2323"/>
      <c r="H229" s="2323"/>
      <c r="I229" s="2323"/>
      <c r="J229" s="2323"/>
      <c r="K229" s="2323"/>
      <c r="L229" s="2323"/>
      <c r="M229" s="2323"/>
      <c r="N229" s="2323"/>
      <c r="O229" s="2323"/>
      <c r="P229" s="2323"/>
      <c r="Q229" s="2323"/>
      <c r="R229" s="2316"/>
      <c r="S229" s="1262"/>
      <c r="T229" s="1262"/>
      <c r="U229" s="1262"/>
      <c r="V229" s="1262"/>
      <c r="W229" s="1262"/>
      <c r="X229" s="1262"/>
      <c r="Y229" s="1262"/>
      <c r="Z229" s="1262"/>
      <c r="AA229" s="1262"/>
      <c r="AB229" s="1262"/>
      <c r="AC229" s="1262"/>
      <c r="AD229" s="1262"/>
      <c r="AE229" s="1262"/>
      <c r="AF229" s="1262"/>
      <c r="AG229" s="1262"/>
      <c r="AH229" s="1262"/>
      <c r="AI229" s="1262"/>
    </row>
    <row r="230" spans="1:35" hidden="1" x14ac:dyDescent="0.25">
      <c r="A230" s="977" t="s">
        <v>107</v>
      </c>
      <c r="B230" s="323">
        <v>0</v>
      </c>
      <c r="C230" s="324">
        <v>0</v>
      </c>
      <c r="D230" s="324">
        <v>0</v>
      </c>
      <c r="E230" s="324">
        <v>0</v>
      </c>
      <c r="F230" s="324">
        <v>0</v>
      </c>
      <c r="G230" s="324">
        <v>0</v>
      </c>
      <c r="H230" s="324">
        <v>0</v>
      </c>
      <c r="I230" s="324">
        <v>3</v>
      </c>
      <c r="J230" s="324">
        <v>0</v>
      </c>
      <c r="K230" s="324">
        <v>0</v>
      </c>
      <c r="L230" s="324">
        <v>0</v>
      </c>
      <c r="M230" s="324">
        <v>0</v>
      </c>
      <c r="N230" s="324">
        <v>0</v>
      </c>
      <c r="O230" s="324">
        <v>0</v>
      </c>
      <c r="P230" s="325">
        <v>0</v>
      </c>
      <c r="Q230" s="113">
        <f t="shared" ref="Q230:Q235" si="55">SUM(B230:P230)</f>
        <v>3</v>
      </c>
      <c r="R230" s="279">
        <f>SUM(Q230/Q234)</f>
        <v>0.3</v>
      </c>
      <c r="S230" s="1262"/>
      <c r="T230" s="1262"/>
      <c r="U230" s="1262"/>
      <c r="V230" s="1262"/>
      <c r="W230" s="1262"/>
      <c r="X230" s="1262"/>
      <c r="Y230" s="1262"/>
      <c r="Z230" s="1262"/>
      <c r="AA230" s="1262"/>
      <c r="AB230" s="1262"/>
      <c r="AC230" s="1262"/>
      <c r="AD230" s="1262"/>
      <c r="AE230" s="1262"/>
      <c r="AF230" s="1262"/>
      <c r="AG230" s="1262"/>
      <c r="AH230" s="1262"/>
      <c r="AI230" s="1262"/>
    </row>
    <row r="231" spans="1:35" hidden="1" x14ac:dyDescent="0.25">
      <c r="A231" s="978" t="s">
        <v>108</v>
      </c>
      <c r="B231" s="326">
        <v>0</v>
      </c>
      <c r="C231" s="327">
        <v>0</v>
      </c>
      <c r="D231" s="327">
        <v>0</v>
      </c>
      <c r="E231" s="327">
        <v>0</v>
      </c>
      <c r="F231" s="327">
        <v>0</v>
      </c>
      <c r="G231" s="327">
        <v>0</v>
      </c>
      <c r="H231" s="327">
        <v>0</v>
      </c>
      <c r="I231" s="327">
        <v>5</v>
      </c>
      <c r="J231" s="327">
        <v>0</v>
      </c>
      <c r="K231" s="327">
        <v>0</v>
      </c>
      <c r="L231" s="327">
        <v>1</v>
      </c>
      <c r="M231" s="327">
        <v>1</v>
      </c>
      <c r="N231" s="327">
        <v>0</v>
      </c>
      <c r="O231" s="327">
        <v>0</v>
      </c>
      <c r="P231" s="328">
        <v>0</v>
      </c>
      <c r="Q231" s="114">
        <f t="shared" si="55"/>
        <v>7</v>
      </c>
      <c r="R231" s="280">
        <f>SUM(Q231/Q234)</f>
        <v>0.7</v>
      </c>
      <c r="S231" s="1262"/>
      <c r="T231" s="1262"/>
      <c r="U231" s="1262"/>
      <c r="V231" s="1262"/>
      <c r="W231" s="1262"/>
      <c r="X231" s="1262"/>
      <c r="Y231" s="1262"/>
      <c r="Z231" s="1262"/>
      <c r="AA231" s="1262"/>
      <c r="AB231" s="1262"/>
      <c r="AC231" s="1262"/>
      <c r="AD231" s="1262"/>
      <c r="AE231" s="1262"/>
      <c r="AF231" s="1262"/>
      <c r="AG231" s="1262"/>
      <c r="AH231" s="1262"/>
      <c r="AI231" s="1262"/>
    </row>
    <row r="232" spans="1:35" hidden="1" x14ac:dyDescent="0.25">
      <c r="A232" s="978" t="s">
        <v>109</v>
      </c>
      <c r="B232" s="326">
        <v>0</v>
      </c>
      <c r="C232" s="327">
        <v>0</v>
      </c>
      <c r="D232" s="327">
        <v>0</v>
      </c>
      <c r="E232" s="327">
        <v>0</v>
      </c>
      <c r="F232" s="327">
        <v>0</v>
      </c>
      <c r="G232" s="327">
        <v>0</v>
      </c>
      <c r="H232" s="327">
        <v>0</v>
      </c>
      <c r="I232" s="327">
        <v>0</v>
      </c>
      <c r="J232" s="327">
        <v>0</v>
      </c>
      <c r="K232" s="327">
        <v>0</v>
      </c>
      <c r="L232" s="327">
        <v>0</v>
      </c>
      <c r="M232" s="327">
        <v>0</v>
      </c>
      <c r="N232" s="327">
        <v>0</v>
      </c>
      <c r="O232" s="327">
        <v>0</v>
      </c>
      <c r="P232" s="328">
        <v>0</v>
      </c>
      <c r="Q232" s="114">
        <f t="shared" si="55"/>
        <v>0</v>
      </c>
      <c r="R232" s="280">
        <f>SUM(Q232/Q234)</f>
        <v>0</v>
      </c>
      <c r="S232" s="1262"/>
      <c r="T232" s="1262"/>
      <c r="U232" s="1262"/>
      <c r="V232" s="1262"/>
      <c r="W232" s="1262"/>
      <c r="X232" s="1262"/>
      <c r="Y232" s="1262"/>
      <c r="Z232" s="1262"/>
      <c r="AA232" s="1262"/>
      <c r="AB232" s="1262"/>
      <c r="AC232" s="1262"/>
      <c r="AD232" s="1262"/>
      <c r="AE232" s="1262"/>
      <c r="AF232" s="1262"/>
      <c r="AG232" s="1262"/>
      <c r="AH232" s="1262"/>
      <c r="AI232" s="1262"/>
    </row>
    <row r="233" spans="1:35" ht="15.75" hidden="1" thickBot="1" x14ac:dyDescent="0.3">
      <c r="A233" s="979" t="s">
        <v>110</v>
      </c>
      <c r="B233" s="329">
        <v>0</v>
      </c>
      <c r="C233" s="330">
        <v>0</v>
      </c>
      <c r="D233" s="330">
        <v>0</v>
      </c>
      <c r="E233" s="330">
        <v>0</v>
      </c>
      <c r="F233" s="330">
        <v>0</v>
      </c>
      <c r="G233" s="330">
        <v>0</v>
      </c>
      <c r="H233" s="330">
        <v>0</v>
      </c>
      <c r="I233" s="330">
        <v>0</v>
      </c>
      <c r="J233" s="330">
        <v>0</v>
      </c>
      <c r="K233" s="330">
        <v>0</v>
      </c>
      <c r="L233" s="330">
        <v>0</v>
      </c>
      <c r="M233" s="330">
        <v>0</v>
      </c>
      <c r="N233" s="330">
        <v>0</v>
      </c>
      <c r="O233" s="330">
        <v>0</v>
      </c>
      <c r="P233" s="331">
        <v>0</v>
      </c>
      <c r="Q233" s="115">
        <f t="shared" si="55"/>
        <v>0</v>
      </c>
      <c r="R233" s="281">
        <f>SUM(Q233/Q234)</f>
        <v>0</v>
      </c>
      <c r="S233" s="1262"/>
      <c r="T233" s="1262"/>
      <c r="U233" s="1262"/>
      <c r="V233" s="1262"/>
      <c r="W233" s="1262"/>
      <c r="X233" s="1262"/>
      <c r="Y233" s="1262"/>
      <c r="Z233" s="1262"/>
      <c r="AA233" s="1262"/>
      <c r="AB233" s="1262"/>
      <c r="AC233" s="1262"/>
      <c r="AD233" s="1262"/>
      <c r="AE233" s="1262"/>
      <c r="AF233" s="1262"/>
      <c r="AG233" s="1262"/>
      <c r="AH233" s="1262"/>
      <c r="AI233" s="1262"/>
    </row>
    <row r="234" spans="1:35" ht="16.5" hidden="1" thickTop="1" thickBot="1" x14ac:dyDescent="0.3">
      <c r="A234" s="980" t="s">
        <v>130</v>
      </c>
      <c r="B234" s="100">
        <f t="shared" ref="B234:P234" si="56">SUM(B230:B233)</f>
        <v>0</v>
      </c>
      <c r="C234" s="101">
        <f t="shared" si="56"/>
        <v>0</v>
      </c>
      <c r="D234" s="101">
        <f t="shared" si="56"/>
        <v>0</v>
      </c>
      <c r="E234" s="101">
        <f t="shared" si="56"/>
        <v>0</v>
      </c>
      <c r="F234" s="101">
        <f t="shared" si="56"/>
        <v>0</v>
      </c>
      <c r="G234" s="101">
        <f t="shared" si="56"/>
        <v>0</v>
      </c>
      <c r="H234" s="101">
        <f t="shared" si="56"/>
        <v>0</v>
      </c>
      <c r="I234" s="101">
        <f t="shared" si="56"/>
        <v>8</v>
      </c>
      <c r="J234" s="101">
        <f t="shared" si="56"/>
        <v>0</v>
      </c>
      <c r="K234" s="101">
        <f t="shared" si="56"/>
        <v>0</v>
      </c>
      <c r="L234" s="101">
        <f t="shared" si="56"/>
        <v>1</v>
      </c>
      <c r="M234" s="101">
        <f t="shared" si="56"/>
        <v>1</v>
      </c>
      <c r="N234" s="101">
        <f t="shared" si="56"/>
        <v>0</v>
      </c>
      <c r="O234" s="101">
        <f t="shared" si="56"/>
        <v>0</v>
      </c>
      <c r="P234" s="116">
        <f t="shared" si="56"/>
        <v>0</v>
      </c>
      <c r="Q234" s="751">
        <f t="shared" si="55"/>
        <v>10</v>
      </c>
      <c r="R234" s="791">
        <f>SUM(R230:R233)</f>
        <v>1</v>
      </c>
      <c r="S234" s="1262"/>
      <c r="T234" s="1262"/>
      <c r="U234" s="1262"/>
      <c r="V234" s="1262"/>
      <c r="W234" s="1262"/>
      <c r="X234" s="1262"/>
      <c r="Y234" s="1262"/>
      <c r="Z234" s="1262"/>
      <c r="AA234" s="1262"/>
      <c r="AB234" s="1262"/>
      <c r="AC234" s="1262"/>
      <c r="AD234" s="1262"/>
      <c r="AE234" s="1262"/>
      <c r="AF234" s="1262"/>
      <c r="AG234" s="1262"/>
      <c r="AH234" s="1262"/>
      <c r="AI234" s="1262"/>
    </row>
    <row r="235" spans="1:35" ht="15.75" hidden="1" thickBot="1" x14ac:dyDescent="0.3">
      <c r="A235" s="981" t="s">
        <v>129</v>
      </c>
      <c r="B235" s="276">
        <f>SUM(B234/Q234)</f>
        <v>0</v>
      </c>
      <c r="C235" s="277">
        <f>SUM(C234/Q234)</f>
        <v>0</v>
      </c>
      <c r="D235" s="277">
        <f>SUM(D234/Q234)</f>
        <v>0</v>
      </c>
      <c r="E235" s="277">
        <f>SUM(E234/Q234)</f>
        <v>0</v>
      </c>
      <c r="F235" s="277">
        <f>SUM(F234/Q234)</f>
        <v>0</v>
      </c>
      <c r="G235" s="277">
        <f>SUM(G234/Q234)</f>
        <v>0</v>
      </c>
      <c r="H235" s="277">
        <f>SUM(H234/Q234)</f>
        <v>0</v>
      </c>
      <c r="I235" s="277">
        <f>SUM(I234/Q234)</f>
        <v>0.8</v>
      </c>
      <c r="J235" s="277">
        <f>SUM(J234/Q234)</f>
        <v>0</v>
      </c>
      <c r="K235" s="277">
        <f>SUM(K234/Q234)</f>
        <v>0</v>
      </c>
      <c r="L235" s="277">
        <f>SUM(L234/Q234)</f>
        <v>0.1</v>
      </c>
      <c r="M235" s="277">
        <f>SUM(M234/Q234)</f>
        <v>0.1</v>
      </c>
      <c r="N235" s="277">
        <f>SUM(N234/Q234)</f>
        <v>0</v>
      </c>
      <c r="O235" s="277">
        <f>SUM(O234/Q234)</f>
        <v>0</v>
      </c>
      <c r="P235" s="278">
        <f>SUM(P234/Q234)</f>
        <v>0</v>
      </c>
      <c r="Q235" s="817">
        <f t="shared" si="55"/>
        <v>1</v>
      </c>
      <c r="R235" s="367"/>
      <c r="S235" s="1262"/>
      <c r="T235" s="1262"/>
      <c r="U235" s="1262"/>
      <c r="V235" s="1262"/>
      <c r="W235" s="1262"/>
      <c r="X235" s="1262"/>
      <c r="Y235" s="1262"/>
      <c r="Z235" s="1262"/>
      <c r="AA235" s="1262"/>
      <c r="AB235" s="1262"/>
      <c r="AC235" s="1262"/>
      <c r="AD235" s="1262"/>
      <c r="AE235" s="1262"/>
      <c r="AF235" s="1262"/>
      <c r="AG235" s="1262"/>
      <c r="AH235" s="1262"/>
      <c r="AI235" s="1262"/>
    </row>
    <row r="236" spans="1:35" ht="16.5" hidden="1" customHeight="1" thickBot="1" x14ac:dyDescent="0.3">
      <c r="A236" s="2314" t="s">
        <v>161</v>
      </c>
      <c r="B236" s="2323"/>
      <c r="C236" s="2323"/>
      <c r="D236" s="2323"/>
      <c r="E236" s="2323"/>
      <c r="F236" s="2323"/>
      <c r="G236" s="2323"/>
      <c r="H236" s="2323"/>
      <c r="I236" s="2323"/>
      <c r="J236" s="2323"/>
      <c r="K236" s="2323"/>
      <c r="L236" s="2323"/>
      <c r="M236" s="2323"/>
      <c r="N236" s="2323"/>
      <c r="O236" s="2323"/>
      <c r="P236" s="2323"/>
      <c r="Q236" s="2324"/>
      <c r="R236" s="2325"/>
      <c r="S236" s="1262"/>
      <c r="T236" s="1262"/>
      <c r="U236" s="1262"/>
      <c r="V236" s="1262"/>
      <c r="W236" s="1262"/>
      <c r="X236" s="1262"/>
      <c r="Y236" s="1262"/>
      <c r="Z236" s="1262"/>
      <c r="AA236" s="1262"/>
      <c r="AB236" s="1262"/>
      <c r="AC236" s="1262"/>
      <c r="AD236" s="1262"/>
      <c r="AE236" s="1262"/>
      <c r="AF236" s="1262"/>
      <c r="AG236" s="1262"/>
      <c r="AH236" s="1262"/>
      <c r="AI236" s="1262"/>
    </row>
    <row r="237" spans="1:35" hidden="1" x14ac:dyDescent="0.25">
      <c r="A237" s="977" t="s">
        <v>162</v>
      </c>
      <c r="B237" s="323">
        <v>0</v>
      </c>
      <c r="C237" s="324">
        <v>0</v>
      </c>
      <c r="D237" s="324">
        <v>0</v>
      </c>
      <c r="E237" s="324">
        <v>0</v>
      </c>
      <c r="F237" s="324">
        <v>0</v>
      </c>
      <c r="G237" s="324">
        <v>0</v>
      </c>
      <c r="H237" s="324">
        <v>0</v>
      </c>
      <c r="I237" s="324">
        <v>0</v>
      </c>
      <c r="J237" s="324">
        <v>0</v>
      </c>
      <c r="K237" s="324">
        <v>0</v>
      </c>
      <c r="L237" s="324">
        <v>0</v>
      </c>
      <c r="M237" s="324">
        <v>0</v>
      </c>
      <c r="N237" s="324">
        <v>0</v>
      </c>
      <c r="O237" s="324">
        <v>0</v>
      </c>
      <c r="P237" s="325">
        <v>0</v>
      </c>
      <c r="Q237" s="113">
        <f t="shared" ref="Q237:Q242" si="57">SUM(B237:P237)</f>
        <v>0</v>
      </c>
      <c r="R237" s="279">
        <f>SUM(Q237/Q241)</f>
        <v>0</v>
      </c>
      <c r="S237" s="1262"/>
      <c r="T237" s="1262"/>
      <c r="U237" s="1262"/>
      <c r="V237" s="1262"/>
      <c r="W237" s="1262"/>
      <c r="X237" s="1262"/>
      <c r="Y237" s="1262"/>
      <c r="Z237" s="1262"/>
      <c r="AA237" s="1262"/>
      <c r="AB237" s="1262"/>
      <c r="AC237" s="1262"/>
      <c r="AD237" s="1262"/>
      <c r="AE237" s="1262"/>
      <c r="AF237" s="1262"/>
      <c r="AG237" s="1262"/>
      <c r="AH237" s="1262"/>
      <c r="AI237" s="1262"/>
    </row>
    <row r="238" spans="1:35" hidden="1" x14ac:dyDescent="0.25">
      <c r="A238" s="978" t="s">
        <v>163</v>
      </c>
      <c r="B238" s="326">
        <v>0</v>
      </c>
      <c r="C238" s="327">
        <v>0</v>
      </c>
      <c r="D238" s="327">
        <v>0</v>
      </c>
      <c r="E238" s="327">
        <v>0</v>
      </c>
      <c r="F238" s="327">
        <v>0</v>
      </c>
      <c r="G238" s="327">
        <v>0</v>
      </c>
      <c r="H238" s="327">
        <v>0</v>
      </c>
      <c r="I238" s="327">
        <v>4</v>
      </c>
      <c r="J238" s="327">
        <v>0</v>
      </c>
      <c r="K238" s="327">
        <v>0</v>
      </c>
      <c r="L238" s="327">
        <v>0</v>
      </c>
      <c r="M238" s="327">
        <v>1</v>
      </c>
      <c r="N238" s="327">
        <v>0</v>
      </c>
      <c r="O238" s="327">
        <v>0</v>
      </c>
      <c r="P238" s="328">
        <v>0</v>
      </c>
      <c r="Q238" s="114">
        <f t="shared" si="57"/>
        <v>5</v>
      </c>
      <c r="R238" s="280">
        <f>SUM(Q238/Q241)</f>
        <v>0.5</v>
      </c>
      <c r="S238" s="1262"/>
      <c r="T238" s="1262"/>
      <c r="U238" s="1262"/>
      <c r="V238" s="1262"/>
      <c r="W238" s="1262"/>
      <c r="X238" s="1262"/>
      <c r="Y238" s="1262"/>
      <c r="Z238" s="1262"/>
      <c r="AA238" s="1262"/>
      <c r="AB238" s="1262"/>
      <c r="AC238" s="1262"/>
      <c r="AD238" s="1262"/>
      <c r="AE238" s="1262"/>
      <c r="AF238" s="1262"/>
      <c r="AG238" s="1262"/>
      <c r="AH238" s="1262"/>
      <c r="AI238" s="1262"/>
    </row>
    <row r="239" spans="1:35" hidden="1" x14ac:dyDescent="0.25">
      <c r="A239" s="978" t="s">
        <v>164</v>
      </c>
      <c r="B239" s="326">
        <v>0</v>
      </c>
      <c r="C239" s="327">
        <v>0</v>
      </c>
      <c r="D239" s="327">
        <v>0</v>
      </c>
      <c r="E239" s="327">
        <v>0</v>
      </c>
      <c r="F239" s="327">
        <v>0</v>
      </c>
      <c r="G239" s="327">
        <v>0</v>
      </c>
      <c r="H239" s="327">
        <v>0</v>
      </c>
      <c r="I239" s="327">
        <v>1</v>
      </c>
      <c r="J239" s="327">
        <v>0</v>
      </c>
      <c r="K239" s="327">
        <v>0</v>
      </c>
      <c r="L239" s="327">
        <v>0</v>
      </c>
      <c r="M239" s="327">
        <v>0</v>
      </c>
      <c r="N239" s="327">
        <v>0</v>
      </c>
      <c r="O239" s="327">
        <v>0</v>
      </c>
      <c r="P239" s="328">
        <v>0</v>
      </c>
      <c r="Q239" s="114">
        <f t="shared" si="57"/>
        <v>1</v>
      </c>
      <c r="R239" s="280">
        <f>SUM(Q239/Q241)</f>
        <v>0.1</v>
      </c>
      <c r="S239" s="1262"/>
      <c r="T239" s="64"/>
      <c r="U239" s="64"/>
      <c r="V239" s="64"/>
      <c r="W239" s="64"/>
      <c r="X239" s="64"/>
      <c r="Y239" s="64"/>
      <c r="Z239" s="64"/>
      <c r="AA239" s="64"/>
      <c r="AB239" s="64"/>
      <c r="AC239" s="64"/>
      <c r="AD239" s="64"/>
      <c r="AE239" s="64"/>
      <c r="AF239" s="64"/>
      <c r="AG239" s="64"/>
      <c r="AH239" s="64"/>
      <c r="AI239" s="64"/>
    </row>
    <row r="240" spans="1:35" ht="15.75" hidden="1" thickBot="1" x14ac:dyDescent="0.3">
      <c r="A240" s="979" t="s">
        <v>165</v>
      </c>
      <c r="B240" s="329">
        <v>0</v>
      </c>
      <c r="C240" s="330">
        <v>0</v>
      </c>
      <c r="D240" s="330">
        <v>0</v>
      </c>
      <c r="E240" s="330">
        <v>0</v>
      </c>
      <c r="F240" s="330">
        <v>0</v>
      </c>
      <c r="G240" s="330">
        <v>0</v>
      </c>
      <c r="H240" s="330">
        <v>0</v>
      </c>
      <c r="I240" s="330">
        <v>3</v>
      </c>
      <c r="J240" s="330">
        <v>0</v>
      </c>
      <c r="K240" s="330">
        <v>0</v>
      </c>
      <c r="L240" s="330">
        <v>1</v>
      </c>
      <c r="M240" s="330">
        <v>0</v>
      </c>
      <c r="N240" s="330">
        <v>0</v>
      </c>
      <c r="O240" s="330">
        <v>0</v>
      </c>
      <c r="P240" s="331">
        <v>0</v>
      </c>
      <c r="Q240" s="115">
        <f t="shared" si="57"/>
        <v>4</v>
      </c>
      <c r="R240" s="281">
        <f>SUM(Q240/Q241)</f>
        <v>0.4</v>
      </c>
      <c r="S240" s="1262"/>
      <c r="T240" s="239"/>
      <c r="U240" s="239"/>
      <c r="V240" s="239"/>
      <c r="W240" s="239"/>
      <c r="X240" s="239"/>
      <c r="Y240" s="239"/>
      <c r="Z240" s="239"/>
      <c r="AA240" s="239"/>
      <c r="AB240" s="239"/>
      <c r="AC240" s="239"/>
      <c r="AD240" s="239"/>
      <c r="AE240" s="239"/>
      <c r="AF240" s="239"/>
      <c r="AG240" s="239"/>
      <c r="AH240" s="239"/>
      <c r="AI240" s="239"/>
    </row>
    <row r="241" spans="1:35" ht="16.5" hidden="1" thickTop="1" thickBot="1" x14ac:dyDescent="0.3">
      <c r="A241" s="980" t="s">
        <v>130</v>
      </c>
      <c r="B241" s="100">
        <f t="shared" ref="B241:P241" si="58">SUM(B237:B240)</f>
        <v>0</v>
      </c>
      <c r="C241" s="101">
        <f t="shared" si="58"/>
        <v>0</v>
      </c>
      <c r="D241" s="101">
        <f t="shared" si="58"/>
        <v>0</v>
      </c>
      <c r="E241" s="101">
        <f t="shared" si="58"/>
        <v>0</v>
      </c>
      <c r="F241" s="101">
        <f t="shared" si="58"/>
        <v>0</v>
      </c>
      <c r="G241" s="101">
        <f t="shared" si="58"/>
        <v>0</v>
      </c>
      <c r="H241" s="101">
        <f t="shared" si="58"/>
        <v>0</v>
      </c>
      <c r="I241" s="101">
        <f t="shared" si="58"/>
        <v>8</v>
      </c>
      <c r="J241" s="101">
        <f t="shared" si="58"/>
        <v>0</v>
      </c>
      <c r="K241" s="101">
        <f t="shared" si="58"/>
        <v>0</v>
      </c>
      <c r="L241" s="101">
        <f t="shared" si="58"/>
        <v>1</v>
      </c>
      <c r="M241" s="101">
        <f t="shared" si="58"/>
        <v>1</v>
      </c>
      <c r="N241" s="101">
        <f t="shared" si="58"/>
        <v>0</v>
      </c>
      <c r="O241" s="101">
        <f t="shared" si="58"/>
        <v>0</v>
      </c>
      <c r="P241" s="116">
        <f t="shared" si="58"/>
        <v>0</v>
      </c>
      <c r="Q241" s="751">
        <f t="shared" si="57"/>
        <v>10</v>
      </c>
      <c r="R241" s="791">
        <f>SUM(R237:R240)</f>
        <v>1</v>
      </c>
      <c r="S241" s="1262"/>
      <c r="T241" s="239"/>
      <c r="U241" s="64"/>
      <c r="V241" s="64"/>
      <c r="W241" s="64"/>
      <c r="X241" s="64"/>
      <c r="Y241" s="64"/>
      <c r="Z241" s="64"/>
      <c r="AA241" s="64"/>
      <c r="AB241" s="64"/>
      <c r="AC241" s="64"/>
      <c r="AD241" s="64"/>
      <c r="AE241" s="64"/>
      <c r="AF241" s="64"/>
      <c r="AG241" s="64"/>
      <c r="AH241" s="64"/>
      <c r="AI241" s="64"/>
    </row>
    <row r="242" spans="1:35" ht="17.25" hidden="1" customHeight="1" thickBot="1" x14ac:dyDescent="0.3">
      <c r="A242" s="981" t="s">
        <v>129</v>
      </c>
      <c r="B242" s="276">
        <f>SUM(B241/Q241)</f>
        <v>0</v>
      </c>
      <c r="C242" s="277">
        <f>SUM(C241/Q241)</f>
        <v>0</v>
      </c>
      <c r="D242" s="277">
        <f>SUM(D241/Q241)</f>
        <v>0</v>
      </c>
      <c r="E242" s="277">
        <f>SUM(E241/Q241)</f>
        <v>0</v>
      </c>
      <c r="F242" s="277">
        <f>SUM(F241/Q241)</f>
        <v>0</v>
      </c>
      <c r="G242" s="277">
        <f>SUM(G241/Q241)</f>
        <v>0</v>
      </c>
      <c r="H242" s="277">
        <f>SUM(H241/Q241)</f>
        <v>0</v>
      </c>
      <c r="I242" s="277">
        <f>SUM(I241/Q241)</f>
        <v>0.8</v>
      </c>
      <c r="J242" s="277">
        <f>SUM(J241/Q241)</f>
        <v>0</v>
      </c>
      <c r="K242" s="277">
        <f>SUM(K241/Q241)</f>
        <v>0</v>
      </c>
      <c r="L242" s="277">
        <f>SUM(L241/Q241)</f>
        <v>0.1</v>
      </c>
      <c r="M242" s="277">
        <f>SUM(M241/Q241)</f>
        <v>0.1</v>
      </c>
      <c r="N242" s="277">
        <f>SUM(N241/Q241)</f>
        <v>0</v>
      </c>
      <c r="O242" s="277">
        <f>SUM(O241/Q241)</f>
        <v>0</v>
      </c>
      <c r="P242" s="278">
        <f>SUM(P241/Q241)</f>
        <v>0</v>
      </c>
      <c r="Q242" s="817">
        <f t="shared" si="57"/>
        <v>1</v>
      </c>
      <c r="R242" s="367"/>
      <c r="S242" s="1262"/>
      <c r="T242" s="239"/>
      <c r="U242" s="64"/>
      <c r="V242" s="64"/>
      <c r="W242" s="64"/>
      <c r="X242" s="64"/>
      <c r="Y242" s="64"/>
      <c r="Z242" s="64"/>
      <c r="AA242" s="64"/>
      <c r="AB242" s="64"/>
      <c r="AC242" s="64"/>
      <c r="AD242" s="64"/>
      <c r="AE242" s="64"/>
      <c r="AF242" s="64"/>
      <c r="AG242" s="64"/>
      <c r="AH242" s="64"/>
      <c r="AI242" s="64"/>
    </row>
    <row r="243" spans="1:35" ht="15.75" hidden="1" thickBot="1" x14ac:dyDescent="0.3">
      <c r="A243" s="2332" t="s">
        <v>186</v>
      </c>
      <c r="B243" s="2333"/>
      <c r="C243" s="2333"/>
      <c r="D243" s="2333"/>
      <c r="E243" s="2333"/>
      <c r="F243" s="2333"/>
      <c r="G243" s="2333"/>
      <c r="H243" s="2333"/>
      <c r="I243" s="2333"/>
      <c r="J243" s="2333"/>
      <c r="K243" s="2333"/>
      <c r="L243" s="2333"/>
      <c r="M243" s="2333"/>
      <c r="N243" s="2333"/>
      <c r="O243" s="2333"/>
      <c r="P243" s="2333"/>
      <c r="Q243" s="2333"/>
      <c r="R243" s="2334"/>
      <c r="S243" s="1262"/>
      <c r="T243" s="239"/>
      <c r="U243" s="64"/>
      <c r="V243" s="64"/>
      <c r="W243" s="64"/>
      <c r="X243" s="64"/>
      <c r="Y243" s="64"/>
      <c r="Z243" s="64"/>
      <c r="AA243" s="64"/>
      <c r="AB243" s="64"/>
      <c r="AC243" s="64"/>
      <c r="AD243" s="64"/>
      <c r="AE243" s="64"/>
      <c r="AF243" s="64"/>
      <c r="AG243" s="64"/>
      <c r="AH243" s="64"/>
      <c r="AI243" s="64"/>
    </row>
    <row r="244" spans="1:35" ht="15.75" hidden="1" thickBot="1" x14ac:dyDescent="0.3">
      <c r="A244" s="2314" t="s">
        <v>160</v>
      </c>
      <c r="B244" s="2323"/>
      <c r="C244" s="2323"/>
      <c r="D244" s="2323"/>
      <c r="E244" s="2323"/>
      <c r="F244" s="2323"/>
      <c r="G244" s="2323"/>
      <c r="H244" s="2323"/>
      <c r="I244" s="2323"/>
      <c r="J244" s="2323"/>
      <c r="K244" s="2323"/>
      <c r="L244" s="2323"/>
      <c r="M244" s="2323"/>
      <c r="N244" s="2323"/>
      <c r="O244" s="2323"/>
      <c r="P244" s="2323"/>
      <c r="Q244" s="2323"/>
      <c r="R244" s="2316"/>
      <c r="S244" s="1262"/>
      <c r="T244" s="239"/>
      <c r="U244" s="64"/>
      <c r="V244" s="64"/>
      <c r="W244" s="64"/>
      <c r="X244" s="64"/>
      <c r="Y244" s="64"/>
      <c r="Z244" s="64"/>
      <c r="AA244" s="64"/>
      <c r="AB244" s="64"/>
      <c r="AC244" s="64"/>
      <c r="AD244" s="64"/>
      <c r="AE244" s="64"/>
      <c r="AF244" s="64"/>
      <c r="AG244" s="64"/>
      <c r="AH244" s="64"/>
      <c r="AI244" s="64"/>
    </row>
    <row r="245" spans="1:35" hidden="1" x14ac:dyDescent="0.25">
      <c r="A245" s="977" t="s">
        <v>107</v>
      </c>
      <c r="B245" s="323">
        <v>0</v>
      </c>
      <c r="C245" s="324">
        <v>0</v>
      </c>
      <c r="D245" s="324">
        <v>0</v>
      </c>
      <c r="E245" s="324">
        <v>0</v>
      </c>
      <c r="F245" s="324">
        <v>0</v>
      </c>
      <c r="G245" s="324">
        <v>0</v>
      </c>
      <c r="H245" s="324">
        <v>0</v>
      </c>
      <c r="I245" s="324">
        <v>13</v>
      </c>
      <c r="J245" s="324">
        <v>0</v>
      </c>
      <c r="K245" s="324">
        <v>0</v>
      </c>
      <c r="L245" s="324">
        <v>0</v>
      </c>
      <c r="M245" s="324">
        <v>0</v>
      </c>
      <c r="N245" s="324">
        <v>0</v>
      </c>
      <c r="O245" s="324">
        <v>0</v>
      </c>
      <c r="P245" s="325">
        <v>0</v>
      </c>
      <c r="Q245" s="113">
        <f t="shared" ref="Q245:Q250" si="59">SUM(B245:P245)</f>
        <v>13</v>
      </c>
      <c r="R245" s="279">
        <f>SUM(Q245/Q249)</f>
        <v>0.4642857142857143</v>
      </c>
      <c r="S245" s="1262"/>
      <c r="T245" s="239"/>
      <c r="U245" s="64"/>
      <c r="V245" s="64"/>
      <c r="W245" s="64"/>
      <c r="X245" s="64"/>
      <c r="Y245" s="64"/>
      <c r="Z245" s="64"/>
      <c r="AA245" s="64"/>
      <c r="AB245" s="64"/>
      <c r="AC245" s="64"/>
      <c r="AD245" s="64"/>
      <c r="AE245" s="64"/>
      <c r="AF245" s="64"/>
      <c r="AG245" s="64"/>
      <c r="AH245" s="64"/>
      <c r="AI245" s="64"/>
    </row>
    <row r="246" spans="1:35" hidden="1" x14ac:dyDescent="0.25">
      <c r="A246" s="978" t="s">
        <v>108</v>
      </c>
      <c r="B246" s="326">
        <v>0</v>
      </c>
      <c r="C246" s="327">
        <v>0</v>
      </c>
      <c r="D246" s="327">
        <v>0</v>
      </c>
      <c r="E246" s="327">
        <v>1</v>
      </c>
      <c r="F246" s="327">
        <v>0</v>
      </c>
      <c r="G246" s="327">
        <v>0</v>
      </c>
      <c r="H246" s="327">
        <v>0</v>
      </c>
      <c r="I246" s="327">
        <v>7</v>
      </c>
      <c r="J246" s="327">
        <v>1</v>
      </c>
      <c r="K246" s="327">
        <v>0</v>
      </c>
      <c r="L246" s="327">
        <v>2</v>
      </c>
      <c r="M246" s="327">
        <v>0</v>
      </c>
      <c r="N246" s="327">
        <v>0</v>
      </c>
      <c r="O246" s="327">
        <v>1</v>
      </c>
      <c r="P246" s="328">
        <v>0</v>
      </c>
      <c r="Q246" s="114">
        <f t="shared" si="59"/>
        <v>12</v>
      </c>
      <c r="R246" s="280">
        <f>SUM(Q246/Q249)</f>
        <v>0.42857142857142855</v>
      </c>
      <c r="S246" s="1262"/>
      <c r="T246" s="239"/>
      <c r="U246" s="64"/>
      <c r="V246" s="64"/>
      <c r="W246" s="64"/>
      <c r="X246" s="64"/>
      <c r="Y246" s="64"/>
      <c r="Z246" s="64"/>
      <c r="AA246" s="64"/>
      <c r="AB246" s="64"/>
      <c r="AC246" s="64"/>
      <c r="AD246" s="64"/>
      <c r="AE246" s="64"/>
      <c r="AF246" s="64"/>
      <c r="AG246" s="64"/>
      <c r="AH246" s="64"/>
      <c r="AI246" s="64"/>
    </row>
    <row r="247" spans="1:35" hidden="1" x14ac:dyDescent="0.25">
      <c r="A247" s="978" t="s">
        <v>109</v>
      </c>
      <c r="B247" s="326">
        <v>0</v>
      </c>
      <c r="C247" s="327">
        <v>0</v>
      </c>
      <c r="D247" s="327">
        <v>0</v>
      </c>
      <c r="E247" s="327">
        <v>0</v>
      </c>
      <c r="F247" s="327">
        <v>0</v>
      </c>
      <c r="G247" s="327">
        <v>0</v>
      </c>
      <c r="H247" s="327">
        <v>1</v>
      </c>
      <c r="I247" s="327">
        <v>0</v>
      </c>
      <c r="J247" s="327">
        <v>0</v>
      </c>
      <c r="K247" s="327">
        <v>0</v>
      </c>
      <c r="L247" s="327">
        <v>1</v>
      </c>
      <c r="M247" s="327">
        <v>1</v>
      </c>
      <c r="N247" s="327">
        <v>0</v>
      </c>
      <c r="O247" s="327">
        <v>0</v>
      </c>
      <c r="P247" s="328">
        <v>0</v>
      </c>
      <c r="Q247" s="114">
        <f t="shared" si="59"/>
        <v>3</v>
      </c>
      <c r="R247" s="280">
        <f>SUM(Q247/Q249)</f>
        <v>0.10714285714285714</v>
      </c>
      <c r="S247" s="1262"/>
      <c r="T247" s="239"/>
      <c r="U247" s="64"/>
      <c r="V247" s="64"/>
      <c r="W247" s="64"/>
      <c r="X247" s="64"/>
      <c r="Y247" s="64"/>
      <c r="Z247" s="64"/>
      <c r="AA247" s="64"/>
      <c r="AB247" s="64"/>
      <c r="AC247" s="64"/>
      <c r="AD247" s="64"/>
      <c r="AE247" s="64"/>
      <c r="AF247" s="64"/>
      <c r="AG247" s="64"/>
      <c r="AH247" s="64"/>
      <c r="AI247" s="64"/>
    </row>
    <row r="248" spans="1:35" ht="15.75" hidden="1" thickBot="1" x14ac:dyDescent="0.3">
      <c r="A248" s="979" t="s">
        <v>110</v>
      </c>
      <c r="B248" s="329">
        <v>0</v>
      </c>
      <c r="C248" s="330">
        <v>0</v>
      </c>
      <c r="D248" s="330">
        <v>0</v>
      </c>
      <c r="E248" s="330">
        <v>0</v>
      </c>
      <c r="F248" s="330">
        <v>0</v>
      </c>
      <c r="G248" s="330">
        <v>0</v>
      </c>
      <c r="H248" s="330">
        <v>0</v>
      </c>
      <c r="I248" s="330">
        <v>0</v>
      </c>
      <c r="J248" s="330">
        <v>0</v>
      </c>
      <c r="K248" s="330">
        <v>0</v>
      </c>
      <c r="L248" s="330">
        <v>0</v>
      </c>
      <c r="M248" s="330">
        <v>0</v>
      </c>
      <c r="N248" s="330">
        <v>0</v>
      </c>
      <c r="O248" s="330">
        <v>0</v>
      </c>
      <c r="P248" s="331">
        <v>0</v>
      </c>
      <c r="Q248" s="115">
        <f t="shared" si="59"/>
        <v>0</v>
      </c>
      <c r="R248" s="281">
        <f>SUM(Q248/Q249)</f>
        <v>0</v>
      </c>
      <c r="S248" s="1262"/>
      <c r="T248" s="239"/>
      <c r="U248" s="64"/>
      <c r="V248" s="64"/>
      <c r="W248" s="64"/>
      <c r="X248" s="64"/>
      <c r="Y248" s="64"/>
      <c r="Z248" s="64"/>
      <c r="AA248" s="64"/>
      <c r="AB248" s="64"/>
      <c r="AC248" s="64"/>
      <c r="AD248" s="64"/>
      <c r="AE248" s="64"/>
      <c r="AF248" s="64"/>
      <c r="AG248" s="64"/>
      <c r="AH248" s="64"/>
      <c r="AI248" s="64"/>
    </row>
    <row r="249" spans="1:35" ht="16.5" hidden="1" thickTop="1" thickBot="1" x14ac:dyDescent="0.3">
      <c r="A249" s="980" t="s">
        <v>130</v>
      </c>
      <c r="B249" s="100">
        <f t="shared" ref="B249:P249" si="60">SUM(B245:B248)</f>
        <v>0</v>
      </c>
      <c r="C249" s="101">
        <f t="shared" si="60"/>
        <v>0</v>
      </c>
      <c r="D249" s="101">
        <f t="shared" si="60"/>
        <v>0</v>
      </c>
      <c r="E249" s="101">
        <f t="shared" si="60"/>
        <v>1</v>
      </c>
      <c r="F249" s="101">
        <f t="shared" si="60"/>
        <v>0</v>
      </c>
      <c r="G249" s="101">
        <f t="shared" si="60"/>
        <v>0</v>
      </c>
      <c r="H249" s="101">
        <f t="shared" si="60"/>
        <v>1</v>
      </c>
      <c r="I249" s="101">
        <f t="shared" si="60"/>
        <v>20</v>
      </c>
      <c r="J249" s="101">
        <f t="shared" si="60"/>
        <v>1</v>
      </c>
      <c r="K249" s="101">
        <f t="shared" si="60"/>
        <v>0</v>
      </c>
      <c r="L249" s="101">
        <f t="shared" si="60"/>
        <v>3</v>
      </c>
      <c r="M249" s="101">
        <f t="shared" si="60"/>
        <v>1</v>
      </c>
      <c r="N249" s="101">
        <f t="shared" si="60"/>
        <v>0</v>
      </c>
      <c r="O249" s="101">
        <f t="shared" si="60"/>
        <v>1</v>
      </c>
      <c r="P249" s="116">
        <f t="shared" si="60"/>
        <v>0</v>
      </c>
      <c r="Q249" s="987">
        <f t="shared" si="59"/>
        <v>28</v>
      </c>
      <c r="R249" s="976">
        <f>SUM(R245:R248)</f>
        <v>0.99999999999999989</v>
      </c>
      <c r="S249" s="1262"/>
      <c r="T249" s="239"/>
      <c r="U249" s="64"/>
      <c r="V249" s="64"/>
      <c r="W249" s="64"/>
      <c r="X249" s="64"/>
      <c r="Y249" s="64"/>
      <c r="Z249" s="64"/>
      <c r="AA249" s="64"/>
      <c r="AB249" s="64"/>
      <c r="AC249" s="64"/>
      <c r="AD249" s="64"/>
      <c r="AE249" s="64"/>
      <c r="AF249" s="64"/>
      <c r="AG249" s="64"/>
      <c r="AH249" s="64"/>
      <c r="AI249" s="64"/>
    </row>
    <row r="250" spans="1:35" ht="15.75" hidden="1" thickBot="1" x14ac:dyDescent="0.3">
      <c r="A250" s="981" t="s">
        <v>129</v>
      </c>
      <c r="B250" s="276">
        <f>SUM(B249/Q249)</f>
        <v>0</v>
      </c>
      <c r="C250" s="277">
        <f>SUM(C249/Q249)</f>
        <v>0</v>
      </c>
      <c r="D250" s="277">
        <f>SUM(D249/Q249)</f>
        <v>0</v>
      </c>
      <c r="E250" s="277">
        <f>SUM(E249/Q249)</f>
        <v>3.5714285714285712E-2</v>
      </c>
      <c r="F250" s="277">
        <f>SUM(F249/Q249)</f>
        <v>0</v>
      </c>
      <c r="G250" s="277">
        <f>SUM(G249/Q249)</f>
        <v>0</v>
      </c>
      <c r="H250" s="277">
        <f>SUM(H249/Q249)</f>
        <v>3.5714285714285712E-2</v>
      </c>
      <c r="I250" s="277">
        <f>SUM(I249/Q249)</f>
        <v>0.7142857142857143</v>
      </c>
      <c r="J250" s="277">
        <f>SUM(J249/Q249)</f>
        <v>3.5714285714285712E-2</v>
      </c>
      <c r="K250" s="277">
        <f>SUM(K249/Q249)</f>
        <v>0</v>
      </c>
      <c r="L250" s="277">
        <v>0.106</v>
      </c>
      <c r="M250" s="277">
        <f>SUM(M249/Q249)</f>
        <v>3.5714285714285712E-2</v>
      </c>
      <c r="N250" s="277">
        <f>SUM(N249/Q249)</f>
        <v>0</v>
      </c>
      <c r="O250" s="277">
        <f>SUM(O249/Q249)</f>
        <v>3.5714285714285712E-2</v>
      </c>
      <c r="P250" s="278">
        <f>SUM(P249/Q249)</f>
        <v>0</v>
      </c>
      <c r="Q250" s="988">
        <f t="shared" si="59"/>
        <v>0.99885714285714278</v>
      </c>
      <c r="R250" s="367"/>
      <c r="S250" s="1262"/>
      <c r="T250" s="239"/>
      <c r="U250" s="64"/>
      <c r="V250" s="64"/>
      <c r="W250" s="64"/>
      <c r="X250" s="64"/>
      <c r="Y250" s="64"/>
      <c r="Z250" s="64"/>
      <c r="AA250" s="64"/>
      <c r="AB250" s="64"/>
      <c r="AC250" s="64"/>
      <c r="AD250" s="64"/>
      <c r="AE250" s="64"/>
      <c r="AF250" s="64"/>
      <c r="AG250" s="64"/>
      <c r="AH250" s="64"/>
      <c r="AI250" s="64"/>
    </row>
    <row r="251" spans="1:35" ht="16.5" hidden="1" customHeight="1" thickBot="1" x14ac:dyDescent="0.3">
      <c r="A251" s="2314" t="s">
        <v>161</v>
      </c>
      <c r="B251" s="2323"/>
      <c r="C251" s="2323"/>
      <c r="D251" s="2323"/>
      <c r="E251" s="2323"/>
      <c r="F251" s="2323"/>
      <c r="G251" s="2323"/>
      <c r="H251" s="2323"/>
      <c r="I251" s="2323"/>
      <c r="J251" s="2323"/>
      <c r="K251" s="2323"/>
      <c r="L251" s="2323"/>
      <c r="M251" s="2323"/>
      <c r="N251" s="2323"/>
      <c r="O251" s="2323"/>
      <c r="P251" s="2323"/>
      <c r="Q251" s="2324"/>
      <c r="R251" s="2325"/>
      <c r="S251" s="1262"/>
      <c r="T251" s="239"/>
      <c r="U251" s="64"/>
      <c r="V251" s="64"/>
      <c r="W251" s="64"/>
      <c r="X251" s="64"/>
      <c r="Y251" s="64"/>
      <c r="Z251" s="64"/>
      <c r="AA251" s="64"/>
      <c r="AB251" s="64"/>
      <c r="AC251" s="64"/>
      <c r="AD251" s="64"/>
      <c r="AE251" s="64"/>
      <c r="AF251" s="64"/>
      <c r="AG251" s="64"/>
      <c r="AH251" s="64"/>
      <c r="AI251" s="64"/>
    </row>
    <row r="252" spans="1:35" ht="15.75" hidden="1" thickBot="1" x14ac:dyDescent="0.3">
      <c r="A252" s="977" t="s">
        <v>162</v>
      </c>
      <c r="B252" s="323">
        <v>0</v>
      </c>
      <c r="C252" s="324">
        <v>0</v>
      </c>
      <c r="D252" s="324">
        <v>0</v>
      </c>
      <c r="E252" s="324">
        <v>0</v>
      </c>
      <c r="F252" s="324">
        <v>0</v>
      </c>
      <c r="G252" s="324">
        <v>0</v>
      </c>
      <c r="H252" s="324">
        <v>0</v>
      </c>
      <c r="I252" s="324">
        <v>0</v>
      </c>
      <c r="J252" s="324">
        <v>0</v>
      </c>
      <c r="K252" s="324">
        <v>0</v>
      </c>
      <c r="L252" s="324">
        <v>0</v>
      </c>
      <c r="M252" s="324">
        <v>0</v>
      </c>
      <c r="N252" s="324">
        <v>0</v>
      </c>
      <c r="O252" s="324">
        <v>0</v>
      </c>
      <c r="P252" s="325">
        <v>0</v>
      </c>
      <c r="Q252" s="113">
        <f t="shared" ref="Q252:Q257" si="61">SUM(B252:P252)</f>
        <v>0</v>
      </c>
      <c r="R252" s="281">
        <f>SUM(Q252/Q256)</f>
        <v>0</v>
      </c>
      <c r="S252" s="1262"/>
      <c r="T252" s="239"/>
      <c r="U252" s="64"/>
      <c r="V252" s="64"/>
      <c r="W252" s="64"/>
      <c r="X252" s="64"/>
      <c r="Y252" s="64"/>
      <c r="Z252" s="64"/>
      <c r="AA252" s="64"/>
      <c r="AB252" s="64"/>
      <c r="AC252" s="64"/>
      <c r="AD252" s="64"/>
      <c r="AE252" s="64"/>
      <c r="AF252" s="64"/>
      <c r="AG252" s="64"/>
      <c r="AH252" s="64"/>
      <c r="AI252" s="64"/>
    </row>
    <row r="253" spans="1:35" ht="16.5" hidden="1" thickTop="1" thickBot="1" x14ac:dyDescent="0.3">
      <c r="A253" s="978" t="s">
        <v>163</v>
      </c>
      <c r="B253" s="326">
        <v>0</v>
      </c>
      <c r="C253" s="327">
        <v>0</v>
      </c>
      <c r="D253" s="327">
        <v>0</v>
      </c>
      <c r="E253" s="327">
        <v>1</v>
      </c>
      <c r="F253" s="327">
        <v>0</v>
      </c>
      <c r="G253" s="327">
        <v>0</v>
      </c>
      <c r="H253" s="327">
        <v>1</v>
      </c>
      <c r="I253" s="327">
        <v>10</v>
      </c>
      <c r="J253" s="327">
        <v>1</v>
      </c>
      <c r="K253" s="327">
        <v>0</v>
      </c>
      <c r="L253" s="327">
        <v>0</v>
      </c>
      <c r="M253" s="327">
        <v>1</v>
      </c>
      <c r="N253" s="327">
        <v>0</v>
      </c>
      <c r="O253" s="327">
        <v>1</v>
      </c>
      <c r="P253" s="328">
        <v>0</v>
      </c>
      <c r="Q253" s="114">
        <f t="shared" si="61"/>
        <v>15</v>
      </c>
      <c r="R253" s="281">
        <f>SUM(Q253/Q256)</f>
        <v>0.5357142857142857</v>
      </c>
      <c r="S253" s="1262"/>
      <c r="T253" s="239"/>
      <c r="U253" s="64"/>
      <c r="V253" s="64"/>
      <c r="W253" s="64"/>
      <c r="X253" s="64"/>
      <c r="Y253" s="64"/>
      <c r="Z253" s="64"/>
      <c r="AA253" s="64"/>
      <c r="AB253" s="64"/>
      <c r="AC253" s="64"/>
      <c r="AD253" s="64"/>
      <c r="AE253" s="64"/>
      <c r="AF253" s="64"/>
      <c r="AG253" s="64"/>
      <c r="AH253" s="64"/>
      <c r="AI253" s="64"/>
    </row>
    <row r="254" spans="1:35" ht="16.5" hidden="1" thickTop="1" thickBot="1" x14ac:dyDescent="0.3">
      <c r="A254" s="978" t="s">
        <v>164</v>
      </c>
      <c r="B254" s="326">
        <v>0</v>
      </c>
      <c r="C254" s="327">
        <v>0</v>
      </c>
      <c r="D254" s="327">
        <v>0</v>
      </c>
      <c r="E254" s="327">
        <v>0</v>
      </c>
      <c r="F254" s="327">
        <v>0</v>
      </c>
      <c r="G254" s="327">
        <v>0</v>
      </c>
      <c r="H254" s="327">
        <v>0</v>
      </c>
      <c r="I254" s="327">
        <v>8</v>
      </c>
      <c r="J254" s="327">
        <v>0</v>
      </c>
      <c r="K254" s="327">
        <v>0</v>
      </c>
      <c r="L254" s="327">
        <v>2</v>
      </c>
      <c r="M254" s="327">
        <v>0</v>
      </c>
      <c r="N254" s="327">
        <v>0</v>
      </c>
      <c r="O254" s="327">
        <v>0</v>
      </c>
      <c r="P254" s="328">
        <v>0</v>
      </c>
      <c r="Q254" s="114">
        <f t="shared" si="61"/>
        <v>10</v>
      </c>
      <c r="R254" s="281">
        <f>SUM(Q254/Q256)</f>
        <v>0.35714285714285715</v>
      </c>
      <c r="S254" s="1262"/>
      <c r="T254" s="239"/>
      <c r="U254" s="64"/>
      <c r="V254" s="64"/>
      <c r="W254" s="64"/>
      <c r="X254" s="64"/>
      <c r="Y254" s="64"/>
      <c r="Z254" s="64"/>
      <c r="AA254" s="64"/>
      <c r="AB254" s="64"/>
      <c r="AC254" s="64"/>
      <c r="AD254" s="64"/>
      <c r="AE254" s="64"/>
      <c r="AF254" s="64"/>
      <c r="AG254" s="64"/>
      <c r="AH254" s="64"/>
      <c r="AI254" s="64"/>
    </row>
    <row r="255" spans="1:35" ht="16.5" hidden="1" thickTop="1" thickBot="1" x14ac:dyDescent="0.3">
      <c r="A255" s="979" t="s">
        <v>165</v>
      </c>
      <c r="B255" s="329">
        <v>0</v>
      </c>
      <c r="C255" s="330">
        <v>0</v>
      </c>
      <c r="D255" s="330">
        <v>0</v>
      </c>
      <c r="E255" s="330">
        <v>0</v>
      </c>
      <c r="F255" s="330">
        <v>0</v>
      </c>
      <c r="G255" s="330">
        <v>0</v>
      </c>
      <c r="H255" s="330">
        <v>0</v>
      </c>
      <c r="I255" s="330">
        <v>2</v>
      </c>
      <c r="J255" s="330">
        <v>0</v>
      </c>
      <c r="K255" s="330">
        <v>0</v>
      </c>
      <c r="L255" s="330">
        <v>1</v>
      </c>
      <c r="M255" s="330">
        <v>0</v>
      </c>
      <c r="N255" s="330">
        <v>0</v>
      </c>
      <c r="O255" s="330">
        <v>0</v>
      </c>
      <c r="P255" s="331">
        <v>0</v>
      </c>
      <c r="Q255" s="115">
        <f t="shared" si="61"/>
        <v>3</v>
      </c>
      <c r="R255" s="281">
        <f>SUM(Q255/Q256)</f>
        <v>0.10714285714285714</v>
      </c>
      <c r="S255" s="1262"/>
      <c r="T255" s="64"/>
      <c r="U255" s="64"/>
      <c r="V255" s="64"/>
      <c r="W255" s="64"/>
      <c r="X255" s="64"/>
      <c r="Y255" s="64"/>
      <c r="Z255" s="64"/>
      <c r="AA255" s="64"/>
      <c r="AB255" s="64"/>
      <c r="AC255" s="64"/>
      <c r="AD255" s="64"/>
      <c r="AE255" s="64"/>
      <c r="AF255" s="64"/>
      <c r="AG255" s="64"/>
      <c r="AH255" s="64"/>
      <c r="AI255" s="64"/>
    </row>
    <row r="256" spans="1:35" ht="16.5" hidden="1" thickTop="1" thickBot="1" x14ac:dyDescent="0.3">
      <c r="A256" s="980" t="s">
        <v>130</v>
      </c>
      <c r="B256" s="100">
        <f t="shared" ref="B256:P256" si="62">SUM(B252:B255)</f>
        <v>0</v>
      </c>
      <c r="C256" s="101">
        <f t="shared" si="62"/>
        <v>0</v>
      </c>
      <c r="D256" s="101">
        <f t="shared" si="62"/>
        <v>0</v>
      </c>
      <c r="E256" s="101">
        <f t="shared" si="62"/>
        <v>1</v>
      </c>
      <c r="F256" s="101">
        <f t="shared" si="62"/>
        <v>0</v>
      </c>
      <c r="G256" s="101">
        <f t="shared" si="62"/>
        <v>0</v>
      </c>
      <c r="H256" s="101">
        <f t="shared" si="62"/>
        <v>1</v>
      </c>
      <c r="I256" s="101">
        <f t="shared" si="62"/>
        <v>20</v>
      </c>
      <c r="J256" s="101">
        <f t="shared" si="62"/>
        <v>1</v>
      </c>
      <c r="K256" s="101">
        <f t="shared" si="62"/>
        <v>0</v>
      </c>
      <c r="L256" s="101">
        <f t="shared" si="62"/>
        <v>3</v>
      </c>
      <c r="M256" s="101">
        <f t="shared" si="62"/>
        <v>1</v>
      </c>
      <c r="N256" s="101">
        <f t="shared" si="62"/>
        <v>0</v>
      </c>
      <c r="O256" s="101">
        <f t="shared" si="62"/>
        <v>1</v>
      </c>
      <c r="P256" s="116">
        <f t="shared" si="62"/>
        <v>0</v>
      </c>
      <c r="Q256" s="987">
        <f t="shared" si="61"/>
        <v>28</v>
      </c>
      <c r="R256" s="976">
        <f>SUM(R252:R255)</f>
        <v>0.99999999999999989</v>
      </c>
      <c r="S256" s="1262"/>
      <c r="T256" s="1262"/>
      <c r="U256" s="1262"/>
      <c r="V256" s="1262"/>
      <c r="W256" s="1262"/>
      <c r="X256" s="1262"/>
      <c r="Y256" s="1262"/>
      <c r="Z256" s="1262"/>
      <c r="AA256" s="1262"/>
      <c r="AB256" s="1262"/>
      <c r="AC256" s="1262"/>
      <c r="AD256" s="1262"/>
      <c r="AE256" s="1262"/>
      <c r="AF256" s="1262"/>
      <c r="AG256" s="1262"/>
      <c r="AH256" s="1262"/>
      <c r="AI256" s="1262"/>
    </row>
    <row r="257" spans="1:18" ht="15.75" hidden="1" thickBot="1" x14ac:dyDescent="0.3">
      <c r="A257" s="981" t="s">
        <v>129</v>
      </c>
      <c r="B257" s="276">
        <f>SUM(B256/Q256)</f>
        <v>0</v>
      </c>
      <c r="C257" s="277">
        <f>SUM(C256/Q256)</f>
        <v>0</v>
      </c>
      <c r="D257" s="277">
        <f>SUM(D256/Q256)</f>
        <v>0</v>
      </c>
      <c r="E257" s="277">
        <f>SUM(E256/Q256)</f>
        <v>3.5714285714285712E-2</v>
      </c>
      <c r="F257" s="277">
        <f>SUM(F256/Q256)</f>
        <v>0</v>
      </c>
      <c r="G257" s="277">
        <f>SUM(G256/Q256)</f>
        <v>0</v>
      </c>
      <c r="H257" s="277">
        <f>SUM(H256/Q256)</f>
        <v>3.5714285714285712E-2</v>
      </c>
      <c r="I257" s="277">
        <f>SUM(I256/Q256)</f>
        <v>0.7142857142857143</v>
      </c>
      <c r="J257" s="277">
        <f>SUM(J256/Q256)</f>
        <v>3.5714285714285712E-2</v>
      </c>
      <c r="K257" s="277">
        <f>SUM(K256/Q256)</f>
        <v>0</v>
      </c>
      <c r="L257" s="277">
        <f>SUM(L256/Q256)</f>
        <v>0.10714285714285714</v>
      </c>
      <c r="M257" s="277">
        <f>SUM(M256/Q256)</f>
        <v>3.5714285714285712E-2</v>
      </c>
      <c r="N257" s="277">
        <f>SUM(N256/Q256)</f>
        <v>0</v>
      </c>
      <c r="O257" s="277">
        <f>SUM(O256/Q256)</f>
        <v>3.5714285714285712E-2</v>
      </c>
      <c r="P257" s="278">
        <f>SUM(P256/Q256)</f>
        <v>0</v>
      </c>
      <c r="Q257" s="988">
        <f t="shared" si="61"/>
        <v>0.99999999999999989</v>
      </c>
      <c r="R257" s="367"/>
    </row>
    <row r="258" spans="1:18" x14ac:dyDescent="0.25">
      <c r="A258" s="11"/>
      <c r="B258" s="11"/>
      <c r="C258" s="11"/>
      <c r="D258" s="11"/>
      <c r="E258" s="11"/>
      <c r="F258" s="11"/>
      <c r="G258" s="11"/>
      <c r="H258" s="11"/>
      <c r="I258" s="11"/>
      <c r="J258" s="11"/>
      <c r="K258" s="11"/>
      <c r="L258" s="11"/>
      <c r="M258" s="11"/>
      <c r="N258" s="11"/>
      <c r="O258" s="11"/>
      <c r="P258" s="11"/>
      <c r="Q258" s="11"/>
      <c r="R258" s="11"/>
    </row>
    <row r="259" spans="1:18" x14ac:dyDescent="0.25">
      <c r="A259" s="11"/>
      <c r="B259" s="11"/>
      <c r="C259" s="11"/>
      <c r="D259" s="11"/>
      <c r="E259" s="11"/>
      <c r="F259" s="11"/>
      <c r="G259" s="11"/>
      <c r="H259" s="11"/>
      <c r="I259" s="11"/>
      <c r="J259" s="11"/>
      <c r="K259" s="11"/>
      <c r="L259" s="11"/>
      <c r="M259" s="11"/>
      <c r="N259" s="11"/>
      <c r="O259" s="11"/>
      <c r="P259" s="11"/>
      <c r="Q259" s="11"/>
      <c r="R259" s="11"/>
    </row>
    <row r="264" spans="1:18" x14ac:dyDescent="0.25">
      <c r="A264" s="72"/>
      <c r="B264" s="1262"/>
      <c r="C264" s="1262"/>
      <c r="D264" s="1262"/>
      <c r="E264" s="1262"/>
      <c r="F264" s="1262"/>
      <c r="G264" s="1262"/>
      <c r="H264" s="1262"/>
      <c r="I264" s="1262"/>
      <c r="J264" s="1262"/>
      <c r="K264" s="1262"/>
      <c r="L264" s="1262"/>
      <c r="M264" s="1262"/>
      <c r="N264" s="1262"/>
      <c r="O264" s="1262"/>
      <c r="P264" s="1262"/>
      <c r="Q264" s="1262"/>
      <c r="R264" s="1262"/>
    </row>
  </sheetData>
  <sheetProtection algorithmName="SHA-512" hashValue="xj7QgU4vi7vsaed4ohxhR1GvHwgeY5M1JIF2zo5zF5E8SI9mAVbaqYLYUA843QrMt/oVynCxr46010ETuXhY5g==" saltValue="m8Cv1TfacUoxQjCi/uodKw==" spinCount="100000" sheet="1" objects="1" scenarios="1"/>
  <mergeCells count="50">
    <mergeCell ref="A2:R2"/>
    <mergeCell ref="A4:R4"/>
    <mergeCell ref="A11:R11"/>
    <mergeCell ref="A50:R50"/>
    <mergeCell ref="A52:R52"/>
    <mergeCell ref="A43:R43"/>
    <mergeCell ref="A18:R18"/>
    <mergeCell ref="A20:R20"/>
    <mergeCell ref="A27:R27"/>
    <mergeCell ref="A59:R59"/>
    <mergeCell ref="A66:R66"/>
    <mergeCell ref="A68:R68"/>
    <mergeCell ref="A75:R75"/>
    <mergeCell ref="A251:R251"/>
    <mergeCell ref="A227:R227"/>
    <mergeCell ref="A244:R244"/>
    <mergeCell ref="A211:R211"/>
    <mergeCell ref="A213:R213"/>
    <mergeCell ref="A220:R220"/>
    <mergeCell ref="A195:R195"/>
    <mergeCell ref="A197:R197"/>
    <mergeCell ref="A123:R123"/>
    <mergeCell ref="A162:R162"/>
    <mergeCell ref="A163:R163"/>
    <mergeCell ref="A165:R165"/>
    <mergeCell ref="A1:R1"/>
    <mergeCell ref="A243:R243"/>
    <mergeCell ref="A236:R236"/>
    <mergeCell ref="A229:R229"/>
    <mergeCell ref="A204:R204"/>
    <mergeCell ref="A179:R179"/>
    <mergeCell ref="A181:R181"/>
    <mergeCell ref="A188:R188"/>
    <mergeCell ref="A146:R146"/>
    <mergeCell ref="A148:R148"/>
    <mergeCell ref="A155:R155"/>
    <mergeCell ref="A34:R34"/>
    <mergeCell ref="A36:R36"/>
    <mergeCell ref="A98:R98"/>
    <mergeCell ref="A100:R100"/>
    <mergeCell ref="A107:R107"/>
    <mergeCell ref="A82:R82"/>
    <mergeCell ref="A84:R84"/>
    <mergeCell ref="A91:R91"/>
    <mergeCell ref="A172:R172"/>
    <mergeCell ref="A130:R130"/>
    <mergeCell ref="A132:R132"/>
    <mergeCell ref="A139:R139"/>
    <mergeCell ref="A114:R114"/>
    <mergeCell ref="A116:R116"/>
  </mergeCells>
  <printOptions horizontalCentered="1"/>
  <pageMargins left="0.25" right="0.25" top="0.84364583333333298" bottom="0.75" header="0.3" footer="0.3"/>
  <pageSetup scale="78" firstPageNumber="11" orientation="landscape" useFirstPageNumber="1" r:id="rId1"/>
  <headerFooter>
    <oddHeader>&amp;L&amp;9
Semi-Annual Child Welfare Report&amp;C&amp;"-,Bold"&amp;14ARIZONA DEPARTMENT of CHILD SAFETY&amp;R&amp;9
July 1, 2021 through December 31, 2021</oddHeader>
    <oddFooter>&amp;CPage 9</oddFooter>
  </headerFooter>
  <ignoredErrors>
    <ignoredError sqref="Q234 Q241 Q225 Q218 Q186 Q193 Q202 Q209 Q160 Q153 Q137 Q144 Q121 Q128 Q105 Q112 Q96 Q89 Q177 A73:R75 A80:R80 A76:A79 Q76:R79 Q57 Q64 Q41 Q48 Q32 Q2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O633"/>
  <sheetViews>
    <sheetView showGridLines="0" zoomScaleNormal="100" workbookViewId="0">
      <selection activeCell="A111" sqref="A111:A113"/>
    </sheetView>
  </sheetViews>
  <sheetFormatPr defaultColWidth="9.140625" defaultRowHeight="15" x14ac:dyDescent="0.25"/>
  <cols>
    <col min="1" max="2" width="20" style="11" customWidth="1"/>
    <col min="3" max="18" width="9.42578125" style="11" customWidth="1"/>
    <col min="19" max="19" width="9.42578125" style="19" customWidth="1"/>
    <col min="20" max="22" width="9.140625" style="11"/>
    <col min="23" max="23" width="11.28515625" style="1790" bestFit="1" customWidth="1"/>
    <col min="24" max="16384" width="9.140625" style="11"/>
  </cols>
  <sheetData>
    <row r="1" spans="1:32" ht="21.75" thickBot="1" x14ac:dyDescent="0.4">
      <c r="A1" s="2384" t="s">
        <v>187</v>
      </c>
      <c r="B1" s="2385"/>
      <c r="C1" s="2385"/>
      <c r="D1" s="2385"/>
      <c r="E1" s="2385"/>
      <c r="F1" s="2385"/>
      <c r="G1" s="2385"/>
      <c r="H1" s="2385"/>
      <c r="I1" s="2385"/>
      <c r="J1" s="2385"/>
      <c r="K1" s="2385"/>
      <c r="L1" s="2385"/>
      <c r="M1" s="2385"/>
      <c r="N1" s="2385"/>
      <c r="O1" s="2385"/>
      <c r="P1" s="2385"/>
      <c r="Q1" s="2385"/>
      <c r="R1" s="2385"/>
      <c r="S1" s="2386"/>
      <c r="W1" s="11"/>
    </row>
    <row r="2" spans="1:32" ht="19.5" thickBot="1" x14ac:dyDescent="0.3">
      <c r="A2" s="2394" t="s">
        <v>188</v>
      </c>
      <c r="B2" s="2395"/>
      <c r="C2" s="2395"/>
      <c r="D2" s="2395"/>
      <c r="E2" s="2395"/>
      <c r="F2" s="2395"/>
      <c r="G2" s="2395"/>
      <c r="H2" s="2395"/>
      <c r="I2" s="2395"/>
      <c r="J2" s="2395"/>
      <c r="K2" s="2395"/>
      <c r="L2" s="2395"/>
      <c r="M2" s="2395"/>
      <c r="N2" s="2395"/>
      <c r="O2" s="2395"/>
      <c r="P2" s="2395"/>
      <c r="Q2" s="2395"/>
      <c r="R2" s="2395"/>
      <c r="S2" s="2396"/>
      <c r="W2" s="11"/>
    </row>
    <row r="3" spans="1:32" ht="18.95" customHeight="1" x14ac:dyDescent="0.3">
      <c r="A3" s="2387"/>
      <c r="B3" s="2388"/>
      <c r="C3" s="153" t="s">
        <v>189</v>
      </c>
      <c r="D3" s="153" t="s">
        <v>190</v>
      </c>
      <c r="E3" s="154" t="s">
        <v>191</v>
      </c>
      <c r="F3" s="154" t="s">
        <v>192</v>
      </c>
      <c r="G3" s="154" t="s">
        <v>193</v>
      </c>
      <c r="H3" s="154" t="s">
        <v>194</v>
      </c>
      <c r="I3" s="154" t="s">
        <v>1027</v>
      </c>
      <c r="J3" s="133"/>
      <c r="K3" s="133"/>
      <c r="L3" s="133"/>
      <c r="M3" s="133"/>
      <c r="N3" s="133"/>
      <c r="O3" s="133"/>
      <c r="P3" s="133"/>
      <c r="Q3" s="133"/>
      <c r="R3" s="133"/>
      <c r="S3" s="651"/>
      <c r="W3" s="11"/>
    </row>
    <row r="4" spans="1:32" ht="15.95" hidden="1" customHeight="1" x14ac:dyDescent="0.3">
      <c r="A4" s="990"/>
      <c r="B4" s="991"/>
      <c r="C4" s="992"/>
      <c r="D4" s="995">
        <f>SUM('Training and Dependencies'!F41:G41)</f>
        <v>86</v>
      </c>
      <c r="E4" s="995">
        <f>SUM('Training and Dependencies'!H41:I41)</f>
        <v>82</v>
      </c>
      <c r="F4" s="995">
        <f>SUM('Training and Dependencies'!J41:K41)</f>
        <v>49</v>
      </c>
      <c r="G4" s="995">
        <f>SUM('Training and Dependencies'!L41:M41)</f>
        <v>66</v>
      </c>
      <c r="H4" s="995">
        <f>SUM('Training and Dependencies'!N41:O41)</f>
        <v>85</v>
      </c>
      <c r="I4" s="2093">
        <f>SUM('Training and Dependencies'!Q41:R41)</f>
        <v>59</v>
      </c>
      <c r="J4" s="993"/>
      <c r="K4" s="993"/>
      <c r="L4" s="993"/>
      <c r="M4" s="993"/>
      <c r="N4" s="993"/>
      <c r="O4" s="993"/>
      <c r="P4" s="993"/>
      <c r="Q4" s="993"/>
      <c r="R4" s="993"/>
      <c r="S4" s="994"/>
      <c r="W4" s="11"/>
    </row>
    <row r="5" spans="1:32" ht="14.1" hidden="1" customHeight="1" x14ac:dyDescent="0.3">
      <c r="A5" s="990"/>
      <c r="B5" s="991"/>
      <c r="C5" s="992"/>
      <c r="D5" s="995">
        <f>SUM('Training and Dependencies'!F42:G42)</f>
        <v>57</v>
      </c>
      <c r="E5" s="995">
        <f>SUM('Training and Dependencies'!H42:J42)</f>
        <v>74</v>
      </c>
      <c r="F5" s="995">
        <f>SUM('Training and Dependencies'!J42:K42)</f>
        <v>36</v>
      </c>
      <c r="G5" s="995">
        <f>SUM('Training and Dependencies'!L42:M42)</f>
        <v>59</v>
      </c>
      <c r="H5" s="995">
        <f>SUM('Training and Dependencies'!N42:O42)</f>
        <v>52</v>
      </c>
      <c r="I5" s="2093">
        <f>SUM('Training and Dependencies'!Q42:R42)</f>
        <v>44</v>
      </c>
      <c r="J5" s="993"/>
      <c r="K5" s="993"/>
      <c r="L5" s="993"/>
      <c r="M5" s="993"/>
      <c r="N5" s="993"/>
      <c r="O5" s="993"/>
      <c r="P5" s="993"/>
      <c r="Q5" s="993"/>
      <c r="R5" s="993"/>
      <c r="S5" s="994"/>
      <c r="W5" s="11"/>
    </row>
    <row r="6" spans="1:32" ht="18.75" thickBot="1" x14ac:dyDescent="0.3">
      <c r="A6" s="2392" t="s">
        <v>195</v>
      </c>
      <c r="B6" s="2393"/>
      <c r="C6" s="332">
        <v>0.81320000000000003</v>
      </c>
      <c r="D6" s="1004">
        <f t="shared" ref="D6:I6" si="0">SUM(D5/D4)</f>
        <v>0.66279069767441856</v>
      </c>
      <c r="E6" s="1431">
        <f t="shared" si="0"/>
        <v>0.90243902439024393</v>
      </c>
      <c r="F6" s="1431">
        <f t="shared" si="0"/>
        <v>0.73469387755102045</v>
      </c>
      <c r="G6" s="1431">
        <f t="shared" si="0"/>
        <v>0.89393939393939392</v>
      </c>
      <c r="H6" s="1431">
        <f t="shared" si="0"/>
        <v>0.61176470588235299</v>
      </c>
      <c r="I6" s="1431">
        <f t="shared" si="0"/>
        <v>0.74576271186440679</v>
      </c>
      <c r="J6" s="134"/>
      <c r="K6" s="134"/>
      <c r="L6" s="134"/>
      <c r="M6" s="134"/>
      <c r="N6" s="134"/>
      <c r="O6" s="134"/>
      <c r="P6" s="134"/>
      <c r="Q6" s="134"/>
      <c r="R6" s="134"/>
      <c r="S6" s="652"/>
      <c r="W6" s="11"/>
    </row>
    <row r="7" spans="1:32" s="752" customFormat="1" ht="15" customHeight="1" thickBot="1" x14ac:dyDescent="0.3">
      <c r="C7" s="1555"/>
      <c r="D7" s="1555"/>
      <c r="E7" s="1555"/>
      <c r="F7" s="1555"/>
      <c r="G7" s="1555"/>
      <c r="H7" s="1555"/>
      <c r="I7" s="1555"/>
      <c r="J7" s="1555"/>
      <c r="K7" s="1555"/>
      <c r="L7" s="1555"/>
      <c r="M7" s="1555"/>
      <c r="N7" s="1555"/>
      <c r="O7" s="1555"/>
      <c r="P7" s="1555"/>
      <c r="Q7" s="1555"/>
    </row>
    <row r="8" spans="1:32" ht="21" customHeight="1" thickBot="1" x14ac:dyDescent="0.3">
      <c r="A8" s="2397" t="s">
        <v>196</v>
      </c>
      <c r="B8" s="2398"/>
      <c r="C8" s="2398"/>
      <c r="D8" s="2398"/>
      <c r="E8" s="2398"/>
      <c r="F8" s="2398"/>
      <c r="G8" s="2398"/>
      <c r="H8" s="2398"/>
      <c r="I8" s="2398"/>
      <c r="J8" s="2398"/>
      <c r="K8" s="2398"/>
      <c r="L8" s="2398"/>
      <c r="M8" s="2398"/>
      <c r="N8" s="2398"/>
      <c r="O8" s="2398"/>
      <c r="P8" s="2398"/>
      <c r="Q8" s="2398"/>
      <c r="R8" s="2398"/>
      <c r="S8" s="2399"/>
      <c r="W8" s="11"/>
    </row>
    <row r="9" spans="1:32" ht="15.75" hidden="1" customHeight="1" thickBot="1" x14ac:dyDescent="0.3">
      <c r="A9" s="2357" t="s">
        <v>197</v>
      </c>
      <c r="B9" s="2358"/>
      <c r="C9" s="2358"/>
      <c r="D9" s="2358"/>
      <c r="E9" s="2358"/>
      <c r="F9" s="2358"/>
      <c r="G9" s="2358"/>
      <c r="H9" s="2358"/>
      <c r="I9" s="2358"/>
      <c r="J9" s="2358"/>
      <c r="K9" s="2358"/>
      <c r="L9" s="2358"/>
      <c r="M9" s="2358"/>
      <c r="N9" s="2358"/>
      <c r="O9" s="2358"/>
      <c r="P9" s="2358"/>
      <c r="Q9" s="2358"/>
      <c r="R9" s="2358"/>
      <c r="S9" s="2359"/>
      <c r="T9" s="14"/>
      <c r="U9" s="14"/>
      <c r="V9" s="14"/>
      <c r="W9" s="14"/>
      <c r="X9" s="14"/>
      <c r="Y9" s="14"/>
      <c r="Z9" s="14"/>
      <c r="AA9" s="14"/>
      <c r="AB9" s="14"/>
      <c r="AC9" s="14"/>
      <c r="AD9" s="14"/>
      <c r="AE9" s="14"/>
      <c r="AF9" s="14"/>
    </row>
    <row r="10" spans="1:32" ht="71.25" hidden="1" customHeight="1" thickBot="1" x14ac:dyDescent="0.3">
      <c r="A10" s="53"/>
      <c r="B10" s="137" t="s">
        <v>198</v>
      </c>
      <c r="C10" s="665" t="s">
        <v>143</v>
      </c>
      <c r="D10" s="145" t="s">
        <v>144</v>
      </c>
      <c r="E10" s="145" t="s">
        <v>145</v>
      </c>
      <c r="F10" s="145" t="s">
        <v>146</v>
      </c>
      <c r="G10" s="145" t="s">
        <v>147</v>
      </c>
      <c r="H10" s="145" t="s">
        <v>148</v>
      </c>
      <c r="I10" s="145" t="s">
        <v>149</v>
      </c>
      <c r="J10" s="145" t="s">
        <v>150</v>
      </c>
      <c r="K10" s="145" t="s">
        <v>151</v>
      </c>
      <c r="L10" s="145" t="s">
        <v>152</v>
      </c>
      <c r="M10" s="145" t="s">
        <v>153</v>
      </c>
      <c r="N10" s="145" t="s">
        <v>154</v>
      </c>
      <c r="O10" s="145" t="s">
        <v>155</v>
      </c>
      <c r="P10" s="145" t="s">
        <v>156</v>
      </c>
      <c r="Q10" s="146" t="s">
        <v>157</v>
      </c>
      <c r="R10" s="137" t="s">
        <v>158</v>
      </c>
      <c r="S10" s="137" t="s">
        <v>199</v>
      </c>
      <c r="T10" s="15"/>
      <c r="U10" s="15"/>
      <c r="V10" s="15"/>
      <c r="W10" s="15"/>
      <c r="X10" s="15"/>
      <c r="Y10" s="15"/>
      <c r="Z10" s="15"/>
      <c r="AA10" s="15"/>
      <c r="AB10" s="15"/>
      <c r="AC10" s="15"/>
      <c r="AD10" s="15"/>
      <c r="AE10" s="15"/>
      <c r="AF10" s="16"/>
    </row>
    <row r="11" spans="1:32" ht="15.75" hidden="1" customHeight="1" thickBot="1" x14ac:dyDescent="0.3">
      <c r="A11" s="2360" t="s">
        <v>160</v>
      </c>
      <c r="B11" s="2361"/>
      <c r="C11" s="2361"/>
      <c r="D11" s="2361"/>
      <c r="E11" s="2361"/>
      <c r="F11" s="2361"/>
      <c r="G11" s="2361"/>
      <c r="H11" s="2361"/>
      <c r="I11" s="2361"/>
      <c r="J11" s="2361"/>
      <c r="K11" s="2361"/>
      <c r="L11" s="2361"/>
      <c r="M11" s="2361"/>
      <c r="N11" s="2361"/>
      <c r="O11" s="2361"/>
      <c r="P11" s="2361"/>
      <c r="Q11" s="2361"/>
      <c r="R11" s="2361"/>
      <c r="S11" s="2362"/>
      <c r="T11" s="15"/>
      <c r="U11" s="15"/>
      <c r="V11" s="15"/>
      <c r="W11" s="17"/>
      <c r="X11" s="15"/>
      <c r="Y11" s="15"/>
      <c r="Z11" s="15"/>
      <c r="AA11" s="15"/>
      <c r="AB11" s="15"/>
      <c r="AC11" s="15"/>
      <c r="AD11" s="15"/>
      <c r="AE11" s="17"/>
      <c r="AF11" s="16"/>
    </row>
    <row r="12" spans="1:32" ht="17.25" hidden="1" customHeight="1" thickBot="1" x14ac:dyDescent="0.3">
      <c r="A12" s="2346" t="s">
        <v>107</v>
      </c>
      <c r="B12" s="55" t="s">
        <v>200</v>
      </c>
      <c r="C12" s="526"/>
      <c r="D12" s="334"/>
      <c r="E12" s="334"/>
      <c r="F12" s="334"/>
      <c r="G12" s="334"/>
      <c r="H12" s="334"/>
      <c r="I12" s="334"/>
      <c r="J12" s="334"/>
      <c r="K12" s="334"/>
      <c r="L12" s="334"/>
      <c r="M12" s="334"/>
      <c r="N12" s="334"/>
      <c r="O12" s="334"/>
      <c r="P12" s="334"/>
      <c r="Q12" s="527"/>
      <c r="R12" s="596">
        <f t="shared" ref="R12:R20" si="1">SUM(C12:Q12)</f>
        <v>0</v>
      </c>
      <c r="S12" s="639" t="e">
        <f>R12/SUM(R12:R14)</f>
        <v>#DIV/0!</v>
      </c>
      <c r="T12" s="15"/>
      <c r="U12" s="15"/>
      <c r="V12" s="15"/>
      <c r="W12" s="17"/>
      <c r="X12" s="15"/>
      <c r="Y12" s="15"/>
      <c r="Z12" s="15"/>
      <c r="AA12" s="15"/>
      <c r="AB12" s="15"/>
      <c r="AC12" s="15"/>
      <c r="AD12" s="15"/>
      <c r="AE12" s="17"/>
      <c r="AF12" s="16"/>
    </row>
    <row r="13" spans="1:32" ht="17.25" hidden="1" customHeight="1" thickBot="1" x14ac:dyDescent="0.3">
      <c r="A13" s="2344"/>
      <c r="B13" s="56" t="s">
        <v>201</v>
      </c>
      <c r="C13" s="528"/>
      <c r="D13" s="336"/>
      <c r="E13" s="336"/>
      <c r="F13" s="336"/>
      <c r="G13" s="336"/>
      <c r="H13" s="336"/>
      <c r="I13" s="336"/>
      <c r="J13" s="336"/>
      <c r="K13" s="336"/>
      <c r="L13" s="336"/>
      <c r="M13" s="336"/>
      <c r="N13" s="336"/>
      <c r="O13" s="336"/>
      <c r="P13" s="336"/>
      <c r="Q13" s="529"/>
      <c r="R13" s="597">
        <f t="shared" si="1"/>
        <v>0</v>
      </c>
      <c r="S13" s="639" t="e">
        <f>R13/SUM(R12:R14)</f>
        <v>#DIV/0!</v>
      </c>
      <c r="T13" s="15"/>
      <c r="U13" s="15"/>
      <c r="V13" s="15"/>
      <c r="W13" s="17"/>
      <c r="X13" s="15"/>
      <c r="Y13" s="15"/>
      <c r="Z13" s="15"/>
      <c r="AA13" s="15"/>
      <c r="AB13" s="15"/>
      <c r="AC13" s="15"/>
      <c r="AD13" s="15"/>
      <c r="AE13" s="17"/>
      <c r="AF13" s="16"/>
    </row>
    <row r="14" spans="1:32" ht="17.25" hidden="1" customHeight="1" thickBot="1" x14ac:dyDescent="0.3">
      <c r="A14" s="2345"/>
      <c r="B14" s="57" t="s">
        <v>202</v>
      </c>
      <c r="C14" s="530"/>
      <c r="D14" s="339"/>
      <c r="E14" s="339"/>
      <c r="F14" s="339"/>
      <c r="G14" s="339"/>
      <c r="H14" s="339"/>
      <c r="I14" s="339"/>
      <c r="J14" s="339"/>
      <c r="K14" s="339"/>
      <c r="L14" s="339"/>
      <c r="M14" s="339"/>
      <c r="N14" s="339"/>
      <c r="O14" s="339"/>
      <c r="P14" s="339"/>
      <c r="Q14" s="531"/>
      <c r="R14" s="599">
        <f t="shared" si="1"/>
        <v>0</v>
      </c>
      <c r="S14" s="639" t="e">
        <f>R14/SUM(R12:R14)</f>
        <v>#DIV/0!</v>
      </c>
      <c r="T14" s="15"/>
      <c r="U14" s="15"/>
      <c r="V14" s="15"/>
      <c r="W14" s="15"/>
      <c r="X14" s="15"/>
      <c r="Y14" s="15"/>
      <c r="Z14" s="15"/>
      <c r="AA14" s="15"/>
      <c r="AB14" s="15"/>
      <c r="AC14" s="15"/>
      <c r="AD14" s="15"/>
      <c r="AE14" s="15"/>
      <c r="AF14" s="16"/>
    </row>
    <row r="15" spans="1:32" ht="17.25" hidden="1" customHeight="1" thickBot="1" x14ac:dyDescent="0.3">
      <c r="A15" s="2346" t="s">
        <v>108</v>
      </c>
      <c r="B15" s="60" t="s">
        <v>200</v>
      </c>
      <c r="C15" s="532"/>
      <c r="D15" s="344"/>
      <c r="E15" s="344"/>
      <c r="F15" s="344"/>
      <c r="G15" s="344"/>
      <c r="H15" s="344"/>
      <c r="I15" s="344"/>
      <c r="J15" s="344"/>
      <c r="K15" s="344"/>
      <c r="L15" s="344"/>
      <c r="M15" s="344"/>
      <c r="N15" s="344"/>
      <c r="O15" s="344"/>
      <c r="P15" s="344"/>
      <c r="Q15" s="533"/>
      <c r="R15" s="606">
        <f t="shared" si="1"/>
        <v>0</v>
      </c>
      <c r="S15" s="636" t="e">
        <f>R15/SUM(R15:R17)</f>
        <v>#DIV/0!</v>
      </c>
      <c r="T15" s="15"/>
      <c r="U15" s="15"/>
      <c r="V15" s="15"/>
      <c r="W15" s="15"/>
      <c r="X15" s="15"/>
      <c r="Y15" s="15"/>
      <c r="Z15" s="15"/>
      <c r="AA15" s="15"/>
      <c r="AB15" s="15"/>
      <c r="AC15" s="15"/>
      <c r="AD15" s="15"/>
      <c r="AE15" s="15"/>
      <c r="AF15" s="16"/>
    </row>
    <row r="16" spans="1:32" ht="17.25" hidden="1" customHeight="1" thickBot="1" x14ac:dyDescent="0.3">
      <c r="A16" s="2344"/>
      <c r="B16" s="58" t="s">
        <v>201</v>
      </c>
      <c r="C16" s="534"/>
      <c r="D16" s="347"/>
      <c r="E16" s="347"/>
      <c r="F16" s="347"/>
      <c r="G16" s="347"/>
      <c r="H16" s="347"/>
      <c r="I16" s="347"/>
      <c r="J16" s="347"/>
      <c r="K16" s="347"/>
      <c r="L16" s="347"/>
      <c r="M16" s="347"/>
      <c r="N16" s="347"/>
      <c r="O16" s="347"/>
      <c r="P16" s="347"/>
      <c r="Q16" s="535"/>
      <c r="R16" s="607">
        <f t="shared" si="1"/>
        <v>0</v>
      </c>
      <c r="S16" s="636" t="e">
        <f>R16/SUM(R15:R17)</f>
        <v>#DIV/0!</v>
      </c>
      <c r="T16" s="15"/>
      <c r="U16" s="15"/>
      <c r="V16" s="15"/>
      <c r="W16" s="15"/>
      <c r="X16" s="15"/>
      <c r="Y16" s="15"/>
      <c r="Z16" s="15"/>
      <c r="AA16" s="15"/>
      <c r="AB16" s="15"/>
      <c r="AC16" s="15"/>
      <c r="AD16" s="15"/>
      <c r="AE16" s="15"/>
      <c r="AF16" s="16"/>
    </row>
    <row r="17" spans="1:32" ht="17.25" hidden="1" customHeight="1" thickBot="1" x14ac:dyDescent="0.3">
      <c r="A17" s="2345"/>
      <c r="B17" s="59" t="s">
        <v>202</v>
      </c>
      <c r="C17" s="536"/>
      <c r="D17" s="350"/>
      <c r="E17" s="350"/>
      <c r="F17" s="350"/>
      <c r="G17" s="350"/>
      <c r="H17" s="350"/>
      <c r="I17" s="350"/>
      <c r="J17" s="350"/>
      <c r="K17" s="350"/>
      <c r="L17" s="350"/>
      <c r="M17" s="350"/>
      <c r="N17" s="350"/>
      <c r="O17" s="350"/>
      <c r="P17" s="350"/>
      <c r="Q17" s="537"/>
      <c r="R17" s="608">
        <f t="shared" si="1"/>
        <v>0</v>
      </c>
      <c r="S17" s="636" t="e">
        <f>R17/SUM(R15:R17)</f>
        <v>#DIV/0!</v>
      </c>
      <c r="T17" s="15"/>
      <c r="U17" s="15"/>
      <c r="V17" s="15"/>
      <c r="W17" s="15"/>
      <c r="X17" s="15"/>
      <c r="Y17" s="15"/>
      <c r="Z17" s="15"/>
      <c r="AA17" s="15"/>
      <c r="AB17" s="15"/>
      <c r="AC17" s="15"/>
      <c r="AD17" s="15"/>
      <c r="AE17" s="15"/>
      <c r="AF17" s="16"/>
    </row>
    <row r="18" spans="1:32" ht="17.25" hidden="1" customHeight="1" thickBot="1" x14ac:dyDescent="0.3">
      <c r="A18" s="2346" t="s">
        <v>109</v>
      </c>
      <c r="B18" s="55" t="s">
        <v>200</v>
      </c>
      <c r="C18" s="526"/>
      <c r="D18" s="334"/>
      <c r="E18" s="334"/>
      <c r="F18" s="334"/>
      <c r="G18" s="334"/>
      <c r="H18" s="334"/>
      <c r="I18" s="334"/>
      <c r="J18" s="334"/>
      <c r="K18" s="334"/>
      <c r="L18" s="334"/>
      <c r="M18" s="334"/>
      <c r="N18" s="334"/>
      <c r="O18" s="334"/>
      <c r="P18" s="334"/>
      <c r="Q18" s="527"/>
      <c r="R18" s="596">
        <f t="shared" si="1"/>
        <v>0</v>
      </c>
      <c r="S18" s="639" t="e">
        <f>R18/SUM(R18:R20)</f>
        <v>#DIV/0!</v>
      </c>
      <c r="T18" s="15"/>
      <c r="U18" s="15"/>
      <c r="V18" s="15"/>
      <c r="W18" s="15"/>
      <c r="X18" s="15"/>
      <c r="Y18" s="15"/>
      <c r="Z18" s="15"/>
      <c r="AA18" s="15"/>
      <c r="AB18" s="15"/>
      <c r="AC18" s="15"/>
      <c r="AD18" s="15"/>
      <c r="AE18" s="15"/>
      <c r="AF18" s="16"/>
    </row>
    <row r="19" spans="1:32" ht="17.25" hidden="1" customHeight="1" thickBot="1" x14ac:dyDescent="0.3">
      <c r="A19" s="2344"/>
      <c r="B19" s="56" t="s">
        <v>201</v>
      </c>
      <c r="C19" s="528"/>
      <c r="D19" s="341"/>
      <c r="E19" s="341"/>
      <c r="F19" s="341"/>
      <c r="G19" s="341"/>
      <c r="H19" s="341"/>
      <c r="I19" s="341"/>
      <c r="J19" s="341"/>
      <c r="K19" s="341"/>
      <c r="L19" s="341"/>
      <c r="M19" s="341"/>
      <c r="N19" s="341"/>
      <c r="O19" s="341"/>
      <c r="P19" s="341"/>
      <c r="Q19" s="538"/>
      <c r="R19" s="597">
        <f t="shared" si="1"/>
        <v>0</v>
      </c>
      <c r="S19" s="639" t="e">
        <f>R19/SUM(R18:R20)</f>
        <v>#DIV/0!</v>
      </c>
      <c r="T19" s="15"/>
      <c r="U19" s="15"/>
      <c r="V19" s="15"/>
      <c r="W19" s="15"/>
      <c r="X19" s="15"/>
      <c r="Y19" s="15"/>
      <c r="Z19" s="15"/>
      <c r="AA19" s="15"/>
      <c r="AB19" s="15"/>
      <c r="AC19" s="15"/>
      <c r="AD19" s="15"/>
      <c r="AE19" s="15"/>
      <c r="AF19" s="16"/>
    </row>
    <row r="20" spans="1:32" ht="17.25" hidden="1" customHeight="1" thickBot="1" x14ac:dyDescent="0.3">
      <c r="A20" s="2345"/>
      <c r="B20" s="57" t="s">
        <v>202</v>
      </c>
      <c r="C20" s="530"/>
      <c r="D20" s="339"/>
      <c r="E20" s="339"/>
      <c r="F20" s="339"/>
      <c r="G20" s="339"/>
      <c r="H20" s="339"/>
      <c r="I20" s="339"/>
      <c r="J20" s="339"/>
      <c r="K20" s="339"/>
      <c r="L20" s="339"/>
      <c r="M20" s="339"/>
      <c r="N20" s="339"/>
      <c r="O20" s="339"/>
      <c r="P20" s="339"/>
      <c r="Q20" s="531"/>
      <c r="R20" s="599">
        <f t="shared" si="1"/>
        <v>0</v>
      </c>
      <c r="S20" s="639" t="e">
        <f>R20/SUM(R18:R20)</f>
        <v>#DIV/0!</v>
      </c>
      <c r="T20" s="15"/>
      <c r="U20" s="15"/>
      <c r="V20" s="15"/>
      <c r="W20" s="17"/>
      <c r="X20" s="15"/>
      <c r="Y20" s="15"/>
      <c r="Z20" s="15"/>
      <c r="AA20" s="15"/>
      <c r="AB20" s="15"/>
      <c r="AC20" s="15"/>
      <c r="AD20" s="15"/>
      <c r="AE20" s="17"/>
      <c r="AF20" s="16"/>
    </row>
    <row r="21" spans="1:32" ht="17.25" hidden="1" customHeight="1" thickBot="1" x14ac:dyDescent="0.3">
      <c r="A21" s="2344" t="s">
        <v>110</v>
      </c>
      <c r="B21" s="196" t="s">
        <v>200</v>
      </c>
      <c r="C21" s="539"/>
      <c r="D21" s="353"/>
      <c r="E21" s="353"/>
      <c r="F21" s="353"/>
      <c r="G21" s="353"/>
      <c r="H21" s="353"/>
      <c r="I21" s="353"/>
      <c r="J21" s="353"/>
      <c r="K21" s="353"/>
      <c r="L21" s="353"/>
      <c r="M21" s="353"/>
      <c r="N21" s="353"/>
      <c r="O21" s="353"/>
      <c r="P21" s="353"/>
      <c r="Q21" s="540"/>
      <c r="R21" s="606">
        <f t="shared" ref="R21:R26" si="2">SUM(C21:Q21)</f>
        <v>0</v>
      </c>
      <c r="S21" s="636" t="e">
        <f>R21/SUM(R21:R23)</f>
        <v>#DIV/0!</v>
      </c>
      <c r="T21" s="15"/>
      <c r="U21" s="15"/>
      <c r="V21" s="15"/>
      <c r="W21" s="17"/>
      <c r="X21" s="15"/>
      <c r="Y21" s="15"/>
      <c r="Z21" s="15"/>
      <c r="AA21" s="15"/>
      <c r="AB21" s="15"/>
      <c r="AC21" s="15"/>
      <c r="AD21" s="15"/>
      <c r="AE21" s="17"/>
      <c r="AF21" s="16"/>
    </row>
    <row r="22" spans="1:32" ht="17.25" hidden="1" customHeight="1" thickBot="1" x14ac:dyDescent="0.3">
      <c r="A22" s="2344"/>
      <c r="B22" s="58" t="s">
        <v>201</v>
      </c>
      <c r="C22" s="534"/>
      <c r="D22" s="347"/>
      <c r="E22" s="347"/>
      <c r="F22" s="347"/>
      <c r="G22" s="347"/>
      <c r="H22" s="347"/>
      <c r="I22" s="347"/>
      <c r="J22" s="347"/>
      <c r="K22" s="347"/>
      <c r="L22" s="347"/>
      <c r="M22" s="347"/>
      <c r="N22" s="347"/>
      <c r="O22" s="347"/>
      <c r="P22" s="347"/>
      <c r="Q22" s="535"/>
      <c r="R22" s="607">
        <f t="shared" si="2"/>
        <v>0</v>
      </c>
      <c r="S22" s="636" t="e">
        <f>R22/SUM(R21:R23)</f>
        <v>#DIV/0!</v>
      </c>
      <c r="T22" s="15"/>
      <c r="U22" s="15"/>
      <c r="V22" s="15"/>
      <c r="W22" s="17"/>
      <c r="X22" s="15"/>
      <c r="Y22" s="15"/>
      <c r="Z22" s="15"/>
      <c r="AA22" s="15"/>
      <c r="AB22" s="15"/>
      <c r="AC22" s="15"/>
      <c r="AD22" s="15"/>
      <c r="AE22" s="17"/>
      <c r="AF22" s="16"/>
    </row>
    <row r="23" spans="1:32" ht="17.25" hidden="1" customHeight="1" thickBot="1" x14ac:dyDescent="0.3">
      <c r="A23" s="2353"/>
      <c r="B23" s="136" t="s">
        <v>202</v>
      </c>
      <c r="C23" s="541"/>
      <c r="D23" s="356"/>
      <c r="E23" s="356"/>
      <c r="F23" s="356"/>
      <c r="G23" s="356"/>
      <c r="H23" s="356"/>
      <c r="I23" s="356"/>
      <c r="J23" s="356"/>
      <c r="K23" s="356"/>
      <c r="L23" s="356"/>
      <c r="M23" s="356"/>
      <c r="N23" s="356"/>
      <c r="O23" s="356"/>
      <c r="P23" s="356"/>
      <c r="Q23" s="542"/>
      <c r="R23" s="609">
        <f t="shared" si="2"/>
        <v>0</v>
      </c>
      <c r="S23" s="636" t="e">
        <f>R23/SUM(R21:R23)</f>
        <v>#DIV/0!</v>
      </c>
      <c r="T23" s="16"/>
      <c r="U23" s="16"/>
      <c r="V23" s="16"/>
      <c r="W23" s="16"/>
      <c r="X23" s="16"/>
      <c r="Y23" s="16"/>
      <c r="Z23" s="16"/>
      <c r="AA23" s="16"/>
      <c r="AB23" s="16"/>
      <c r="AC23" s="16"/>
      <c r="AD23" s="16"/>
      <c r="AE23" s="16"/>
      <c r="AF23" s="15"/>
    </row>
    <row r="24" spans="1:32" ht="17.25" hidden="1" customHeight="1" thickTop="1" x14ac:dyDescent="0.25">
      <c r="A24" s="2344" t="s">
        <v>130</v>
      </c>
      <c r="B24" s="135" t="s">
        <v>200</v>
      </c>
      <c r="C24" s="201"/>
      <c r="D24" s="199"/>
      <c r="E24" s="199"/>
      <c r="F24" s="199"/>
      <c r="G24" s="199"/>
      <c r="H24" s="199"/>
      <c r="I24" s="199"/>
      <c r="J24" s="199"/>
      <c r="K24" s="199"/>
      <c r="L24" s="199"/>
      <c r="M24" s="199"/>
      <c r="N24" s="199"/>
      <c r="O24" s="199"/>
      <c r="P24" s="199"/>
      <c r="Q24" s="543"/>
      <c r="R24" s="600">
        <f t="shared" si="2"/>
        <v>0</v>
      </c>
      <c r="S24" s="642" t="e">
        <f>R24/SUM(R24:R26)</f>
        <v>#DIV/0!</v>
      </c>
      <c r="T24" s="16"/>
      <c r="U24" s="16"/>
      <c r="V24" s="16"/>
      <c r="W24" s="16"/>
      <c r="X24" s="16"/>
      <c r="Y24" s="16"/>
      <c r="Z24" s="16"/>
      <c r="AA24" s="16"/>
      <c r="AB24" s="16"/>
      <c r="AC24" s="16"/>
      <c r="AD24" s="16"/>
      <c r="AE24" s="16"/>
      <c r="AF24" s="15"/>
    </row>
    <row r="25" spans="1:32" ht="17.25" hidden="1" customHeight="1" x14ac:dyDescent="0.25">
      <c r="A25" s="2344"/>
      <c r="B25" s="56" t="s">
        <v>201</v>
      </c>
      <c r="C25" s="197"/>
      <c r="D25" s="202"/>
      <c r="E25" s="202"/>
      <c r="F25" s="202"/>
      <c r="G25" s="202"/>
      <c r="H25" s="202"/>
      <c r="I25" s="202"/>
      <c r="J25" s="202"/>
      <c r="K25" s="202"/>
      <c r="L25" s="202"/>
      <c r="M25" s="202"/>
      <c r="N25" s="202"/>
      <c r="O25" s="202"/>
      <c r="P25" s="202"/>
      <c r="Q25" s="544"/>
      <c r="R25" s="597">
        <f t="shared" si="2"/>
        <v>0</v>
      </c>
      <c r="S25" s="642" t="e">
        <f>R25/SUM(R24:R26)</f>
        <v>#DIV/0!</v>
      </c>
      <c r="T25" s="16"/>
      <c r="U25" s="16"/>
      <c r="V25" s="16"/>
      <c r="W25" s="16"/>
      <c r="X25" s="16"/>
      <c r="Y25" s="16"/>
      <c r="Z25" s="16"/>
      <c r="AA25" s="16"/>
      <c r="AB25" s="16"/>
      <c r="AC25" s="16"/>
      <c r="AD25" s="16"/>
      <c r="AE25" s="16"/>
      <c r="AF25" s="15"/>
    </row>
    <row r="26" spans="1:32" ht="17.25" hidden="1" customHeight="1" thickBot="1" x14ac:dyDescent="0.3">
      <c r="A26" s="2344"/>
      <c r="B26" s="102" t="s">
        <v>202</v>
      </c>
      <c r="C26" s="603"/>
      <c r="D26" s="204"/>
      <c r="E26" s="204"/>
      <c r="F26" s="204"/>
      <c r="G26" s="204"/>
      <c r="H26" s="204"/>
      <c r="I26" s="204"/>
      <c r="J26" s="204"/>
      <c r="K26" s="204"/>
      <c r="L26" s="204"/>
      <c r="M26" s="204"/>
      <c r="N26" s="204"/>
      <c r="O26" s="204"/>
      <c r="P26" s="204"/>
      <c r="Q26" s="604"/>
      <c r="R26" s="599">
        <f t="shared" si="2"/>
        <v>0</v>
      </c>
      <c r="S26" s="642" t="e">
        <f>R26/SUM(R24:R26)</f>
        <v>#DIV/0!</v>
      </c>
      <c r="T26" s="14"/>
      <c r="U26" s="14"/>
      <c r="V26" s="14"/>
      <c r="W26" s="14"/>
      <c r="X26" s="14"/>
      <c r="Y26" s="14"/>
      <c r="Z26" s="14"/>
      <c r="AA26" s="14"/>
      <c r="AB26" s="14"/>
      <c r="AC26" s="14"/>
      <c r="AD26" s="14"/>
      <c r="AE26" s="14"/>
      <c r="AF26" s="14"/>
    </row>
    <row r="27" spans="1:32" ht="17.25" hidden="1" customHeight="1" thickBot="1" x14ac:dyDescent="0.3">
      <c r="A27" s="2364" t="s">
        <v>161</v>
      </c>
      <c r="B27" s="2365"/>
      <c r="C27" s="2361"/>
      <c r="D27" s="2361"/>
      <c r="E27" s="2361"/>
      <c r="F27" s="2361"/>
      <c r="G27" s="2361"/>
      <c r="H27" s="2361"/>
      <c r="I27" s="2361"/>
      <c r="J27" s="2361"/>
      <c r="K27" s="2361"/>
      <c r="L27" s="2361"/>
      <c r="M27" s="2361"/>
      <c r="N27" s="2361"/>
      <c r="O27" s="2361"/>
      <c r="P27" s="2361"/>
      <c r="Q27" s="2361"/>
      <c r="R27" s="2365"/>
      <c r="S27" s="2366"/>
      <c r="T27" s="14"/>
      <c r="U27" s="14"/>
      <c r="V27" s="14"/>
      <c r="W27" s="14"/>
      <c r="X27" s="14"/>
      <c r="Y27" s="14"/>
      <c r="Z27" s="14"/>
      <c r="AA27" s="14"/>
      <c r="AB27" s="14"/>
      <c r="AC27" s="14"/>
      <c r="AD27" s="14"/>
      <c r="AE27" s="14"/>
      <c r="AF27" s="14"/>
    </row>
    <row r="28" spans="1:32" ht="17.25" hidden="1" customHeight="1" thickBot="1" x14ac:dyDescent="0.3">
      <c r="A28" s="2346" t="s">
        <v>162</v>
      </c>
      <c r="B28" s="55" t="s">
        <v>200</v>
      </c>
      <c r="C28" s="333"/>
      <c r="D28" s="334"/>
      <c r="E28" s="334"/>
      <c r="F28" s="334"/>
      <c r="G28" s="334"/>
      <c r="H28" s="334"/>
      <c r="I28" s="334"/>
      <c r="J28" s="334"/>
      <c r="K28" s="334"/>
      <c r="L28" s="334"/>
      <c r="M28" s="334"/>
      <c r="N28" s="334"/>
      <c r="O28" s="334"/>
      <c r="P28" s="334"/>
      <c r="Q28" s="335"/>
      <c r="R28" s="621">
        <f t="shared" ref="R28:R39" si="3">SUM(C28:Q28)</f>
        <v>0</v>
      </c>
      <c r="S28" s="639" t="e">
        <f>R28/SUM(R28:R30)</f>
        <v>#DIV/0!</v>
      </c>
      <c r="T28" s="14"/>
      <c r="U28" s="14"/>
      <c r="V28" s="14"/>
      <c r="W28" s="14"/>
      <c r="X28" s="14"/>
      <c r="Y28" s="14"/>
      <c r="Z28" s="14"/>
      <c r="AA28" s="14"/>
      <c r="AB28" s="14"/>
      <c r="AC28" s="14"/>
      <c r="AD28" s="14"/>
      <c r="AE28" s="14"/>
      <c r="AF28" s="14"/>
    </row>
    <row r="29" spans="1:32" ht="17.25" hidden="1" customHeight="1" thickBot="1" x14ac:dyDescent="0.3">
      <c r="A29" s="2344"/>
      <c r="B29" s="56" t="s">
        <v>201</v>
      </c>
      <c r="C29" s="336"/>
      <c r="D29" s="336"/>
      <c r="E29" s="336"/>
      <c r="F29" s="336"/>
      <c r="G29" s="336"/>
      <c r="H29" s="336"/>
      <c r="I29" s="336"/>
      <c r="J29" s="336"/>
      <c r="K29" s="336"/>
      <c r="L29" s="336"/>
      <c r="M29" s="336"/>
      <c r="N29" s="336"/>
      <c r="O29" s="336"/>
      <c r="P29" s="336"/>
      <c r="Q29" s="337"/>
      <c r="R29" s="622">
        <f t="shared" si="3"/>
        <v>0</v>
      </c>
      <c r="S29" s="639" t="e">
        <f>R29/SUM(R28:R30)</f>
        <v>#DIV/0!</v>
      </c>
      <c r="T29" s="14"/>
      <c r="U29" s="14"/>
      <c r="V29" s="14"/>
      <c r="W29" s="14"/>
      <c r="X29" s="14"/>
      <c r="Y29" s="14"/>
      <c r="Z29" s="14"/>
      <c r="AA29" s="14"/>
      <c r="AB29" s="14"/>
      <c r="AC29" s="14"/>
      <c r="AD29" s="14"/>
      <c r="AE29" s="14"/>
      <c r="AF29" s="14"/>
    </row>
    <row r="30" spans="1:32" ht="17.25" hidden="1" customHeight="1" thickBot="1" x14ac:dyDescent="0.3">
      <c r="A30" s="2345"/>
      <c r="B30" s="57" t="s">
        <v>202</v>
      </c>
      <c r="C30" s="338"/>
      <c r="D30" s="339"/>
      <c r="E30" s="339"/>
      <c r="F30" s="339"/>
      <c r="G30" s="339"/>
      <c r="H30" s="339"/>
      <c r="I30" s="339"/>
      <c r="J30" s="339"/>
      <c r="K30" s="339"/>
      <c r="L30" s="339"/>
      <c r="M30" s="339"/>
      <c r="N30" s="339"/>
      <c r="O30" s="339"/>
      <c r="P30" s="339"/>
      <c r="Q30" s="340"/>
      <c r="R30" s="623">
        <f t="shared" si="3"/>
        <v>0</v>
      </c>
      <c r="S30" s="639" t="e">
        <f>R30/SUM(R28:R30)</f>
        <v>#DIV/0!</v>
      </c>
      <c r="T30" s="14"/>
      <c r="U30" s="14"/>
      <c r="V30" s="14"/>
      <c r="W30" s="14"/>
      <c r="X30" s="14"/>
      <c r="Y30" s="14"/>
      <c r="Z30" s="14"/>
      <c r="AA30" s="14"/>
      <c r="AB30" s="14"/>
      <c r="AC30" s="14"/>
      <c r="AD30" s="14"/>
      <c r="AE30" s="14"/>
      <c r="AF30" s="14"/>
    </row>
    <row r="31" spans="1:32" ht="17.25" hidden="1" customHeight="1" thickBot="1" x14ac:dyDescent="0.3">
      <c r="A31" s="2346" t="s">
        <v>163</v>
      </c>
      <c r="B31" s="60" t="s">
        <v>200</v>
      </c>
      <c r="C31" s="343"/>
      <c r="D31" s="344"/>
      <c r="E31" s="344"/>
      <c r="F31" s="344"/>
      <c r="G31" s="344"/>
      <c r="H31" s="344"/>
      <c r="I31" s="344"/>
      <c r="J31" s="344"/>
      <c r="K31" s="344"/>
      <c r="L31" s="344"/>
      <c r="M31" s="344"/>
      <c r="N31" s="344"/>
      <c r="O31" s="344"/>
      <c r="P31" s="344"/>
      <c r="Q31" s="345"/>
      <c r="R31" s="624">
        <f t="shared" si="3"/>
        <v>0</v>
      </c>
      <c r="S31" s="636" t="e">
        <f>R31/SUM(R31:R33)</f>
        <v>#DIV/0!</v>
      </c>
      <c r="T31" s="14"/>
      <c r="U31" s="14"/>
      <c r="V31" s="14"/>
      <c r="W31" s="14"/>
      <c r="X31" s="14"/>
      <c r="Y31" s="14"/>
      <c r="Z31" s="14"/>
      <c r="AA31" s="14"/>
      <c r="AB31" s="14"/>
      <c r="AC31" s="14"/>
      <c r="AD31" s="14"/>
      <c r="AE31" s="14"/>
      <c r="AF31" s="14"/>
    </row>
    <row r="32" spans="1:32" ht="17.25" hidden="1" customHeight="1" thickBot="1" x14ac:dyDescent="0.3">
      <c r="A32" s="2344"/>
      <c r="B32" s="58" t="s">
        <v>201</v>
      </c>
      <c r="C32" s="346"/>
      <c r="D32" s="347"/>
      <c r="E32" s="347"/>
      <c r="F32" s="347"/>
      <c r="G32" s="347"/>
      <c r="H32" s="347"/>
      <c r="I32" s="347"/>
      <c r="J32" s="347"/>
      <c r="K32" s="347"/>
      <c r="L32" s="347"/>
      <c r="M32" s="347"/>
      <c r="N32" s="347"/>
      <c r="O32" s="347"/>
      <c r="P32" s="347"/>
      <c r="Q32" s="348"/>
      <c r="R32" s="625">
        <f t="shared" si="3"/>
        <v>0</v>
      </c>
      <c r="S32" s="636" t="e">
        <f>R32/SUM(R31:R33)</f>
        <v>#DIV/0!</v>
      </c>
      <c r="T32" s="14"/>
      <c r="U32" s="14"/>
      <c r="V32" s="14"/>
      <c r="W32" s="14"/>
      <c r="X32" s="14"/>
      <c r="Y32" s="14"/>
      <c r="Z32" s="14"/>
      <c r="AA32" s="14"/>
      <c r="AB32" s="14"/>
      <c r="AC32" s="14"/>
      <c r="AD32" s="14"/>
      <c r="AE32" s="14"/>
      <c r="AF32" s="14"/>
    </row>
    <row r="33" spans="1:32" ht="17.25" hidden="1" customHeight="1" thickBot="1" x14ac:dyDescent="0.3">
      <c r="A33" s="2345"/>
      <c r="B33" s="59" t="s">
        <v>202</v>
      </c>
      <c r="C33" s="349"/>
      <c r="D33" s="350"/>
      <c r="E33" s="350"/>
      <c r="F33" s="350"/>
      <c r="G33" s="350"/>
      <c r="H33" s="350"/>
      <c r="I33" s="350"/>
      <c r="J33" s="350"/>
      <c r="K33" s="350"/>
      <c r="L33" s="350"/>
      <c r="M33" s="350"/>
      <c r="N33" s="350"/>
      <c r="O33" s="350"/>
      <c r="P33" s="350"/>
      <c r="Q33" s="351"/>
      <c r="R33" s="626">
        <f t="shared" si="3"/>
        <v>0</v>
      </c>
      <c r="S33" s="636" t="e">
        <f>R33/SUM(R31:R33)</f>
        <v>#DIV/0!</v>
      </c>
      <c r="T33" s="14"/>
      <c r="U33" s="14"/>
      <c r="V33" s="14"/>
      <c r="W33" s="14"/>
      <c r="X33" s="14"/>
      <c r="Y33" s="14"/>
      <c r="Z33" s="14"/>
      <c r="AA33" s="14"/>
      <c r="AB33" s="14"/>
      <c r="AC33" s="14"/>
      <c r="AD33" s="14"/>
      <c r="AE33" s="14"/>
      <c r="AF33" s="14"/>
    </row>
    <row r="34" spans="1:32" ht="17.25" hidden="1" customHeight="1" thickBot="1" x14ac:dyDescent="0.3">
      <c r="A34" s="2346" t="s">
        <v>164</v>
      </c>
      <c r="B34" s="55" t="s">
        <v>200</v>
      </c>
      <c r="C34" s="333"/>
      <c r="D34" s="334"/>
      <c r="E34" s="334"/>
      <c r="F34" s="334"/>
      <c r="G34" s="334"/>
      <c r="H34" s="334"/>
      <c r="I34" s="334"/>
      <c r="J34" s="334"/>
      <c r="K34" s="334"/>
      <c r="L34" s="334"/>
      <c r="M34" s="334"/>
      <c r="N34" s="334"/>
      <c r="O34" s="334"/>
      <c r="P34" s="334"/>
      <c r="Q34" s="335"/>
      <c r="R34" s="621">
        <f t="shared" si="3"/>
        <v>0</v>
      </c>
      <c r="S34" s="639" t="e">
        <f>R34/SUM(R34:R36)</f>
        <v>#DIV/0!</v>
      </c>
      <c r="T34" s="14"/>
      <c r="U34" s="14"/>
      <c r="V34" s="14"/>
      <c r="W34" s="14"/>
      <c r="X34" s="14"/>
      <c r="Y34" s="14"/>
      <c r="Z34" s="14"/>
      <c r="AA34" s="14"/>
      <c r="AB34" s="14"/>
      <c r="AC34" s="14"/>
      <c r="AD34" s="14"/>
      <c r="AE34" s="14"/>
      <c r="AF34" s="14"/>
    </row>
    <row r="35" spans="1:32" ht="17.25" hidden="1" customHeight="1" thickBot="1" x14ac:dyDescent="0.3">
      <c r="A35" s="2344"/>
      <c r="B35" s="56" t="s">
        <v>201</v>
      </c>
      <c r="C35" s="336"/>
      <c r="D35" s="341"/>
      <c r="E35" s="341"/>
      <c r="F35" s="341"/>
      <c r="G35" s="341"/>
      <c r="H35" s="341"/>
      <c r="I35" s="341"/>
      <c r="J35" s="341"/>
      <c r="K35" s="341"/>
      <c r="L35" s="341"/>
      <c r="M35" s="341"/>
      <c r="N35" s="341"/>
      <c r="O35" s="341"/>
      <c r="P35" s="341"/>
      <c r="Q35" s="342"/>
      <c r="R35" s="622">
        <f t="shared" si="3"/>
        <v>0</v>
      </c>
      <c r="S35" s="639" t="e">
        <f>R35/SUM(R34:R36)</f>
        <v>#DIV/0!</v>
      </c>
      <c r="T35" s="14"/>
      <c r="U35" s="14"/>
      <c r="V35" s="14"/>
      <c r="W35" s="14"/>
      <c r="X35" s="14"/>
      <c r="Y35" s="14"/>
      <c r="Z35" s="14"/>
      <c r="AA35" s="14"/>
      <c r="AB35" s="14"/>
      <c r="AC35" s="14"/>
      <c r="AD35" s="14"/>
      <c r="AE35" s="14"/>
      <c r="AF35" s="14"/>
    </row>
    <row r="36" spans="1:32" ht="17.25" hidden="1" customHeight="1" thickBot="1" x14ac:dyDescent="0.3">
      <c r="A36" s="2344"/>
      <c r="B36" s="102" t="s">
        <v>202</v>
      </c>
      <c r="C36" s="338"/>
      <c r="D36" s="339"/>
      <c r="E36" s="339"/>
      <c r="F36" s="339"/>
      <c r="G36" s="339"/>
      <c r="H36" s="339"/>
      <c r="I36" s="339"/>
      <c r="J36" s="339"/>
      <c r="K36" s="339"/>
      <c r="L36" s="339"/>
      <c r="M36" s="339"/>
      <c r="N36" s="339"/>
      <c r="O36" s="339"/>
      <c r="P36" s="339"/>
      <c r="Q36" s="340"/>
      <c r="R36" s="623">
        <f t="shared" si="3"/>
        <v>0</v>
      </c>
      <c r="S36" s="639" t="e">
        <f>R36/SUM(R34:R36)</f>
        <v>#DIV/0!</v>
      </c>
      <c r="T36" s="14"/>
      <c r="U36" s="14"/>
      <c r="V36" s="14"/>
      <c r="W36" s="14"/>
      <c r="X36" s="14"/>
      <c r="Y36" s="14"/>
      <c r="Z36" s="14"/>
      <c r="AA36" s="14"/>
      <c r="AB36" s="14"/>
      <c r="AC36" s="14"/>
      <c r="AD36" s="14"/>
      <c r="AE36" s="14"/>
      <c r="AF36" s="14"/>
    </row>
    <row r="37" spans="1:32" ht="17.25" hidden="1" customHeight="1" thickBot="1" x14ac:dyDescent="0.3">
      <c r="A37" s="2346" t="s">
        <v>165</v>
      </c>
      <c r="B37" s="60" t="s">
        <v>200</v>
      </c>
      <c r="C37" s="352"/>
      <c r="D37" s="353"/>
      <c r="E37" s="353"/>
      <c r="F37" s="353"/>
      <c r="G37" s="353"/>
      <c r="H37" s="353"/>
      <c r="I37" s="353"/>
      <c r="J37" s="353"/>
      <c r="K37" s="353"/>
      <c r="L37" s="353"/>
      <c r="M37" s="353"/>
      <c r="N37" s="353"/>
      <c r="O37" s="353"/>
      <c r="P37" s="353"/>
      <c r="Q37" s="354"/>
      <c r="R37" s="624">
        <f t="shared" si="3"/>
        <v>0</v>
      </c>
      <c r="S37" s="636" t="e">
        <f>R37/SUM(R37:R39)</f>
        <v>#DIV/0!</v>
      </c>
      <c r="T37" s="14"/>
      <c r="U37" s="14"/>
      <c r="V37" s="14"/>
      <c r="W37" s="14"/>
      <c r="X37" s="14"/>
      <c r="Y37" s="14"/>
      <c r="Z37" s="14"/>
      <c r="AA37" s="14"/>
      <c r="AB37" s="14"/>
      <c r="AC37" s="14"/>
      <c r="AD37" s="14"/>
      <c r="AE37" s="14"/>
      <c r="AF37" s="14"/>
    </row>
    <row r="38" spans="1:32" ht="17.25" hidden="1" customHeight="1" thickBot="1" x14ac:dyDescent="0.3">
      <c r="A38" s="2344"/>
      <c r="B38" s="58" t="s">
        <v>201</v>
      </c>
      <c r="C38" s="346"/>
      <c r="D38" s="347"/>
      <c r="E38" s="347"/>
      <c r="F38" s="347"/>
      <c r="G38" s="347"/>
      <c r="H38" s="347"/>
      <c r="I38" s="347"/>
      <c r="J38" s="347"/>
      <c r="K38" s="347"/>
      <c r="L38" s="347"/>
      <c r="M38" s="347"/>
      <c r="N38" s="347"/>
      <c r="O38" s="347"/>
      <c r="P38" s="347"/>
      <c r="Q38" s="348"/>
      <c r="R38" s="625">
        <f t="shared" si="3"/>
        <v>0</v>
      </c>
      <c r="S38" s="636" t="e">
        <f>R38/SUM(R37:R39)</f>
        <v>#DIV/0!</v>
      </c>
      <c r="T38" s="14"/>
      <c r="U38" s="14"/>
      <c r="V38" s="14"/>
      <c r="W38" s="14"/>
      <c r="X38" s="14"/>
      <c r="Y38" s="14"/>
      <c r="Z38" s="14"/>
      <c r="AA38" s="14"/>
      <c r="AB38" s="14"/>
      <c r="AC38" s="14"/>
      <c r="AD38" s="14"/>
      <c r="AE38" s="14"/>
      <c r="AF38" s="14"/>
    </row>
    <row r="39" spans="1:32" ht="17.25" hidden="1" customHeight="1" thickBot="1" x14ac:dyDescent="0.3">
      <c r="A39" s="2353"/>
      <c r="B39" s="136" t="s">
        <v>202</v>
      </c>
      <c r="C39" s="355"/>
      <c r="D39" s="356"/>
      <c r="E39" s="356"/>
      <c r="F39" s="356"/>
      <c r="G39" s="356"/>
      <c r="H39" s="356"/>
      <c r="I39" s="356"/>
      <c r="J39" s="356"/>
      <c r="K39" s="356"/>
      <c r="L39" s="356"/>
      <c r="M39" s="356"/>
      <c r="N39" s="356"/>
      <c r="O39" s="356"/>
      <c r="P39" s="356"/>
      <c r="Q39" s="357"/>
      <c r="R39" s="628">
        <f t="shared" si="3"/>
        <v>0</v>
      </c>
      <c r="S39" s="636" t="e">
        <f>R39/SUM(R37:R39)</f>
        <v>#DIV/0!</v>
      </c>
      <c r="T39" s="14"/>
      <c r="U39" s="14"/>
      <c r="V39" s="14"/>
      <c r="W39" s="14"/>
      <c r="X39" s="14"/>
      <c r="Y39" s="14"/>
      <c r="Z39" s="14"/>
      <c r="AA39" s="14"/>
      <c r="AB39" s="14"/>
      <c r="AC39" s="14"/>
      <c r="AD39" s="14"/>
      <c r="AE39" s="14"/>
      <c r="AF39" s="14"/>
    </row>
    <row r="40" spans="1:32" ht="17.25" hidden="1" customHeight="1" thickTop="1" x14ac:dyDescent="0.25">
      <c r="A40" s="2344" t="s">
        <v>130</v>
      </c>
      <c r="B40" s="135" t="s">
        <v>200</v>
      </c>
      <c r="C40" s="199">
        <f>SUM(C28,C31,C34,C37)</f>
        <v>0</v>
      </c>
      <c r="D40" s="199">
        <f t="shared" ref="D40:I40" si="4">SUM(D28,D31,D34,D37)</f>
        <v>0</v>
      </c>
      <c r="E40" s="199">
        <f t="shared" si="4"/>
        <v>0</v>
      </c>
      <c r="F40" s="199">
        <f t="shared" si="4"/>
        <v>0</v>
      </c>
      <c r="G40" s="199">
        <f t="shared" si="4"/>
        <v>0</v>
      </c>
      <c r="H40" s="199">
        <f t="shared" si="4"/>
        <v>0</v>
      </c>
      <c r="I40" s="199">
        <f t="shared" si="4"/>
        <v>0</v>
      </c>
      <c r="J40" s="199">
        <f>SUM(J28,J31,J34,J37)</f>
        <v>0</v>
      </c>
      <c r="K40" s="199">
        <f t="shared" ref="K40:Q40" si="5">SUM(K28,K31,K34,K37)</f>
        <v>0</v>
      </c>
      <c r="L40" s="199">
        <f t="shared" si="5"/>
        <v>0</v>
      </c>
      <c r="M40" s="199">
        <f t="shared" si="5"/>
        <v>0</v>
      </c>
      <c r="N40" s="199">
        <f t="shared" si="5"/>
        <v>0</v>
      </c>
      <c r="O40" s="199">
        <f t="shared" si="5"/>
        <v>0</v>
      </c>
      <c r="P40" s="199">
        <f t="shared" si="5"/>
        <v>0</v>
      </c>
      <c r="Q40" s="200">
        <f t="shared" si="5"/>
        <v>0</v>
      </c>
      <c r="R40" s="600">
        <f>SUM(C40:Q40)</f>
        <v>0</v>
      </c>
      <c r="S40" s="659" t="e">
        <f>R40/SUM(R40:R42)</f>
        <v>#DIV/0!</v>
      </c>
      <c r="T40" s="14"/>
      <c r="U40" s="14"/>
      <c r="V40" s="14"/>
      <c r="W40" s="14"/>
      <c r="X40" s="14"/>
      <c r="Y40" s="14"/>
      <c r="Z40" s="14"/>
      <c r="AA40" s="14"/>
      <c r="AB40" s="14"/>
      <c r="AC40" s="14"/>
      <c r="AD40" s="14"/>
      <c r="AE40" s="14"/>
      <c r="AF40" s="14"/>
    </row>
    <row r="41" spans="1:32" ht="17.25" hidden="1" customHeight="1" x14ac:dyDescent="0.25">
      <c r="A41" s="2344"/>
      <c r="B41" s="56" t="s">
        <v>201</v>
      </c>
      <c r="C41" s="202">
        <f>SUM(C29,C32,C35,C38)</f>
        <v>0</v>
      </c>
      <c r="D41" s="202">
        <f t="shared" ref="D41:Q41" si="6">SUM(D29,D32,D35,D38)</f>
        <v>0</v>
      </c>
      <c r="E41" s="202">
        <f t="shared" si="6"/>
        <v>0</v>
      </c>
      <c r="F41" s="202">
        <f t="shared" si="6"/>
        <v>0</v>
      </c>
      <c r="G41" s="202">
        <f t="shared" si="6"/>
        <v>0</v>
      </c>
      <c r="H41" s="202">
        <f t="shared" si="6"/>
        <v>0</v>
      </c>
      <c r="I41" s="202">
        <f t="shared" si="6"/>
        <v>0</v>
      </c>
      <c r="J41" s="202">
        <f t="shared" si="6"/>
        <v>0</v>
      </c>
      <c r="K41" s="202">
        <f t="shared" si="6"/>
        <v>0</v>
      </c>
      <c r="L41" s="202">
        <f t="shared" si="6"/>
        <v>0</v>
      </c>
      <c r="M41" s="202">
        <f t="shared" si="6"/>
        <v>0</v>
      </c>
      <c r="N41" s="202">
        <f t="shared" si="6"/>
        <v>0</v>
      </c>
      <c r="O41" s="202">
        <f t="shared" si="6"/>
        <v>0</v>
      </c>
      <c r="P41" s="202">
        <f t="shared" si="6"/>
        <v>0</v>
      </c>
      <c r="Q41" s="203">
        <f t="shared" si="6"/>
        <v>0</v>
      </c>
      <c r="R41" s="597">
        <f>SUM(C41:Q41)</f>
        <v>0</v>
      </c>
      <c r="S41" s="659" t="e">
        <f>R41/SUM(R40:R42)</f>
        <v>#DIV/0!</v>
      </c>
      <c r="T41" s="14"/>
      <c r="U41" s="14"/>
      <c r="V41" s="14"/>
      <c r="W41" s="14"/>
      <c r="X41" s="14"/>
      <c r="Y41" s="14"/>
      <c r="Z41" s="14"/>
      <c r="AA41" s="14"/>
      <c r="AB41" s="14"/>
      <c r="AC41" s="14"/>
      <c r="AD41" s="14"/>
      <c r="AE41" s="14"/>
      <c r="AF41" s="14"/>
    </row>
    <row r="42" spans="1:32" ht="17.25" hidden="1" customHeight="1" thickBot="1" x14ac:dyDescent="0.3">
      <c r="A42" s="2345"/>
      <c r="B42" s="57" t="s">
        <v>202</v>
      </c>
      <c r="C42" s="244">
        <f>SUM(C30,C33,C36,C39)</f>
        <v>0</v>
      </c>
      <c r="D42" s="244">
        <f t="shared" ref="D42:Q42" si="7">SUM(D30,D33,D36,D39)</f>
        <v>0</v>
      </c>
      <c r="E42" s="244">
        <f t="shared" si="7"/>
        <v>0</v>
      </c>
      <c r="F42" s="244">
        <f t="shared" si="7"/>
        <v>0</v>
      </c>
      <c r="G42" s="244">
        <f t="shared" si="7"/>
        <v>0</v>
      </c>
      <c r="H42" s="244">
        <f t="shared" si="7"/>
        <v>0</v>
      </c>
      <c r="I42" s="244">
        <f t="shared" si="7"/>
        <v>0</v>
      </c>
      <c r="J42" s="244">
        <f t="shared" si="7"/>
        <v>0</v>
      </c>
      <c r="K42" s="244">
        <f t="shared" si="7"/>
        <v>0</v>
      </c>
      <c r="L42" s="244">
        <f t="shared" si="7"/>
        <v>0</v>
      </c>
      <c r="M42" s="244">
        <f t="shared" si="7"/>
        <v>0</v>
      </c>
      <c r="N42" s="244">
        <f t="shared" si="7"/>
        <v>0</v>
      </c>
      <c r="O42" s="244">
        <f t="shared" si="7"/>
        <v>0</v>
      </c>
      <c r="P42" s="244">
        <f t="shared" si="7"/>
        <v>0</v>
      </c>
      <c r="Q42" s="598">
        <f t="shared" si="7"/>
        <v>0</v>
      </c>
      <c r="R42" s="599">
        <f>SUM(C42:Q42)</f>
        <v>0</v>
      </c>
      <c r="S42" s="659" t="e">
        <f>R42/SUM(R40:R42)</f>
        <v>#DIV/0!</v>
      </c>
      <c r="T42" s="14"/>
      <c r="U42" s="14"/>
      <c r="V42" s="14"/>
      <c r="W42" s="14"/>
      <c r="X42" s="14"/>
      <c r="Y42" s="14"/>
      <c r="Z42" s="14"/>
      <c r="AA42" s="14"/>
      <c r="AB42" s="14"/>
      <c r="AC42" s="14"/>
      <c r="AD42" s="14"/>
      <c r="AE42" s="14"/>
      <c r="AF42" s="14"/>
    </row>
    <row r="43" spans="1:32" ht="15.75" hidden="1" customHeight="1" x14ac:dyDescent="0.25">
      <c r="A43" s="2346" t="s">
        <v>129</v>
      </c>
      <c r="B43" s="60" t="s">
        <v>200</v>
      </c>
      <c r="C43" s="643" t="e">
        <f t="shared" ref="C43:R43" si="8">C40/SUM(C40:C42)</f>
        <v>#DIV/0!</v>
      </c>
      <c r="D43" s="644" t="e">
        <f t="shared" si="8"/>
        <v>#DIV/0!</v>
      </c>
      <c r="E43" s="644" t="e">
        <f t="shared" si="8"/>
        <v>#DIV/0!</v>
      </c>
      <c r="F43" s="644" t="e">
        <f t="shared" si="8"/>
        <v>#DIV/0!</v>
      </c>
      <c r="G43" s="644" t="e">
        <f t="shared" si="8"/>
        <v>#DIV/0!</v>
      </c>
      <c r="H43" s="644" t="e">
        <f t="shared" si="8"/>
        <v>#DIV/0!</v>
      </c>
      <c r="I43" s="644" t="e">
        <f t="shared" si="8"/>
        <v>#DIV/0!</v>
      </c>
      <c r="J43" s="644" t="e">
        <f t="shared" si="8"/>
        <v>#DIV/0!</v>
      </c>
      <c r="K43" s="644" t="e">
        <f t="shared" si="8"/>
        <v>#DIV/0!</v>
      </c>
      <c r="L43" s="644" t="e">
        <f t="shared" si="8"/>
        <v>#DIV/0!</v>
      </c>
      <c r="M43" s="644" t="e">
        <f t="shared" si="8"/>
        <v>#DIV/0!</v>
      </c>
      <c r="N43" s="644" t="e">
        <f t="shared" si="8"/>
        <v>#DIV/0!</v>
      </c>
      <c r="O43" s="644" t="e">
        <f t="shared" si="8"/>
        <v>#DIV/0!</v>
      </c>
      <c r="P43" s="644" t="e">
        <f t="shared" si="8"/>
        <v>#DIV/0!</v>
      </c>
      <c r="Q43" s="738" t="e">
        <f t="shared" si="8"/>
        <v>#DIV/0!</v>
      </c>
      <c r="R43" s="639" t="e">
        <f t="shared" si="8"/>
        <v>#DIV/0!</v>
      </c>
      <c r="S43" s="2347"/>
      <c r="T43" s="14"/>
      <c r="U43" s="14"/>
      <c r="V43" s="14"/>
      <c r="W43" s="14"/>
      <c r="X43" s="14"/>
      <c r="Y43" s="14"/>
      <c r="Z43" s="14"/>
      <c r="AA43" s="14"/>
      <c r="AB43" s="14"/>
      <c r="AC43" s="14"/>
      <c r="AD43" s="14"/>
      <c r="AE43" s="14"/>
      <c r="AF43" s="14"/>
    </row>
    <row r="44" spans="1:32" ht="15.75" hidden="1" customHeight="1" x14ac:dyDescent="0.25">
      <c r="A44" s="2344"/>
      <c r="B44" s="58" t="s">
        <v>201</v>
      </c>
      <c r="C44" s="646" t="e">
        <f t="shared" ref="C44:R44" si="9">C41/SUM(C40:C42)</f>
        <v>#DIV/0!</v>
      </c>
      <c r="D44" s="647" t="e">
        <f t="shared" si="9"/>
        <v>#DIV/0!</v>
      </c>
      <c r="E44" s="647" t="e">
        <f t="shared" si="9"/>
        <v>#DIV/0!</v>
      </c>
      <c r="F44" s="647" t="e">
        <f t="shared" si="9"/>
        <v>#DIV/0!</v>
      </c>
      <c r="G44" s="647" t="e">
        <f t="shared" si="9"/>
        <v>#DIV/0!</v>
      </c>
      <c r="H44" s="647" t="e">
        <f t="shared" si="9"/>
        <v>#DIV/0!</v>
      </c>
      <c r="I44" s="647" t="e">
        <f t="shared" si="9"/>
        <v>#DIV/0!</v>
      </c>
      <c r="J44" s="647" t="e">
        <f t="shared" si="9"/>
        <v>#DIV/0!</v>
      </c>
      <c r="K44" s="647" t="e">
        <f t="shared" si="9"/>
        <v>#DIV/0!</v>
      </c>
      <c r="L44" s="647" t="e">
        <f t="shared" si="9"/>
        <v>#DIV/0!</v>
      </c>
      <c r="M44" s="647" t="e">
        <f t="shared" si="9"/>
        <v>#DIV/0!</v>
      </c>
      <c r="N44" s="647" t="e">
        <f t="shared" si="9"/>
        <v>#DIV/0!</v>
      </c>
      <c r="O44" s="647" t="e">
        <f t="shared" si="9"/>
        <v>#DIV/0!</v>
      </c>
      <c r="P44" s="647" t="e">
        <f t="shared" si="9"/>
        <v>#DIV/0!</v>
      </c>
      <c r="Q44" s="739" t="e">
        <f t="shared" si="9"/>
        <v>#DIV/0!</v>
      </c>
      <c r="R44" s="640" t="e">
        <f t="shared" si="9"/>
        <v>#DIV/0!</v>
      </c>
      <c r="S44" s="2348"/>
      <c r="T44" s="14"/>
      <c r="U44" s="14"/>
      <c r="V44" s="14"/>
      <c r="W44" s="14"/>
      <c r="X44" s="14"/>
      <c r="Y44" s="14"/>
      <c r="Z44" s="14"/>
      <c r="AA44" s="14"/>
      <c r="AB44" s="14"/>
      <c r="AC44" s="14"/>
      <c r="AD44" s="14"/>
      <c r="AE44" s="14"/>
      <c r="AF44" s="14"/>
    </row>
    <row r="45" spans="1:32" ht="18.75" hidden="1" customHeight="1" thickBot="1" x14ac:dyDescent="0.3">
      <c r="A45" s="2345"/>
      <c r="B45" s="59" t="s">
        <v>202</v>
      </c>
      <c r="C45" s="656" t="e">
        <f t="shared" ref="C45:R45" si="10">C42/SUM(C40:C42)</f>
        <v>#DIV/0!</v>
      </c>
      <c r="D45" s="657" t="e">
        <f t="shared" si="10"/>
        <v>#DIV/0!</v>
      </c>
      <c r="E45" s="657" t="e">
        <f t="shared" si="10"/>
        <v>#DIV/0!</v>
      </c>
      <c r="F45" s="657" t="e">
        <f t="shared" si="10"/>
        <v>#DIV/0!</v>
      </c>
      <c r="G45" s="657" t="e">
        <f t="shared" si="10"/>
        <v>#DIV/0!</v>
      </c>
      <c r="H45" s="657" t="e">
        <f t="shared" si="10"/>
        <v>#DIV/0!</v>
      </c>
      <c r="I45" s="657" t="e">
        <f t="shared" si="10"/>
        <v>#DIV/0!</v>
      </c>
      <c r="J45" s="657" t="e">
        <f t="shared" si="10"/>
        <v>#DIV/0!</v>
      </c>
      <c r="K45" s="657" t="e">
        <f t="shared" si="10"/>
        <v>#DIV/0!</v>
      </c>
      <c r="L45" s="657" t="e">
        <f t="shared" si="10"/>
        <v>#DIV/0!</v>
      </c>
      <c r="M45" s="657" t="e">
        <f t="shared" si="10"/>
        <v>#DIV/0!</v>
      </c>
      <c r="N45" s="657" t="e">
        <f t="shared" si="10"/>
        <v>#DIV/0!</v>
      </c>
      <c r="O45" s="657" t="e">
        <f t="shared" si="10"/>
        <v>#DIV/0!</v>
      </c>
      <c r="P45" s="657" t="e">
        <f t="shared" si="10"/>
        <v>#DIV/0!</v>
      </c>
      <c r="Q45" s="740" t="e">
        <f t="shared" si="10"/>
        <v>#DIV/0!</v>
      </c>
      <c r="R45" s="641" t="e">
        <f t="shared" si="10"/>
        <v>#DIV/0!</v>
      </c>
      <c r="S45" s="2349"/>
      <c r="T45" s="14"/>
      <c r="U45" s="14"/>
      <c r="V45" s="14"/>
      <c r="W45" s="14"/>
      <c r="X45" s="14"/>
      <c r="Y45" s="14"/>
      <c r="Z45" s="14"/>
      <c r="AA45" s="14"/>
      <c r="AB45" s="14"/>
      <c r="AC45" s="14"/>
      <c r="AD45" s="14"/>
      <c r="AE45" s="14"/>
      <c r="AF45" s="14"/>
    </row>
    <row r="46" spans="1:32" ht="15.75" customHeight="1" thickBot="1" x14ac:dyDescent="0.3">
      <c r="A46" s="2317" t="s">
        <v>1096</v>
      </c>
      <c r="B46" s="2318"/>
      <c r="C46" s="2318"/>
      <c r="D46" s="2318"/>
      <c r="E46" s="2318"/>
      <c r="F46" s="2318"/>
      <c r="G46" s="2318"/>
      <c r="H46" s="2318"/>
      <c r="I46" s="2318"/>
      <c r="J46" s="2318"/>
      <c r="K46" s="2318"/>
      <c r="L46" s="2318"/>
      <c r="M46" s="2318"/>
      <c r="N46" s="2318"/>
      <c r="O46" s="2318"/>
      <c r="P46" s="2318"/>
      <c r="Q46" s="2318"/>
      <c r="R46" s="2318"/>
      <c r="S46" s="2319"/>
      <c r="T46" s="14"/>
      <c r="U46" s="14"/>
      <c r="V46" s="14"/>
      <c r="W46" s="14"/>
      <c r="X46" s="14"/>
      <c r="Y46" s="14"/>
      <c r="Z46" s="14"/>
      <c r="AA46" s="14"/>
      <c r="AB46" s="14"/>
      <c r="AC46" s="14"/>
      <c r="AD46" s="14"/>
      <c r="AE46" s="14"/>
      <c r="AF46" s="14"/>
    </row>
    <row r="47" spans="1:32" ht="71.25" customHeight="1" thickBot="1" x14ac:dyDescent="0.3">
      <c r="A47" s="2140"/>
      <c r="B47" s="137" t="s">
        <v>198</v>
      </c>
      <c r="C47" s="665" t="s">
        <v>143</v>
      </c>
      <c r="D47" s="145" t="s">
        <v>144</v>
      </c>
      <c r="E47" s="145" t="s">
        <v>145</v>
      </c>
      <c r="F47" s="145" t="s">
        <v>146</v>
      </c>
      <c r="G47" s="145" t="s">
        <v>147</v>
      </c>
      <c r="H47" s="145" t="s">
        <v>148</v>
      </c>
      <c r="I47" s="145" t="s">
        <v>149</v>
      </c>
      <c r="J47" s="145" t="s">
        <v>150</v>
      </c>
      <c r="K47" s="145" t="s">
        <v>151</v>
      </c>
      <c r="L47" s="145" t="s">
        <v>152</v>
      </c>
      <c r="M47" s="145" t="s">
        <v>153</v>
      </c>
      <c r="N47" s="145" t="s">
        <v>154</v>
      </c>
      <c r="O47" s="145" t="s">
        <v>155</v>
      </c>
      <c r="P47" s="145" t="s">
        <v>156</v>
      </c>
      <c r="Q47" s="146" t="s">
        <v>157</v>
      </c>
      <c r="R47" s="137" t="s">
        <v>158</v>
      </c>
      <c r="S47" s="137" t="s">
        <v>199</v>
      </c>
      <c r="T47" s="15"/>
      <c r="U47" s="15"/>
      <c r="V47" s="15"/>
      <c r="W47" s="15"/>
      <c r="X47" s="15"/>
      <c r="Y47" s="15"/>
      <c r="Z47" s="15"/>
      <c r="AA47" s="15"/>
      <c r="AB47" s="15"/>
      <c r="AC47" s="15"/>
      <c r="AD47" s="15"/>
      <c r="AE47" s="15"/>
      <c r="AF47" s="16"/>
    </row>
    <row r="48" spans="1:32" ht="15.75" customHeight="1" thickBot="1" x14ac:dyDescent="0.3">
      <c r="A48" s="2350" t="s">
        <v>160</v>
      </c>
      <c r="B48" s="2351"/>
      <c r="C48" s="2351"/>
      <c r="D48" s="2351"/>
      <c r="E48" s="2351"/>
      <c r="F48" s="2351"/>
      <c r="G48" s="2351"/>
      <c r="H48" s="2351"/>
      <c r="I48" s="2351"/>
      <c r="J48" s="2351"/>
      <c r="K48" s="2351"/>
      <c r="L48" s="2351"/>
      <c r="M48" s="2351"/>
      <c r="N48" s="2351"/>
      <c r="O48" s="2351"/>
      <c r="P48" s="2351"/>
      <c r="Q48" s="2351"/>
      <c r="R48" s="2351"/>
      <c r="S48" s="2352"/>
      <c r="T48" s="15"/>
      <c r="U48" s="15"/>
      <c r="V48" s="15"/>
      <c r="W48" s="17"/>
      <c r="X48" s="15"/>
      <c r="Y48" s="15"/>
      <c r="Z48" s="15"/>
      <c r="AA48" s="15"/>
      <c r="AB48" s="15"/>
      <c r="AC48" s="15"/>
      <c r="AD48" s="15"/>
      <c r="AE48" s="17"/>
      <c r="AF48" s="16"/>
    </row>
    <row r="49" spans="1:32" ht="17.25" customHeight="1" thickBot="1" x14ac:dyDescent="0.3">
      <c r="A49" s="2346" t="s">
        <v>107</v>
      </c>
      <c r="B49" s="55" t="s">
        <v>200</v>
      </c>
      <c r="C49" s="526">
        <v>0</v>
      </c>
      <c r="D49" s="334">
        <v>0</v>
      </c>
      <c r="E49" s="334">
        <v>1</v>
      </c>
      <c r="F49" s="334">
        <v>2</v>
      </c>
      <c r="G49" s="334">
        <v>1</v>
      </c>
      <c r="H49" s="334">
        <v>0</v>
      </c>
      <c r="I49" s="334">
        <v>0</v>
      </c>
      <c r="J49" s="334">
        <v>58</v>
      </c>
      <c r="K49" s="334">
        <v>6</v>
      </c>
      <c r="L49" s="334">
        <v>1</v>
      </c>
      <c r="M49" s="334">
        <v>4</v>
      </c>
      <c r="N49" s="334">
        <v>2</v>
      </c>
      <c r="O49" s="334">
        <v>0</v>
      </c>
      <c r="P49" s="334">
        <v>5</v>
      </c>
      <c r="Q49" s="527">
        <v>2</v>
      </c>
      <c r="R49" s="596">
        <f t="shared" ref="R49:R57" si="11">SUM(C49:Q49)</f>
        <v>82</v>
      </c>
      <c r="S49" s="639">
        <f>R49/SUM(R49:R51)</f>
        <v>3.6283185840707964E-2</v>
      </c>
      <c r="T49" s="15"/>
      <c r="U49" s="15"/>
      <c r="V49" s="15"/>
      <c r="W49" s="17"/>
      <c r="X49" s="15"/>
      <c r="Y49" s="15"/>
      <c r="Z49" s="15"/>
      <c r="AA49" s="15"/>
      <c r="AB49" s="15"/>
      <c r="AC49" s="15"/>
      <c r="AD49" s="15"/>
      <c r="AE49" s="17"/>
      <c r="AF49" s="16"/>
    </row>
    <row r="50" spans="1:32" ht="17.25" customHeight="1" thickBot="1" x14ac:dyDescent="0.3">
      <c r="A50" s="2344"/>
      <c r="B50" s="56" t="s">
        <v>201</v>
      </c>
      <c r="C50" s="528">
        <v>1</v>
      </c>
      <c r="D50" s="336">
        <v>12</v>
      </c>
      <c r="E50" s="336">
        <v>7</v>
      </c>
      <c r="F50" s="336">
        <v>6</v>
      </c>
      <c r="G50" s="336">
        <v>5</v>
      </c>
      <c r="H50" s="336">
        <v>1</v>
      </c>
      <c r="I50" s="336">
        <v>0</v>
      </c>
      <c r="J50" s="336">
        <v>279</v>
      </c>
      <c r="K50" s="336">
        <v>19</v>
      </c>
      <c r="L50" s="336">
        <v>12</v>
      </c>
      <c r="M50" s="336">
        <v>69</v>
      </c>
      <c r="N50" s="336">
        <v>18</v>
      </c>
      <c r="O50" s="336">
        <v>0</v>
      </c>
      <c r="P50" s="336">
        <v>9</v>
      </c>
      <c r="Q50" s="529">
        <v>12</v>
      </c>
      <c r="R50" s="597">
        <f t="shared" si="11"/>
        <v>450</v>
      </c>
      <c r="S50" s="639">
        <f>R50/SUM(R49:R51)</f>
        <v>0.19911504424778761</v>
      </c>
      <c r="T50" s="15"/>
      <c r="U50" s="15"/>
      <c r="V50" s="15"/>
      <c r="W50" s="17"/>
      <c r="X50" s="15"/>
      <c r="Y50" s="15"/>
      <c r="Z50" s="15"/>
      <c r="AA50" s="15"/>
      <c r="AB50" s="15"/>
      <c r="AC50" s="15"/>
      <c r="AD50" s="15"/>
      <c r="AE50" s="17"/>
      <c r="AF50" s="16"/>
    </row>
    <row r="51" spans="1:32" ht="17.25" customHeight="1" thickBot="1" x14ac:dyDescent="0.3">
      <c r="A51" s="2345"/>
      <c r="B51" s="57" t="s">
        <v>202</v>
      </c>
      <c r="C51" s="530">
        <v>6</v>
      </c>
      <c r="D51" s="339">
        <v>26</v>
      </c>
      <c r="E51" s="339">
        <v>18</v>
      </c>
      <c r="F51" s="339">
        <v>12</v>
      </c>
      <c r="G51" s="339">
        <v>3</v>
      </c>
      <c r="H51" s="339">
        <v>0</v>
      </c>
      <c r="I51" s="339">
        <v>5</v>
      </c>
      <c r="J51" s="339">
        <v>1131</v>
      </c>
      <c r="K51" s="339">
        <v>84</v>
      </c>
      <c r="L51" s="339">
        <v>24</v>
      </c>
      <c r="M51" s="339">
        <v>198</v>
      </c>
      <c r="N51" s="339">
        <v>117</v>
      </c>
      <c r="O51" s="339">
        <v>2</v>
      </c>
      <c r="P51" s="339">
        <v>41</v>
      </c>
      <c r="Q51" s="531">
        <v>61</v>
      </c>
      <c r="R51" s="599">
        <f t="shared" si="11"/>
        <v>1728</v>
      </c>
      <c r="S51" s="639">
        <f>R51/SUM(R49:R51)</f>
        <v>0.76460176991150441</v>
      </c>
      <c r="T51" s="15"/>
      <c r="U51" s="15"/>
      <c r="V51" s="15"/>
      <c r="W51" s="15"/>
      <c r="X51" s="15"/>
      <c r="Y51" s="15"/>
      <c r="Z51" s="15"/>
      <c r="AA51" s="15"/>
      <c r="AB51" s="15"/>
      <c r="AC51" s="15"/>
      <c r="AD51" s="15"/>
      <c r="AE51" s="15"/>
      <c r="AF51" s="16"/>
    </row>
    <row r="52" spans="1:32" ht="17.25" customHeight="1" thickBot="1" x14ac:dyDescent="0.3">
      <c r="A52" s="2346" t="s">
        <v>108</v>
      </c>
      <c r="B52" s="60" t="s">
        <v>200</v>
      </c>
      <c r="C52" s="532">
        <v>2</v>
      </c>
      <c r="D52" s="344">
        <v>0</v>
      </c>
      <c r="E52" s="344">
        <v>2</v>
      </c>
      <c r="F52" s="344">
        <v>0</v>
      </c>
      <c r="G52" s="344">
        <v>1</v>
      </c>
      <c r="H52" s="344">
        <v>0</v>
      </c>
      <c r="I52" s="344">
        <v>0</v>
      </c>
      <c r="J52" s="344">
        <v>130</v>
      </c>
      <c r="K52" s="344">
        <v>15</v>
      </c>
      <c r="L52" s="344">
        <v>2</v>
      </c>
      <c r="M52" s="344">
        <v>8</v>
      </c>
      <c r="N52" s="344">
        <v>8</v>
      </c>
      <c r="O52" s="344">
        <v>1</v>
      </c>
      <c r="P52" s="344">
        <v>6</v>
      </c>
      <c r="Q52" s="533">
        <v>1</v>
      </c>
      <c r="R52" s="606">
        <f t="shared" si="11"/>
        <v>176</v>
      </c>
      <c r="S52" s="636">
        <f>R52/SUM(R52:R54)</f>
        <v>2.4262475875379101E-2</v>
      </c>
      <c r="T52" s="15"/>
      <c r="U52" s="15"/>
      <c r="V52" s="15"/>
      <c r="W52" s="15"/>
      <c r="X52" s="15"/>
      <c r="Y52" s="15"/>
      <c r="Z52" s="15"/>
      <c r="AA52" s="15"/>
      <c r="AB52" s="15"/>
      <c r="AC52" s="15"/>
      <c r="AD52" s="15"/>
      <c r="AE52" s="15"/>
      <c r="AF52" s="16"/>
    </row>
    <row r="53" spans="1:32" ht="17.25" customHeight="1" thickBot="1" x14ac:dyDescent="0.3">
      <c r="A53" s="2344"/>
      <c r="B53" s="58" t="s">
        <v>201</v>
      </c>
      <c r="C53" s="534">
        <v>1</v>
      </c>
      <c r="D53" s="347">
        <v>32</v>
      </c>
      <c r="E53" s="347">
        <v>35</v>
      </c>
      <c r="F53" s="347">
        <v>32</v>
      </c>
      <c r="G53" s="347">
        <v>8</v>
      </c>
      <c r="H53" s="347">
        <v>0</v>
      </c>
      <c r="I53" s="347">
        <v>10</v>
      </c>
      <c r="J53" s="347">
        <v>1014</v>
      </c>
      <c r="K53" s="347">
        <v>83</v>
      </c>
      <c r="L53" s="347">
        <v>15</v>
      </c>
      <c r="M53" s="347">
        <v>291</v>
      </c>
      <c r="N53" s="347">
        <v>83</v>
      </c>
      <c r="O53" s="347">
        <v>4</v>
      </c>
      <c r="P53" s="347">
        <v>57</v>
      </c>
      <c r="Q53" s="535">
        <v>24</v>
      </c>
      <c r="R53" s="607">
        <f t="shared" si="11"/>
        <v>1689</v>
      </c>
      <c r="S53" s="636">
        <f>R53/SUM(R52:R54)</f>
        <v>0.23283705541770058</v>
      </c>
      <c r="T53" s="15"/>
      <c r="U53" s="15"/>
      <c r="V53" s="15"/>
      <c r="W53" s="15"/>
      <c r="X53" s="15"/>
      <c r="Y53" s="15"/>
      <c r="Z53" s="15"/>
      <c r="AA53" s="15"/>
      <c r="AB53" s="15"/>
      <c r="AC53" s="15"/>
      <c r="AD53" s="15"/>
      <c r="AE53" s="15"/>
      <c r="AF53" s="16"/>
    </row>
    <row r="54" spans="1:32" ht="17.25" customHeight="1" thickBot="1" x14ac:dyDescent="0.3">
      <c r="A54" s="2345"/>
      <c r="B54" s="59" t="s">
        <v>202</v>
      </c>
      <c r="C54" s="536">
        <v>20</v>
      </c>
      <c r="D54" s="350">
        <v>82</v>
      </c>
      <c r="E54" s="350">
        <v>91</v>
      </c>
      <c r="F54" s="350">
        <v>23</v>
      </c>
      <c r="G54" s="350">
        <v>10</v>
      </c>
      <c r="H54" s="350">
        <v>0</v>
      </c>
      <c r="I54" s="350">
        <v>3</v>
      </c>
      <c r="J54" s="350">
        <v>3373</v>
      </c>
      <c r="K54" s="350">
        <v>220</v>
      </c>
      <c r="L54" s="350">
        <v>79</v>
      </c>
      <c r="M54" s="350">
        <v>784</v>
      </c>
      <c r="N54" s="350">
        <v>358</v>
      </c>
      <c r="O54" s="350">
        <v>15</v>
      </c>
      <c r="P54" s="350">
        <v>173</v>
      </c>
      <c r="Q54" s="537">
        <v>158</v>
      </c>
      <c r="R54" s="608">
        <f t="shared" si="11"/>
        <v>5389</v>
      </c>
      <c r="S54" s="636">
        <f>R54/SUM(R52:R54)</f>
        <v>0.74290046870692028</v>
      </c>
      <c r="T54" s="15"/>
      <c r="U54" s="15"/>
      <c r="V54" s="15"/>
      <c r="W54" s="15"/>
      <c r="X54" s="15"/>
      <c r="Y54" s="15"/>
      <c r="Z54" s="15"/>
      <c r="AA54" s="15"/>
      <c r="AB54" s="15"/>
      <c r="AC54" s="15"/>
      <c r="AD54" s="15"/>
      <c r="AE54" s="15"/>
      <c r="AF54" s="16"/>
    </row>
    <row r="55" spans="1:32" ht="17.25" customHeight="1" thickBot="1" x14ac:dyDescent="0.3">
      <c r="A55" s="2346" t="s">
        <v>109</v>
      </c>
      <c r="B55" s="55" t="s">
        <v>200</v>
      </c>
      <c r="C55" s="526">
        <v>0</v>
      </c>
      <c r="D55" s="334">
        <v>0</v>
      </c>
      <c r="E55" s="334">
        <v>1</v>
      </c>
      <c r="F55" s="334">
        <v>0</v>
      </c>
      <c r="G55" s="334">
        <v>0</v>
      </c>
      <c r="H55" s="334">
        <v>0</v>
      </c>
      <c r="I55" s="334">
        <v>0</v>
      </c>
      <c r="J55" s="334">
        <v>53</v>
      </c>
      <c r="K55" s="334">
        <v>5</v>
      </c>
      <c r="L55" s="334">
        <v>0</v>
      </c>
      <c r="M55" s="334">
        <v>8</v>
      </c>
      <c r="N55" s="334">
        <v>10</v>
      </c>
      <c r="O55" s="334">
        <v>1</v>
      </c>
      <c r="P55" s="334">
        <v>2</v>
      </c>
      <c r="Q55" s="527">
        <v>0</v>
      </c>
      <c r="R55" s="596">
        <f t="shared" si="11"/>
        <v>80</v>
      </c>
      <c r="S55" s="639">
        <f>R55/SUM(R55:R57)</f>
        <v>8.083257552793776E-3</v>
      </c>
      <c r="T55" s="15"/>
      <c r="U55" s="15"/>
      <c r="V55" s="15"/>
      <c r="W55" s="15"/>
      <c r="X55" s="15"/>
      <c r="Y55" s="15"/>
      <c r="Z55" s="15"/>
      <c r="AA55" s="15"/>
      <c r="AB55" s="15"/>
      <c r="AC55" s="15"/>
      <c r="AD55" s="15"/>
      <c r="AE55" s="15"/>
      <c r="AF55" s="16"/>
    </row>
    <row r="56" spans="1:32" ht="17.25" customHeight="1" thickBot="1" x14ac:dyDescent="0.3">
      <c r="A56" s="2344"/>
      <c r="B56" s="56" t="s">
        <v>201</v>
      </c>
      <c r="C56" s="528">
        <v>3</v>
      </c>
      <c r="D56" s="341">
        <v>31</v>
      </c>
      <c r="E56" s="341">
        <v>22</v>
      </c>
      <c r="F56" s="341">
        <v>17</v>
      </c>
      <c r="G56" s="341">
        <v>9</v>
      </c>
      <c r="H56" s="341">
        <v>2</v>
      </c>
      <c r="I56" s="341">
        <v>3</v>
      </c>
      <c r="J56" s="341">
        <v>504</v>
      </c>
      <c r="K56" s="341">
        <v>48</v>
      </c>
      <c r="L56" s="341">
        <v>13</v>
      </c>
      <c r="M56" s="341">
        <v>192</v>
      </c>
      <c r="N56" s="341">
        <v>52</v>
      </c>
      <c r="O56" s="341">
        <v>1</v>
      </c>
      <c r="P56" s="341">
        <v>39</v>
      </c>
      <c r="Q56" s="538">
        <v>14</v>
      </c>
      <c r="R56" s="597">
        <f t="shared" si="11"/>
        <v>950</v>
      </c>
      <c r="S56" s="639">
        <f>R56/SUM(R55:R57)</f>
        <v>9.5988683439426084E-2</v>
      </c>
      <c r="T56" s="15"/>
      <c r="U56" s="15"/>
      <c r="V56" s="15"/>
      <c r="W56" s="15"/>
      <c r="X56" s="15"/>
      <c r="Y56" s="15"/>
      <c r="Z56" s="15"/>
      <c r="AA56" s="15"/>
      <c r="AB56" s="15"/>
      <c r="AC56" s="15"/>
      <c r="AD56" s="15"/>
      <c r="AE56" s="15"/>
      <c r="AF56" s="16"/>
    </row>
    <row r="57" spans="1:32" ht="17.25" customHeight="1" thickBot="1" x14ac:dyDescent="0.3">
      <c r="A57" s="2345"/>
      <c r="B57" s="57" t="s">
        <v>202</v>
      </c>
      <c r="C57" s="530">
        <v>24</v>
      </c>
      <c r="D57" s="339">
        <v>165</v>
      </c>
      <c r="E57" s="339">
        <v>134</v>
      </c>
      <c r="F57" s="339">
        <v>54</v>
      </c>
      <c r="G57" s="339">
        <v>24</v>
      </c>
      <c r="H57" s="339">
        <v>2</v>
      </c>
      <c r="I57" s="339">
        <v>15</v>
      </c>
      <c r="J57" s="339">
        <v>5417</v>
      </c>
      <c r="K57" s="339">
        <v>299</v>
      </c>
      <c r="L57" s="339">
        <v>139</v>
      </c>
      <c r="M57" s="339">
        <v>1477</v>
      </c>
      <c r="N57" s="339">
        <v>599</v>
      </c>
      <c r="O57" s="339">
        <v>30</v>
      </c>
      <c r="P57" s="339">
        <v>274</v>
      </c>
      <c r="Q57" s="531">
        <v>214</v>
      </c>
      <c r="R57" s="599">
        <f t="shared" si="11"/>
        <v>8867</v>
      </c>
      <c r="S57" s="639">
        <f>R57/SUM(R55:R57)</f>
        <v>0.89592805900778016</v>
      </c>
      <c r="T57" s="15"/>
      <c r="U57" s="15"/>
      <c r="V57" s="15"/>
      <c r="W57" s="17"/>
      <c r="X57" s="15"/>
      <c r="Y57" s="15"/>
      <c r="Z57" s="15"/>
      <c r="AA57" s="15"/>
      <c r="AB57" s="15"/>
      <c r="AC57" s="15"/>
      <c r="AD57" s="15"/>
      <c r="AE57" s="17"/>
      <c r="AF57" s="16"/>
    </row>
    <row r="58" spans="1:32" ht="17.25" customHeight="1" thickBot="1" x14ac:dyDescent="0.3">
      <c r="A58" s="2344" t="s">
        <v>110</v>
      </c>
      <c r="B58" s="196" t="s">
        <v>200</v>
      </c>
      <c r="C58" s="539">
        <v>0</v>
      </c>
      <c r="D58" s="353">
        <v>0</v>
      </c>
      <c r="E58" s="353">
        <v>0</v>
      </c>
      <c r="F58" s="353">
        <v>0</v>
      </c>
      <c r="G58" s="353">
        <v>0</v>
      </c>
      <c r="H58" s="353">
        <v>0</v>
      </c>
      <c r="I58" s="353">
        <v>0</v>
      </c>
      <c r="J58" s="353">
        <v>22</v>
      </c>
      <c r="K58" s="353">
        <v>0</v>
      </c>
      <c r="L58" s="353">
        <v>0</v>
      </c>
      <c r="M58" s="353">
        <v>0</v>
      </c>
      <c r="N58" s="353">
        <v>2</v>
      </c>
      <c r="O58" s="353">
        <v>0</v>
      </c>
      <c r="P58" s="353">
        <v>0</v>
      </c>
      <c r="Q58" s="540">
        <v>0</v>
      </c>
      <c r="R58" s="606">
        <f t="shared" ref="R58:R63" si="12">SUM(C58:Q58)</f>
        <v>24</v>
      </c>
      <c r="S58" s="636">
        <f>R58/SUM(R58:R60)</f>
        <v>8.8560885608856083E-2</v>
      </c>
      <c r="T58" s="15"/>
      <c r="U58" s="15"/>
      <c r="V58" s="15"/>
      <c r="W58" s="17"/>
      <c r="X58" s="15"/>
      <c r="Y58" s="15"/>
      <c r="Z58" s="15"/>
      <c r="AA58" s="15"/>
      <c r="AB58" s="15"/>
      <c r="AC58" s="15"/>
      <c r="AD58" s="15"/>
      <c r="AE58" s="17"/>
      <c r="AF58" s="16"/>
    </row>
    <row r="59" spans="1:32" ht="17.25" customHeight="1" thickBot="1" x14ac:dyDescent="0.3">
      <c r="A59" s="2344"/>
      <c r="B59" s="58" t="s">
        <v>201</v>
      </c>
      <c r="C59" s="534">
        <v>0</v>
      </c>
      <c r="D59" s="347">
        <v>1</v>
      </c>
      <c r="E59" s="347">
        <v>0</v>
      </c>
      <c r="F59" s="347">
        <v>0</v>
      </c>
      <c r="G59" s="347">
        <v>0</v>
      </c>
      <c r="H59" s="347">
        <v>0</v>
      </c>
      <c r="I59" s="347">
        <v>0</v>
      </c>
      <c r="J59" s="347">
        <v>50</v>
      </c>
      <c r="K59" s="347">
        <v>0</v>
      </c>
      <c r="L59" s="347">
        <v>0</v>
      </c>
      <c r="M59" s="347">
        <v>9</v>
      </c>
      <c r="N59" s="347">
        <v>13</v>
      </c>
      <c r="O59" s="347">
        <v>1</v>
      </c>
      <c r="P59" s="347">
        <v>0</v>
      </c>
      <c r="Q59" s="535">
        <v>0</v>
      </c>
      <c r="R59" s="607">
        <f t="shared" si="12"/>
        <v>74</v>
      </c>
      <c r="S59" s="636">
        <f>R59/SUM(R58:R60)</f>
        <v>0.27306273062730629</v>
      </c>
      <c r="T59" s="15"/>
      <c r="U59" s="15"/>
      <c r="V59" s="15"/>
      <c r="W59" s="17"/>
      <c r="X59" s="15"/>
      <c r="Y59" s="15"/>
      <c r="Z59" s="15"/>
      <c r="AA59" s="15"/>
      <c r="AB59" s="15"/>
      <c r="AC59" s="15"/>
      <c r="AD59" s="15"/>
      <c r="AE59" s="17"/>
      <c r="AF59" s="16"/>
    </row>
    <row r="60" spans="1:32" ht="17.25" customHeight="1" thickBot="1" x14ac:dyDescent="0.3">
      <c r="A60" s="2353"/>
      <c r="B60" s="136" t="s">
        <v>202</v>
      </c>
      <c r="C60" s="541">
        <v>0</v>
      </c>
      <c r="D60" s="356">
        <v>1</v>
      </c>
      <c r="E60" s="356">
        <v>1</v>
      </c>
      <c r="F60" s="356">
        <v>1</v>
      </c>
      <c r="G60" s="356">
        <v>0</v>
      </c>
      <c r="H60" s="356">
        <v>0</v>
      </c>
      <c r="I60" s="356">
        <v>0</v>
      </c>
      <c r="J60" s="356">
        <v>118</v>
      </c>
      <c r="K60" s="356">
        <v>5</v>
      </c>
      <c r="L60" s="356">
        <v>2</v>
      </c>
      <c r="M60" s="356">
        <v>26</v>
      </c>
      <c r="N60" s="356">
        <v>15</v>
      </c>
      <c r="O60" s="356">
        <v>0</v>
      </c>
      <c r="P60" s="356">
        <v>0</v>
      </c>
      <c r="Q60" s="542">
        <v>4</v>
      </c>
      <c r="R60" s="609">
        <f t="shared" si="12"/>
        <v>173</v>
      </c>
      <c r="S60" s="2100">
        <f>R60/SUM(R58:R60)</f>
        <v>0.63837638376383765</v>
      </c>
      <c r="T60" s="16"/>
      <c r="U60" s="16"/>
      <c r="V60" s="16"/>
      <c r="W60" s="16"/>
      <c r="X60" s="16"/>
      <c r="Y60" s="16"/>
      <c r="Z60" s="16"/>
      <c r="AA60" s="16"/>
      <c r="AB60" s="16"/>
      <c r="AC60" s="16"/>
      <c r="AD60" s="16"/>
      <c r="AE60" s="16"/>
      <c r="AF60" s="15"/>
    </row>
    <row r="61" spans="1:32" ht="17.25" customHeight="1" thickTop="1" x14ac:dyDescent="0.25">
      <c r="A61" s="2344" t="s">
        <v>130</v>
      </c>
      <c r="B61" s="135" t="s">
        <v>200</v>
      </c>
      <c r="C61" s="1657">
        <f>SUM(C49,C55,C52,C58)</f>
        <v>2</v>
      </c>
      <c r="D61" s="1658">
        <f t="shared" ref="D61:Q61" si="13">SUM(D49,D55,D52,D58)</f>
        <v>0</v>
      </c>
      <c r="E61" s="1658">
        <f t="shared" si="13"/>
        <v>4</v>
      </c>
      <c r="F61" s="1658">
        <f t="shared" si="13"/>
        <v>2</v>
      </c>
      <c r="G61" s="1658">
        <f t="shared" si="13"/>
        <v>2</v>
      </c>
      <c r="H61" s="1658">
        <f t="shared" si="13"/>
        <v>0</v>
      </c>
      <c r="I61" s="1658">
        <f t="shared" si="13"/>
        <v>0</v>
      </c>
      <c r="J61" s="1658">
        <f t="shared" si="13"/>
        <v>263</v>
      </c>
      <c r="K61" s="1658">
        <f t="shared" si="13"/>
        <v>26</v>
      </c>
      <c r="L61" s="1658">
        <f t="shared" si="13"/>
        <v>3</v>
      </c>
      <c r="M61" s="1658">
        <f t="shared" si="13"/>
        <v>20</v>
      </c>
      <c r="N61" s="1658">
        <f t="shared" si="13"/>
        <v>22</v>
      </c>
      <c r="O61" s="1658">
        <f t="shared" si="13"/>
        <v>2</v>
      </c>
      <c r="P61" s="1658">
        <f t="shared" si="13"/>
        <v>13</v>
      </c>
      <c r="Q61" s="2097">
        <f t="shared" si="13"/>
        <v>3</v>
      </c>
      <c r="R61" s="600">
        <f t="shared" si="12"/>
        <v>362</v>
      </c>
      <c r="S61" s="659">
        <f>R61/SUM(R61:R63)</f>
        <v>1.8392439792703993E-2</v>
      </c>
      <c r="T61" s="16"/>
      <c r="U61" s="16"/>
      <c r="V61" s="16"/>
      <c r="W61" s="16"/>
      <c r="X61" s="16"/>
      <c r="Y61" s="16"/>
      <c r="Z61" s="16"/>
      <c r="AA61" s="16"/>
      <c r="AB61" s="16"/>
      <c r="AC61" s="16"/>
      <c r="AD61" s="16"/>
      <c r="AE61" s="16"/>
      <c r="AF61" s="15"/>
    </row>
    <row r="62" spans="1:32" ht="17.25" customHeight="1" x14ac:dyDescent="0.25">
      <c r="A62" s="2344"/>
      <c r="B62" s="56" t="s">
        <v>201</v>
      </c>
      <c r="C62" s="197">
        <f>SUM(C50,C53,C56,C59)</f>
        <v>5</v>
      </c>
      <c r="D62" s="1545">
        <f t="shared" ref="D62:Q62" si="14">SUM(D50,D53,D56,D59)</f>
        <v>76</v>
      </c>
      <c r="E62" s="1545">
        <f t="shared" si="14"/>
        <v>64</v>
      </c>
      <c r="F62" s="1545">
        <f t="shared" si="14"/>
        <v>55</v>
      </c>
      <c r="G62" s="1545">
        <f t="shared" si="14"/>
        <v>22</v>
      </c>
      <c r="H62" s="1545">
        <f t="shared" si="14"/>
        <v>3</v>
      </c>
      <c r="I62" s="1545">
        <f t="shared" si="14"/>
        <v>13</v>
      </c>
      <c r="J62" s="1545">
        <f t="shared" si="14"/>
        <v>1847</v>
      </c>
      <c r="K62" s="1545">
        <f t="shared" si="14"/>
        <v>150</v>
      </c>
      <c r="L62" s="1545">
        <f t="shared" si="14"/>
        <v>40</v>
      </c>
      <c r="M62" s="1545">
        <f t="shared" si="14"/>
        <v>561</v>
      </c>
      <c r="N62" s="1545">
        <f t="shared" si="14"/>
        <v>166</v>
      </c>
      <c r="O62" s="1545">
        <f t="shared" si="14"/>
        <v>6</v>
      </c>
      <c r="P62" s="1545">
        <f t="shared" si="14"/>
        <v>105</v>
      </c>
      <c r="Q62" s="2098">
        <f t="shared" si="14"/>
        <v>50</v>
      </c>
      <c r="R62" s="597">
        <f t="shared" si="12"/>
        <v>3163</v>
      </c>
      <c r="S62" s="642">
        <f>R62/SUM(R61:R63)</f>
        <v>0.16070521288486941</v>
      </c>
      <c r="T62" s="16"/>
      <c r="U62" s="16"/>
      <c r="V62" s="16"/>
      <c r="W62" s="16"/>
      <c r="X62" s="16"/>
      <c r="Y62" s="16"/>
      <c r="Z62" s="16"/>
      <c r="AA62" s="16"/>
      <c r="AB62" s="16"/>
      <c r="AC62" s="16"/>
      <c r="AD62" s="16"/>
      <c r="AE62" s="16"/>
      <c r="AF62" s="15"/>
    </row>
    <row r="63" spans="1:32" ht="17.25" customHeight="1" thickBot="1" x14ac:dyDescent="0.3">
      <c r="A63" s="2344"/>
      <c r="B63" s="102" t="s">
        <v>202</v>
      </c>
      <c r="C63" s="198">
        <f>SUM(C60,C57,C54,C51)</f>
        <v>50</v>
      </c>
      <c r="D63" s="1661">
        <f t="shared" ref="D63:Q63" si="15">SUM(D60,D57,D54,D51)</f>
        <v>274</v>
      </c>
      <c r="E63" s="1661">
        <f t="shared" si="15"/>
        <v>244</v>
      </c>
      <c r="F63" s="1661">
        <f t="shared" si="15"/>
        <v>90</v>
      </c>
      <c r="G63" s="1661">
        <f t="shared" si="15"/>
        <v>37</v>
      </c>
      <c r="H63" s="1661">
        <f t="shared" si="15"/>
        <v>2</v>
      </c>
      <c r="I63" s="1661">
        <f t="shared" si="15"/>
        <v>23</v>
      </c>
      <c r="J63" s="1661">
        <f t="shared" si="15"/>
        <v>10039</v>
      </c>
      <c r="K63" s="1661">
        <f t="shared" si="15"/>
        <v>608</v>
      </c>
      <c r="L63" s="1661">
        <f t="shared" si="15"/>
        <v>244</v>
      </c>
      <c r="M63" s="1661">
        <f t="shared" si="15"/>
        <v>2485</v>
      </c>
      <c r="N63" s="1661">
        <f t="shared" si="15"/>
        <v>1089</v>
      </c>
      <c r="O63" s="1661">
        <f t="shared" si="15"/>
        <v>47</v>
      </c>
      <c r="P63" s="1661">
        <f t="shared" si="15"/>
        <v>488</v>
      </c>
      <c r="Q63" s="2099">
        <f t="shared" si="15"/>
        <v>437</v>
      </c>
      <c r="R63" s="599">
        <f t="shared" si="12"/>
        <v>16157</v>
      </c>
      <c r="S63" s="642">
        <f>R63/SUM(R61:R63)</f>
        <v>0.82090234732242662</v>
      </c>
      <c r="T63" s="14"/>
      <c r="U63" s="14"/>
      <c r="V63" s="14"/>
      <c r="W63" s="14"/>
      <c r="X63" s="14"/>
      <c r="Y63" s="14"/>
      <c r="Z63" s="14"/>
      <c r="AA63" s="14"/>
      <c r="AB63" s="14"/>
      <c r="AC63" s="14"/>
      <c r="AD63" s="14"/>
      <c r="AE63" s="14"/>
      <c r="AF63" s="14"/>
    </row>
    <row r="64" spans="1:32" ht="17.25" customHeight="1" thickBot="1" x14ac:dyDescent="0.3">
      <c r="A64" s="2354" t="s">
        <v>161</v>
      </c>
      <c r="B64" s="2355"/>
      <c r="C64" s="2351"/>
      <c r="D64" s="2351"/>
      <c r="E64" s="2351"/>
      <c r="F64" s="2351"/>
      <c r="G64" s="2351"/>
      <c r="H64" s="2351"/>
      <c r="I64" s="2351"/>
      <c r="J64" s="2351"/>
      <c r="K64" s="2351"/>
      <c r="L64" s="2351"/>
      <c r="M64" s="2351"/>
      <c r="N64" s="2351"/>
      <c r="O64" s="2351"/>
      <c r="P64" s="2351"/>
      <c r="Q64" s="2351"/>
      <c r="R64" s="2355"/>
      <c r="S64" s="2356"/>
      <c r="T64" s="14"/>
      <c r="U64" s="14"/>
      <c r="V64" s="14"/>
      <c r="W64" s="14"/>
      <c r="X64" s="14"/>
      <c r="Y64" s="14"/>
      <c r="Z64" s="14"/>
      <c r="AA64" s="14"/>
      <c r="AB64" s="14"/>
      <c r="AC64" s="14"/>
      <c r="AD64" s="14"/>
      <c r="AE64" s="14"/>
      <c r="AF64" s="14"/>
    </row>
    <row r="65" spans="1:32" ht="17.25" customHeight="1" thickBot="1" x14ac:dyDescent="0.3">
      <c r="A65" s="2340" t="s">
        <v>162</v>
      </c>
      <c r="B65" s="55" t="s">
        <v>200</v>
      </c>
      <c r="C65" s="333">
        <v>0</v>
      </c>
      <c r="D65" s="334">
        <v>0</v>
      </c>
      <c r="E65" s="334">
        <v>0</v>
      </c>
      <c r="F65" s="334">
        <v>0</v>
      </c>
      <c r="G65" s="334">
        <v>0</v>
      </c>
      <c r="H65" s="334">
        <v>0</v>
      </c>
      <c r="I65" s="334">
        <v>0</v>
      </c>
      <c r="J65" s="334">
        <v>0</v>
      </c>
      <c r="K65" s="334">
        <v>0</v>
      </c>
      <c r="L65" s="334">
        <v>0</v>
      </c>
      <c r="M65" s="334">
        <v>0</v>
      </c>
      <c r="N65" s="334">
        <v>0</v>
      </c>
      <c r="O65" s="334">
        <v>0</v>
      </c>
      <c r="P65" s="334">
        <v>0</v>
      </c>
      <c r="Q65" s="335">
        <v>0</v>
      </c>
      <c r="R65" s="621">
        <f t="shared" ref="R65:R76" si="16">SUM(C65:Q65)</f>
        <v>0</v>
      </c>
      <c r="S65" s="639">
        <f>R65/SUM(R65:R67)</f>
        <v>0</v>
      </c>
      <c r="T65" s="14"/>
      <c r="U65" s="14"/>
      <c r="V65" s="14"/>
      <c r="W65" s="14"/>
      <c r="X65" s="14"/>
      <c r="Y65" s="14"/>
      <c r="Z65" s="14"/>
      <c r="AA65" s="14"/>
      <c r="AB65" s="14"/>
      <c r="AC65" s="14"/>
      <c r="AD65" s="14"/>
      <c r="AE65" s="14"/>
      <c r="AF65" s="14"/>
    </row>
    <row r="66" spans="1:32" ht="17.25" customHeight="1" thickBot="1" x14ac:dyDescent="0.3">
      <c r="A66" s="2341"/>
      <c r="B66" s="56" t="s">
        <v>201</v>
      </c>
      <c r="C66" s="336">
        <v>0</v>
      </c>
      <c r="D66" s="336">
        <v>0</v>
      </c>
      <c r="E66" s="336">
        <v>0</v>
      </c>
      <c r="F66" s="336">
        <v>0</v>
      </c>
      <c r="G66" s="336">
        <v>0</v>
      </c>
      <c r="H66" s="336">
        <v>0</v>
      </c>
      <c r="I66" s="336">
        <v>0</v>
      </c>
      <c r="J66" s="336">
        <v>1</v>
      </c>
      <c r="K66" s="336">
        <v>0</v>
      </c>
      <c r="L66" s="336">
        <v>0</v>
      </c>
      <c r="M66" s="336">
        <v>3</v>
      </c>
      <c r="N66" s="336">
        <v>0</v>
      </c>
      <c r="O66" s="336">
        <v>0</v>
      </c>
      <c r="P66" s="336">
        <v>1</v>
      </c>
      <c r="Q66" s="337">
        <v>0</v>
      </c>
      <c r="R66" s="622">
        <f t="shared" si="16"/>
        <v>5</v>
      </c>
      <c r="S66" s="639">
        <f>R66/SUM(R65:R67)</f>
        <v>2.2321428571428572E-2</v>
      </c>
      <c r="T66" s="14"/>
      <c r="U66" s="14"/>
      <c r="V66" s="14"/>
      <c r="W66" s="14"/>
      <c r="X66" s="14"/>
      <c r="Y66" s="14"/>
      <c r="Z66" s="14"/>
      <c r="AA66" s="14"/>
      <c r="AB66" s="14"/>
      <c r="AC66" s="14"/>
      <c r="AD66" s="14"/>
      <c r="AE66" s="14"/>
      <c r="AF66" s="14"/>
    </row>
    <row r="67" spans="1:32" ht="17.25" customHeight="1" thickBot="1" x14ac:dyDescent="0.3">
      <c r="A67" s="2342"/>
      <c r="B67" s="57" t="s">
        <v>202</v>
      </c>
      <c r="C67" s="338">
        <v>0</v>
      </c>
      <c r="D67" s="339">
        <v>8</v>
      </c>
      <c r="E67" s="339">
        <v>3</v>
      </c>
      <c r="F67" s="339">
        <v>2</v>
      </c>
      <c r="G67" s="339">
        <v>0</v>
      </c>
      <c r="H67" s="339">
        <v>0</v>
      </c>
      <c r="I67" s="339">
        <v>0</v>
      </c>
      <c r="J67" s="339">
        <v>134</v>
      </c>
      <c r="K67" s="339">
        <v>9</v>
      </c>
      <c r="L67" s="339">
        <v>4</v>
      </c>
      <c r="M67" s="339">
        <v>34</v>
      </c>
      <c r="N67" s="339">
        <v>9</v>
      </c>
      <c r="O67" s="339">
        <v>0</v>
      </c>
      <c r="P67" s="339">
        <v>9</v>
      </c>
      <c r="Q67" s="340">
        <v>7</v>
      </c>
      <c r="R67" s="623">
        <f t="shared" si="16"/>
        <v>219</v>
      </c>
      <c r="S67" s="639">
        <f>R67/SUM(R65:R67)</f>
        <v>0.9776785714285714</v>
      </c>
      <c r="T67" s="14"/>
      <c r="U67" s="14"/>
      <c r="V67" s="14"/>
      <c r="W67" s="14"/>
      <c r="X67" s="14"/>
      <c r="Y67" s="14"/>
      <c r="Z67" s="14"/>
      <c r="AA67" s="14"/>
      <c r="AB67" s="14"/>
      <c r="AC67" s="14"/>
      <c r="AD67" s="14"/>
      <c r="AE67" s="14"/>
      <c r="AF67" s="14"/>
    </row>
    <row r="68" spans="1:32" ht="17.25" customHeight="1" thickBot="1" x14ac:dyDescent="0.3">
      <c r="A68" s="2340" t="s">
        <v>163</v>
      </c>
      <c r="B68" s="60" t="s">
        <v>200</v>
      </c>
      <c r="C68" s="343">
        <v>1</v>
      </c>
      <c r="D68" s="344">
        <v>0</v>
      </c>
      <c r="E68" s="344">
        <v>4</v>
      </c>
      <c r="F68" s="344">
        <v>1</v>
      </c>
      <c r="G68" s="344">
        <v>2</v>
      </c>
      <c r="H68" s="344">
        <v>0</v>
      </c>
      <c r="I68" s="344">
        <v>0</v>
      </c>
      <c r="J68" s="344">
        <v>219</v>
      </c>
      <c r="K68" s="344">
        <v>17</v>
      </c>
      <c r="L68" s="344">
        <v>2</v>
      </c>
      <c r="M68" s="344">
        <v>15</v>
      </c>
      <c r="N68" s="344">
        <v>17</v>
      </c>
      <c r="O68" s="344">
        <v>2</v>
      </c>
      <c r="P68" s="344">
        <v>8</v>
      </c>
      <c r="Q68" s="345">
        <v>2</v>
      </c>
      <c r="R68" s="624">
        <f t="shared" si="16"/>
        <v>290</v>
      </c>
      <c r="S68" s="636">
        <f>R68/SUM(R68:R70)</f>
        <v>2.5082165715274173E-2</v>
      </c>
      <c r="T68" s="14"/>
      <c r="U68" s="14"/>
      <c r="V68" s="14"/>
      <c r="W68" s="14"/>
      <c r="X68" s="14"/>
      <c r="Y68" s="14"/>
      <c r="Z68" s="14"/>
      <c r="AA68" s="14"/>
      <c r="AB68" s="14"/>
      <c r="AC68" s="14"/>
      <c r="AD68" s="14"/>
      <c r="AE68" s="14"/>
      <c r="AF68" s="14"/>
    </row>
    <row r="69" spans="1:32" ht="17.25" customHeight="1" thickBot="1" x14ac:dyDescent="0.3">
      <c r="A69" s="2341"/>
      <c r="B69" s="58" t="s">
        <v>201</v>
      </c>
      <c r="C69" s="346">
        <v>0</v>
      </c>
      <c r="D69" s="347">
        <v>52</v>
      </c>
      <c r="E69" s="347">
        <v>37</v>
      </c>
      <c r="F69" s="347">
        <v>35</v>
      </c>
      <c r="G69" s="347">
        <v>12</v>
      </c>
      <c r="H69" s="347">
        <v>3</v>
      </c>
      <c r="I69" s="347">
        <v>9</v>
      </c>
      <c r="J69" s="347">
        <v>1028</v>
      </c>
      <c r="K69" s="347">
        <v>101</v>
      </c>
      <c r="L69" s="347">
        <v>21</v>
      </c>
      <c r="M69" s="347">
        <v>368</v>
      </c>
      <c r="N69" s="347">
        <v>97</v>
      </c>
      <c r="O69" s="347">
        <v>5</v>
      </c>
      <c r="P69" s="347">
        <v>48</v>
      </c>
      <c r="Q69" s="348">
        <v>28</v>
      </c>
      <c r="R69" s="625">
        <f t="shared" si="16"/>
        <v>1844</v>
      </c>
      <c r="S69" s="636">
        <f>R69/SUM(R68:R70)</f>
        <v>0.15948797785850199</v>
      </c>
      <c r="T69" s="14"/>
      <c r="U69" s="14"/>
      <c r="V69" s="14"/>
      <c r="W69" s="14"/>
      <c r="X69" s="14"/>
      <c r="Y69" s="14"/>
      <c r="Z69" s="14"/>
      <c r="AA69" s="14"/>
      <c r="AB69" s="14"/>
      <c r="AC69" s="14"/>
      <c r="AD69" s="14"/>
      <c r="AE69" s="14"/>
      <c r="AF69" s="14"/>
    </row>
    <row r="70" spans="1:32" ht="17.25" customHeight="1" thickBot="1" x14ac:dyDescent="0.3">
      <c r="A70" s="2342"/>
      <c r="B70" s="59" t="s">
        <v>202</v>
      </c>
      <c r="C70" s="349">
        <v>36</v>
      </c>
      <c r="D70" s="350">
        <v>149</v>
      </c>
      <c r="E70" s="350">
        <v>136</v>
      </c>
      <c r="F70" s="350">
        <v>54</v>
      </c>
      <c r="G70" s="350">
        <v>27</v>
      </c>
      <c r="H70" s="350">
        <v>1</v>
      </c>
      <c r="I70" s="350">
        <v>19</v>
      </c>
      <c r="J70" s="350">
        <v>5738</v>
      </c>
      <c r="K70" s="350">
        <v>393</v>
      </c>
      <c r="L70" s="350">
        <v>156</v>
      </c>
      <c r="M70" s="350">
        <v>1489</v>
      </c>
      <c r="N70" s="350">
        <v>634</v>
      </c>
      <c r="O70" s="350">
        <v>28</v>
      </c>
      <c r="P70" s="350">
        <v>308</v>
      </c>
      <c r="Q70" s="351">
        <v>260</v>
      </c>
      <c r="R70" s="626">
        <f t="shared" si="16"/>
        <v>9428</v>
      </c>
      <c r="S70" s="636">
        <f>R70/SUM(R68:R70)</f>
        <v>0.81542985642622379</v>
      </c>
      <c r="T70" s="14"/>
      <c r="U70" s="14"/>
      <c r="V70" s="14"/>
      <c r="W70" s="14"/>
      <c r="X70" s="14"/>
      <c r="Y70" s="14"/>
      <c r="Z70" s="14"/>
      <c r="AA70" s="14"/>
      <c r="AB70" s="14"/>
      <c r="AC70" s="14"/>
      <c r="AD70" s="14"/>
      <c r="AE70" s="14"/>
      <c r="AF70" s="14"/>
    </row>
    <row r="71" spans="1:32" ht="17.25" customHeight="1" thickBot="1" x14ac:dyDescent="0.3">
      <c r="A71" s="2340" t="s">
        <v>164</v>
      </c>
      <c r="B71" s="55" t="s">
        <v>200</v>
      </c>
      <c r="C71" s="333">
        <v>1</v>
      </c>
      <c r="D71" s="334">
        <v>0</v>
      </c>
      <c r="E71" s="334">
        <v>0</v>
      </c>
      <c r="F71" s="334">
        <v>1</v>
      </c>
      <c r="G71" s="334">
        <v>0</v>
      </c>
      <c r="H71" s="334">
        <v>0</v>
      </c>
      <c r="I71" s="334">
        <v>0</v>
      </c>
      <c r="J71" s="334">
        <v>38</v>
      </c>
      <c r="K71" s="334">
        <v>7</v>
      </c>
      <c r="L71" s="334">
        <v>1</v>
      </c>
      <c r="M71" s="334">
        <v>4</v>
      </c>
      <c r="N71" s="334">
        <v>5</v>
      </c>
      <c r="O71" s="334">
        <v>0</v>
      </c>
      <c r="P71" s="334">
        <v>5</v>
      </c>
      <c r="Q71" s="335">
        <v>1</v>
      </c>
      <c r="R71" s="621">
        <f t="shared" si="16"/>
        <v>63</v>
      </c>
      <c r="S71" s="639">
        <f>R71/SUM(R71:R73)</f>
        <v>8.7890625E-3</v>
      </c>
      <c r="T71" s="14"/>
      <c r="U71" s="14"/>
      <c r="V71" s="14"/>
      <c r="W71" s="14"/>
      <c r="X71" s="14"/>
      <c r="Y71" s="14"/>
      <c r="Z71" s="14"/>
      <c r="AA71" s="14"/>
      <c r="AB71" s="14"/>
      <c r="AC71" s="14"/>
      <c r="AD71" s="14"/>
      <c r="AE71" s="14"/>
      <c r="AF71" s="14"/>
    </row>
    <row r="72" spans="1:32" ht="17.25" customHeight="1" thickBot="1" x14ac:dyDescent="0.3">
      <c r="A72" s="2341"/>
      <c r="B72" s="56" t="s">
        <v>201</v>
      </c>
      <c r="C72" s="336">
        <v>5</v>
      </c>
      <c r="D72" s="341">
        <v>19</v>
      </c>
      <c r="E72" s="341">
        <v>26</v>
      </c>
      <c r="F72" s="341">
        <v>17</v>
      </c>
      <c r="G72" s="341">
        <v>9</v>
      </c>
      <c r="H72" s="341">
        <v>0</v>
      </c>
      <c r="I72" s="341">
        <v>3</v>
      </c>
      <c r="J72" s="341">
        <v>689</v>
      </c>
      <c r="K72" s="341">
        <v>41</v>
      </c>
      <c r="L72" s="341">
        <v>16</v>
      </c>
      <c r="M72" s="341">
        <v>176</v>
      </c>
      <c r="N72" s="341">
        <v>55</v>
      </c>
      <c r="O72" s="341">
        <v>1</v>
      </c>
      <c r="P72" s="341">
        <v>49</v>
      </c>
      <c r="Q72" s="342">
        <v>17</v>
      </c>
      <c r="R72" s="622">
        <f t="shared" si="16"/>
        <v>1123</v>
      </c>
      <c r="S72" s="639">
        <f>R72/SUM(R71:R73)</f>
        <v>0.15666852678571427</v>
      </c>
      <c r="T72" s="14"/>
      <c r="U72" s="14"/>
      <c r="V72" s="14"/>
      <c r="W72" s="14"/>
      <c r="X72" s="14"/>
      <c r="Y72" s="14"/>
      <c r="Z72" s="14"/>
      <c r="AA72" s="14"/>
      <c r="AB72" s="14"/>
      <c r="AC72" s="14"/>
      <c r="AD72" s="14"/>
      <c r="AE72" s="14"/>
      <c r="AF72" s="14"/>
    </row>
    <row r="73" spans="1:32" ht="17.25" customHeight="1" thickBot="1" x14ac:dyDescent="0.3">
      <c r="A73" s="2341"/>
      <c r="B73" s="102" t="s">
        <v>202</v>
      </c>
      <c r="C73" s="338">
        <v>13</v>
      </c>
      <c r="D73" s="339">
        <v>105</v>
      </c>
      <c r="E73" s="339">
        <v>90</v>
      </c>
      <c r="F73" s="339">
        <v>28</v>
      </c>
      <c r="G73" s="339">
        <v>10</v>
      </c>
      <c r="H73" s="339">
        <v>1</v>
      </c>
      <c r="I73" s="339">
        <v>4</v>
      </c>
      <c r="J73" s="339">
        <v>3846</v>
      </c>
      <c r="K73" s="339">
        <v>184</v>
      </c>
      <c r="L73" s="339">
        <v>78</v>
      </c>
      <c r="M73" s="339">
        <v>891</v>
      </c>
      <c r="N73" s="339">
        <v>403</v>
      </c>
      <c r="O73" s="339">
        <v>19</v>
      </c>
      <c r="P73" s="339">
        <v>155</v>
      </c>
      <c r="Q73" s="340">
        <v>155</v>
      </c>
      <c r="R73" s="623">
        <f t="shared" si="16"/>
        <v>5982</v>
      </c>
      <c r="S73" s="639">
        <f>R73/SUM(R71:R73)</f>
        <v>0.8345424107142857</v>
      </c>
      <c r="T73" s="14"/>
      <c r="U73" s="14"/>
      <c r="V73" s="14"/>
      <c r="W73" s="14"/>
      <c r="X73" s="14"/>
      <c r="Y73" s="14"/>
      <c r="Z73" s="14"/>
      <c r="AA73" s="14"/>
      <c r="AB73" s="14"/>
      <c r="AC73" s="14"/>
      <c r="AD73" s="14"/>
      <c r="AE73" s="14"/>
      <c r="AF73" s="14"/>
    </row>
    <row r="74" spans="1:32" ht="17.25" customHeight="1" thickBot="1" x14ac:dyDescent="0.3">
      <c r="A74" s="2340" t="s">
        <v>165</v>
      </c>
      <c r="B74" s="60" t="s">
        <v>200</v>
      </c>
      <c r="C74" s="352">
        <v>0</v>
      </c>
      <c r="D74" s="353">
        <v>0</v>
      </c>
      <c r="E74" s="353">
        <v>0</v>
      </c>
      <c r="F74" s="353">
        <v>0</v>
      </c>
      <c r="G74" s="353">
        <v>0</v>
      </c>
      <c r="H74" s="353">
        <v>0</v>
      </c>
      <c r="I74" s="353">
        <v>0</v>
      </c>
      <c r="J74" s="353">
        <v>6</v>
      </c>
      <c r="K74" s="353">
        <v>2</v>
      </c>
      <c r="L74" s="353">
        <v>0</v>
      </c>
      <c r="M74" s="353">
        <v>1</v>
      </c>
      <c r="N74" s="353">
        <v>0</v>
      </c>
      <c r="O74" s="353">
        <v>0</v>
      </c>
      <c r="P74" s="353">
        <v>0</v>
      </c>
      <c r="Q74" s="354">
        <v>0</v>
      </c>
      <c r="R74" s="624">
        <f t="shared" si="16"/>
        <v>9</v>
      </c>
      <c r="S74" s="636">
        <f>R74/SUM(R74:R76)</f>
        <v>1.2362637362637362E-2</v>
      </c>
      <c r="T74" s="14"/>
      <c r="U74" s="14"/>
      <c r="V74" s="14"/>
      <c r="W74" s="14"/>
      <c r="X74" s="14"/>
      <c r="Y74" s="14"/>
      <c r="Z74" s="14"/>
      <c r="AA74" s="14"/>
      <c r="AB74" s="14"/>
      <c r="AC74" s="14"/>
      <c r="AD74" s="14"/>
      <c r="AE74" s="14"/>
      <c r="AF74" s="14"/>
    </row>
    <row r="75" spans="1:32" ht="17.25" customHeight="1" thickBot="1" x14ac:dyDescent="0.3">
      <c r="A75" s="2341"/>
      <c r="B75" s="58" t="s">
        <v>201</v>
      </c>
      <c r="C75" s="346">
        <v>0</v>
      </c>
      <c r="D75" s="347">
        <v>5</v>
      </c>
      <c r="E75" s="347">
        <v>1</v>
      </c>
      <c r="F75" s="347">
        <v>3</v>
      </c>
      <c r="G75" s="347">
        <v>1</v>
      </c>
      <c r="H75" s="347">
        <v>0</v>
      </c>
      <c r="I75" s="347">
        <v>1</v>
      </c>
      <c r="J75" s="347">
        <v>129</v>
      </c>
      <c r="K75" s="347">
        <v>8</v>
      </c>
      <c r="L75" s="347">
        <v>3</v>
      </c>
      <c r="M75" s="347">
        <v>14</v>
      </c>
      <c r="N75" s="347">
        <v>14</v>
      </c>
      <c r="O75" s="347">
        <v>0</v>
      </c>
      <c r="P75" s="347">
        <v>7</v>
      </c>
      <c r="Q75" s="348">
        <v>5</v>
      </c>
      <c r="R75" s="625">
        <f t="shared" si="16"/>
        <v>191</v>
      </c>
      <c r="S75" s="636">
        <f>R75/SUM(R74:R76)</f>
        <v>0.26236263736263737</v>
      </c>
      <c r="T75" s="14"/>
      <c r="U75" s="14"/>
      <c r="V75" s="14"/>
      <c r="W75" s="14"/>
      <c r="X75" s="14"/>
      <c r="Y75" s="14"/>
      <c r="Z75" s="14"/>
      <c r="AA75" s="14"/>
      <c r="AB75" s="14"/>
      <c r="AC75" s="14"/>
      <c r="AD75" s="14"/>
      <c r="AE75" s="14"/>
      <c r="AF75" s="14"/>
    </row>
    <row r="76" spans="1:32" ht="17.25" customHeight="1" thickBot="1" x14ac:dyDescent="0.3">
      <c r="A76" s="2343"/>
      <c r="B76" s="136" t="s">
        <v>202</v>
      </c>
      <c r="C76" s="355">
        <v>1</v>
      </c>
      <c r="D76" s="356">
        <v>12</v>
      </c>
      <c r="E76" s="356">
        <v>15</v>
      </c>
      <c r="F76" s="356">
        <v>6</v>
      </c>
      <c r="G76" s="356">
        <v>0</v>
      </c>
      <c r="H76" s="356">
        <v>0</v>
      </c>
      <c r="I76" s="356">
        <v>0</v>
      </c>
      <c r="J76" s="356">
        <v>321</v>
      </c>
      <c r="K76" s="356">
        <v>22</v>
      </c>
      <c r="L76" s="356">
        <v>6</v>
      </c>
      <c r="M76" s="356">
        <v>71</v>
      </c>
      <c r="N76" s="356">
        <v>43</v>
      </c>
      <c r="O76" s="356">
        <v>0</v>
      </c>
      <c r="P76" s="356">
        <v>16</v>
      </c>
      <c r="Q76" s="357">
        <v>15</v>
      </c>
      <c r="R76" s="628">
        <f t="shared" si="16"/>
        <v>528</v>
      </c>
      <c r="S76" s="2100">
        <f>R76/SUM(R74:R76)</f>
        <v>0.72527472527472525</v>
      </c>
      <c r="T76" s="14"/>
      <c r="U76" s="14"/>
      <c r="V76" s="14"/>
      <c r="W76" s="14"/>
      <c r="X76" s="14"/>
      <c r="Y76" s="14"/>
      <c r="Z76" s="14"/>
      <c r="AA76" s="14"/>
      <c r="AB76" s="14"/>
      <c r="AC76" s="14"/>
      <c r="AD76" s="14"/>
      <c r="AE76" s="14"/>
      <c r="AF76" s="14"/>
    </row>
    <row r="77" spans="1:32" ht="17.25" customHeight="1" thickTop="1" x14ac:dyDescent="0.25">
      <c r="A77" s="2344" t="s">
        <v>130</v>
      </c>
      <c r="B77" s="135" t="s">
        <v>200</v>
      </c>
      <c r="C77" s="199">
        <f>SUM(C65,C68,C71,C74)</f>
        <v>2</v>
      </c>
      <c r="D77" s="199">
        <f t="shared" ref="D77:I77" si="17">SUM(D65,D68,D71,D74)</f>
        <v>0</v>
      </c>
      <c r="E77" s="199">
        <f t="shared" si="17"/>
        <v>4</v>
      </c>
      <c r="F77" s="199">
        <f t="shared" si="17"/>
        <v>2</v>
      </c>
      <c r="G77" s="199">
        <f t="shared" si="17"/>
        <v>2</v>
      </c>
      <c r="H77" s="199">
        <f t="shared" si="17"/>
        <v>0</v>
      </c>
      <c r="I77" s="199">
        <f t="shared" si="17"/>
        <v>0</v>
      </c>
      <c r="J77" s="199">
        <f>SUM(J65,J68,J71,J74)</f>
        <v>263</v>
      </c>
      <c r="K77" s="199">
        <f t="shared" ref="K77:Q77" si="18">SUM(K65,K68,K71,K74)</f>
        <v>26</v>
      </c>
      <c r="L77" s="199">
        <f t="shared" si="18"/>
        <v>3</v>
      </c>
      <c r="M77" s="199">
        <f t="shared" si="18"/>
        <v>20</v>
      </c>
      <c r="N77" s="199">
        <f t="shared" si="18"/>
        <v>22</v>
      </c>
      <c r="O77" s="199">
        <f t="shared" si="18"/>
        <v>2</v>
      </c>
      <c r="P77" s="199">
        <f t="shared" si="18"/>
        <v>13</v>
      </c>
      <c r="Q77" s="200">
        <f t="shared" si="18"/>
        <v>3</v>
      </c>
      <c r="R77" s="600">
        <f>SUM(C77:Q77)</f>
        <v>362</v>
      </c>
      <c r="S77" s="659">
        <f>R77/SUM(R77:R79)</f>
        <v>1.8392439792703993E-2</v>
      </c>
      <c r="T77" s="14"/>
      <c r="U77" s="14"/>
      <c r="V77" s="14"/>
      <c r="W77" s="14"/>
      <c r="X77" s="14"/>
      <c r="Y77" s="14"/>
      <c r="Z77" s="14"/>
      <c r="AA77" s="14"/>
      <c r="AB77" s="14"/>
      <c r="AC77" s="14"/>
      <c r="AD77" s="14"/>
      <c r="AE77" s="14"/>
      <c r="AF77" s="14"/>
    </row>
    <row r="78" spans="1:32" ht="17.25" customHeight="1" x14ac:dyDescent="0.25">
      <c r="A78" s="2344"/>
      <c r="B78" s="56" t="s">
        <v>201</v>
      </c>
      <c r="C78" s="202">
        <f>SUM(C66,C69,C72,C75)</f>
        <v>5</v>
      </c>
      <c r="D78" s="202">
        <f t="shared" ref="D78:Q78" si="19">SUM(D66,D69,D72,D75)</f>
        <v>76</v>
      </c>
      <c r="E78" s="202">
        <f t="shared" si="19"/>
        <v>64</v>
      </c>
      <c r="F78" s="202">
        <f t="shared" si="19"/>
        <v>55</v>
      </c>
      <c r="G78" s="202">
        <f t="shared" si="19"/>
        <v>22</v>
      </c>
      <c r="H78" s="202">
        <f t="shared" si="19"/>
        <v>3</v>
      </c>
      <c r="I78" s="202">
        <f t="shared" si="19"/>
        <v>13</v>
      </c>
      <c r="J78" s="202">
        <f t="shared" si="19"/>
        <v>1847</v>
      </c>
      <c r="K78" s="202">
        <f t="shared" si="19"/>
        <v>150</v>
      </c>
      <c r="L78" s="202">
        <f t="shared" si="19"/>
        <v>40</v>
      </c>
      <c r="M78" s="202">
        <f t="shared" si="19"/>
        <v>561</v>
      </c>
      <c r="N78" s="202">
        <f t="shared" si="19"/>
        <v>166</v>
      </c>
      <c r="O78" s="202">
        <f t="shared" si="19"/>
        <v>6</v>
      </c>
      <c r="P78" s="202">
        <f t="shared" si="19"/>
        <v>105</v>
      </c>
      <c r="Q78" s="203">
        <f t="shared" si="19"/>
        <v>50</v>
      </c>
      <c r="R78" s="597">
        <f>SUM(C78:Q78)</f>
        <v>3163</v>
      </c>
      <c r="S78" s="659">
        <f>R78/SUM(R77:R79)</f>
        <v>0.16070521288486941</v>
      </c>
      <c r="T78" s="14"/>
      <c r="U78" s="14"/>
      <c r="V78" s="14"/>
      <c r="W78" s="14"/>
      <c r="X78" s="14"/>
      <c r="Y78" s="14"/>
      <c r="Z78" s="14"/>
      <c r="AA78" s="14"/>
      <c r="AB78" s="14"/>
      <c r="AC78" s="14"/>
      <c r="AD78" s="14"/>
      <c r="AE78" s="14"/>
      <c r="AF78" s="14"/>
    </row>
    <row r="79" spans="1:32" ht="17.25" customHeight="1" thickBot="1" x14ac:dyDescent="0.3">
      <c r="A79" s="2345"/>
      <c r="B79" s="57" t="s">
        <v>202</v>
      </c>
      <c r="C79" s="244">
        <f>SUM(C67,C70,C73,C76)</f>
        <v>50</v>
      </c>
      <c r="D79" s="244">
        <f t="shared" ref="D79:Q79" si="20">SUM(D67,D70,D73,D76)</f>
        <v>274</v>
      </c>
      <c r="E79" s="244">
        <f t="shared" si="20"/>
        <v>244</v>
      </c>
      <c r="F79" s="244">
        <f t="shared" si="20"/>
        <v>90</v>
      </c>
      <c r="G79" s="244">
        <f t="shared" si="20"/>
        <v>37</v>
      </c>
      <c r="H79" s="244">
        <f t="shared" si="20"/>
        <v>2</v>
      </c>
      <c r="I79" s="244">
        <f t="shared" si="20"/>
        <v>23</v>
      </c>
      <c r="J79" s="244">
        <f t="shared" si="20"/>
        <v>10039</v>
      </c>
      <c r="K79" s="244">
        <f t="shared" si="20"/>
        <v>608</v>
      </c>
      <c r="L79" s="244">
        <f t="shared" si="20"/>
        <v>244</v>
      </c>
      <c r="M79" s="244">
        <f t="shared" si="20"/>
        <v>2485</v>
      </c>
      <c r="N79" s="244">
        <f t="shared" si="20"/>
        <v>1089</v>
      </c>
      <c r="O79" s="244">
        <f t="shared" si="20"/>
        <v>47</v>
      </c>
      <c r="P79" s="244">
        <f t="shared" si="20"/>
        <v>488</v>
      </c>
      <c r="Q79" s="598">
        <f t="shared" si="20"/>
        <v>437</v>
      </c>
      <c r="R79" s="599">
        <f>SUM(C79:Q79)</f>
        <v>16157</v>
      </c>
      <c r="S79" s="659">
        <f>R79/SUM(R77:R79)</f>
        <v>0.82090234732242662</v>
      </c>
      <c r="T79" s="14"/>
      <c r="U79" s="14"/>
      <c r="V79" s="14"/>
      <c r="W79" s="14"/>
      <c r="X79" s="14"/>
      <c r="Y79" s="14"/>
      <c r="Z79" s="14"/>
      <c r="AA79" s="14"/>
      <c r="AB79" s="14"/>
      <c r="AC79" s="14"/>
      <c r="AD79" s="14"/>
      <c r="AE79" s="14"/>
      <c r="AF79" s="14"/>
    </row>
    <row r="80" spans="1:32" ht="15.75" customHeight="1" x14ac:dyDescent="0.25">
      <c r="A80" s="2346" t="s">
        <v>129</v>
      </c>
      <c r="B80" s="60" t="s">
        <v>200</v>
      </c>
      <c r="C80" s="643">
        <f t="shared" ref="C80:R80" si="21">C77/SUM(C77:C79)</f>
        <v>3.5087719298245612E-2</v>
      </c>
      <c r="D80" s="644">
        <f t="shared" si="21"/>
        <v>0</v>
      </c>
      <c r="E80" s="644">
        <f t="shared" si="21"/>
        <v>1.282051282051282E-2</v>
      </c>
      <c r="F80" s="644">
        <f t="shared" si="21"/>
        <v>1.3605442176870748E-2</v>
      </c>
      <c r="G80" s="644">
        <f t="shared" si="21"/>
        <v>3.2786885245901641E-2</v>
      </c>
      <c r="H80" s="644">
        <f t="shared" si="21"/>
        <v>0</v>
      </c>
      <c r="I80" s="644">
        <f t="shared" si="21"/>
        <v>0</v>
      </c>
      <c r="J80" s="644">
        <f t="shared" si="21"/>
        <v>2.1647872252860318E-2</v>
      </c>
      <c r="K80" s="644">
        <f t="shared" si="21"/>
        <v>3.3163265306122451E-2</v>
      </c>
      <c r="L80" s="644">
        <f t="shared" si="21"/>
        <v>1.0452961672473868E-2</v>
      </c>
      <c r="M80" s="644">
        <f t="shared" si="21"/>
        <v>6.5231572080887146E-3</v>
      </c>
      <c r="N80" s="644">
        <f t="shared" si="21"/>
        <v>1.7227877838684416E-2</v>
      </c>
      <c r="O80" s="644">
        <f t="shared" si="21"/>
        <v>3.6363636363636362E-2</v>
      </c>
      <c r="P80" s="644">
        <f t="shared" si="21"/>
        <v>2.1452145214521452E-2</v>
      </c>
      <c r="Q80" s="738">
        <f t="shared" si="21"/>
        <v>6.1224489795918364E-3</v>
      </c>
      <c r="R80" s="639">
        <f t="shared" si="21"/>
        <v>1.8392439792703993E-2</v>
      </c>
      <c r="S80" s="2347"/>
      <c r="T80" s="14"/>
      <c r="U80" s="14"/>
      <c r="V80" s="14"/>
      <c r="W80" s="14"/>
      <c r="X80" s="14"/>
      <c r="Y80" s="14"/>
      <c r="Z80" s="14"/>
      <c r="AA80" s="14"/>
      <c r="AB80" s="14"/>
      <c r="AC80" s="14"/>
      <c r="AD80" s="14"/>
      <c r="AE80" s="14"/>
      <c r="AF80" s="14"/>
    </row>
    <row r="81" spans="1:32" ht="15.75" customHeight="1" x14ac:dyDescent="0.25">
      <c r="A81" s="2344"/>
      <c r="B81" s="58" t="s">
        <v>201</v>
      </c>
      <c r="C81" s="646">
        <f t="shared" ref="C81:R81" si="22">C78/SUM(C77:C79)</f>
        <v>8.771929824561403E-2</v>
      </c>
      <c r="D81" s="647">
        <f t="shared" si="22"/>
        <v>0.21714285714285714</v>
      </c>
      <c r="E81" s="647">
        <f t="shared" si="22"/>
        <v>0.20512820512820512</v>
      </c>
      <c r="F81" s="647">
        <f t="shared" si="22"/>
        <v>0.37414965986394561</v>
      </c>
      <c r="G81" s="647">
        <f t="shared" si="22"/>
        <v>0.36065573770491804</v>
      </c>
      <c r="H81" s="647">
        <f t="shared" si="22"/>
        <v>0.6</v>
      </c>
      <c r="I81" s="647">
        <f t="shared" si="22"/>
        <v>0.3611111111111111</v>
      </c>
      <c r="J81" s="647">
        <f t="shared" si="22"/>
        <v>0.15202897357807227</v>
      </c>
      <c r="K81" s="647">
        <f t="shared" si="22"/>
        <v>0.19132653061224489</v>
      </c>
      <c r="L81" s="647">
        <f t="shared" si="22"/>
        <v>0.13937282229965156</v>
      </c>
      <c r="M81" s="647">
        <f t="shared" si="22"/>
        <v>0.18297455968688844</v>
      </c>
      <c r="N81" s="647">
        <f t="shared" si="22"/>
        <v>0.12999216914643696</v>
      </c>
      <c r="O81" s="647">
        <f t="shared" si="22"/>
        <v>0.10909090909090909</v>
      </c>
      <c r="P81" s="647">
        <f t="shared" si="22"/>
        <v>0.17326732673267325</v>
      </c>
      <c r="Q81" s="739">
        <f t="shared" si="22"/>
        <v>0.10204081632653061</v>
      </c>
      <c r="R81" s="640">
        <f t="shared" si="22"/>
        <v>0.16070521288486941</v>
      </c>
      <c r="S81" s="2348"/>
      <c r="T81" s="14"/>
      <c r="U81" s="14"/>
      <c r="V81" s="14"/>
      <c r="W81" s="14"/>
      <c r="X81" s="14"/>
      <c r="Y81" s="14"/>
      <c r="Z81" s="14"/>
      <c r="AA81" s="14"/>
      <c r="AB81" s="14"/>
      <c r="AC81" s="14"/>
      <c r="AD81" s="14"/>
      <c r="AE81" s="14"/>
      <c r="AF81" s="14"/>
    </row>
    <row r="82" spans="1:32" ht="18.75" customHeight="1" thickBot="1" x14ac:dyDescent="0.3">
      <c r="A82" s="2345"/>
      <c r="B82" s="59" t="s">
        <v>202</v>
      </c>
      <c r="C82" s="656">
        <f t="shared" ref="C82:R82" si="23">C79/SUM(C77:C79)</f>
        <v>0.8771929824561403</v>
      </c>
      <c r="D82" s="657">
        <f t="shared" si="23"/>
        <v>0.78285714285714281</v>
      </c>
      <c r="E82" s="657">
        <f t="shared" si="23"/>
        <v>0.78205128205128205</v>
      </c>
      <c r="F82" s="657">
        <f t="shared" si="23"/>
        <v>0.61224489795918369</v>
      </c>
      <c r="G82" s="657">
        <f t="shared" si="23"/>
        <v>0.60655737704918034</v>
      </c>
      <c r="H82" s="657">
        <f t="shared" si="23"/>
        <v>0.4</v>
      </c>
      <c r="I82" s="657">
        <f t="shared" si="23"/>
        <v>0.63888888888888884</v>
      </c>
      <c r="J82" s="657">
        <f t="shared" si="23"/>
        <v>0.82632315416906743</v>
      </c>
      <c r="K82" s="657">
        <f t="shared" si="23"/>
        <v>0.77551020408163263</v>
      </c>
      <c r="L82" s="657">
        <f t="shared" si="23"/>
        <v>0.85017421602787457</v>
      </c>
      <c r="M82" s="657">
        <f t="shared" si="23"/>
        <v>0.81050228310502281</v>
      </c>
      <c r="N82" s="657">
        <f t="shared" si="23"/>
        <v>0.85277995301487863</v>
      </c>
      <c r="O82" s="657">
        <f t="shared" si="23"/>
        <v>0.8545454545454545</v>
      </c>
      <c r="P82" s="657">
        <f t="shared" si="23"/>
        <v>0.80528052805280526</v>
      </c>
      <c r="Q82" s="740">
        <f t="shared" si="23"/>
        <v>0.89183673469387759</v>
      </c>
      <c r="R82" s="641">
        <f t="shared" si="23"/>
        <v>0.82090234732242662</v>
      </c>
      <c r="S82" s="2349"/>
      <c r="T82" s="14"/>
      <c r="U82" s="14"/>
      <c r="V82" s="14"/>
      <c r="W82" s="14"/>
      <c r="X82" s="14"/>
      <c r="Y82" s="14"/>
      <c r="Z82" s="14"/>
      <c r="AA82" s="14"/>
      <c r="AB82" s="14"/>
      <c r="AC82" s="14"/>
      <c r="AD82" s="14"/>
      <c r="AE82" s="14"/>
      <c r="AF82" s="14"/>
    </row>
    <row r="83" spans="1:32" ht="15.75" customHeight="1" thickBot="1" x14ac:dyDescent="0.3">
      <c r="A83" s="2308" t="s">
        <v>1057</v>
      </c>
      <c r="B83" s="2309"/>
      <c r="C83" s="2309"/>
      <c r="D83" s="2309"/>
      <c r="E83" s="2309"/>
      <c r="F83" s="2309"/>
      <c r="G83" s="2309"/>
      <c r="H83" s="2309"/>
      <c r="I83" s="2309"/>
      <c r="J83" s="2309"/>
      <c r="K83" s="2309"/>
      <c r="L83" s="2309"/>
      <c r="M83" s="2309"/>
      <c r="N83" s="2309"/>
      <c r="O83" s="2309"/>
      <c r="P83" s="2309"/>
      <c r="Q83" s="2309"/>
      <c r="R83" s="2309"/>
      <c r="S83" s="2310"/>
      <c r="T83" s="14"/>
      <c r="U83" s="14"/>
      <c r="V83" s="14"/>
      <c r="W83" s="14"/>
      <c r="X83" s="14"/>
      <c r="Y83" s="14"/>
      <c r="Z83" s="14"/>
      <c r="AA83" s="14"/>
      <c r="AB83" s="14"/>
      <c r="AC83" s="14"/>
      <c r="AD83" s="14"/>
      <c r="AE83" s="14"/>
      <c r="AF83" s="14"/>
    </row>
    <row r="84" spans="1:32" ht="71.25" customHeight="1" thickBot="1" x14ac:dyDescent="0.3">
      <c r="A84" s="53"/>
      <c r="B84" s="137" t="s">
        <v>198</v>
      </c>
      <c r="C84" s="665" t="s">
        <v>143</v>
      </c>
      <c r="D84" s="145" t="s">
        <v>144</v>
      </c>
      <c r="E84" s="145" t="s">
        <v>145</v>
      </c>
      <c r="F84" s="145" t="s">
        <v>146</v>
      </c>
      <c r="G84" s="145" t="s">
        <v>147</v>
      </c>
      <c r="H84" s="145" t="s">
        <v>148</v>
      </c>
      <c r="I84" s="145" t="s">
        <v>149</v>
      </c>
      <c r="J84" s="145" t="s">
        <v>150</v>
      </c>
      <c r="K84" s="145" t="s">
        <v>151</v>
      </c>
      <c r="L84" s="145" t="s">
        <v>152</v>
      </c>
      <c r="M84" s="145" t="s">
        <v>153</v>
      </c>
      <c r="N84" s="145" t="s">
        <v>154</v>
      </c>
      <c r="O84" s="145" t="s">
        <v>155</v>
      </c>
      <c r="P84" s="145" t="s">
        <v>156</v>
      </c>
      <c r="Q84" s="146" t="s">
        <v>157</v>
      </c>
      <c r="R84" s="137" t="s">
        <v>158</v>
      </c>
      <c r="S84" s="137" t="s">
        <v>199</v>
      </c>
      <c r="T84" s="15"/>
      <c r="U84" s="15"/>
      <c r="V84" s="15"/>
      <c r="W84" s="15"/>
      <c r="X84" s="15"/>
      <c r="Y84" s="15"/>
      <c r="Z84" s="15"/>
      <c r="AA84" s="15"/>
      <c r="AB84" s="15"/>
      <c r="AC84" s="15"/>
      <c r="AD84" s="15"/>
      <c r="AE84" s="15"/>
      <c r="AF84" s="16"/>
    </row>
    <row r="85" spans="1:32" ht="15.75" customHeight="1" thickBot="1" x14ac:dyDescent="0.3">
      <c r="A85" s="2350" t="s">
        <v>160</v>
      </c>
      <c r="B85" s="2351"/>
      <c r="C85" s="2351"/>
      <c r="D85" s="2351"/>
      <c r="E85" s="2351"/>
      <c r="F85" s="2351"/>
      <c r="G85" s="2351"/>
      <c r="H85" s="2351"/>
      <c r="I85" s="2351"/>
      <c r="J85" s="2351"/>
      <c r="K85" s="2351"/>
      <c r="L85" s="2351"/>
      <c r="M85" s="2351"/>
      <c r="N85" s="2351"/>
      <c r="O85" s="2351"/>
      <c r="P85" s="2351"/>
      <c r="Q85" s="2351"/>
      <c r="R85" s="2351"/>
      <c r="S85" s="2352"/>
      <c r="T85" s="15"/>
      <c r="U85" s="15"/>
      <c r="V85" s="15"/>
      <c r="W85" s="17"/>
      <c r="X85" s="15"/>
      <c r="Y85" s="15"/>
      <c r="Z85" s="15"/>
      <c r="AA85" s="15"/>
      <c r="AB85" s="15"/>
      <c r="AC85" s="15"/>
      <c r="AD85" s="15"/>
      <c r="AE85" s="17"/>
      <c r="AF85" s="16"/>
    </row>
    <row r="86" spans="1:32" ht="17.25" customHeight="1" thickBot="1" x14ac:dyDescent="0.3">
      <c r="A86" s="2340" t="s">
        <v>107</v>
      </c>
      <c r="B86" s="55" t="s">
        <v>200</v>
      </c>
      <c r="C86" s="526">
        <v>0</v>
      </c>
      <c r="D86" s="334">
        <v>1</v>
      </c>
      <c r="E86" s="334">
        <v>2</v>
      </c>
      <c r="F86" s="334">
        <v>1</v>
      </c>
      <c r="G86" s="334">
        <v>0</v>
      </c>
      <c r="H86" s="334">
        <v>0</v>
      </c>
      <c r="I86" s="334">
        <v>1</v>
      </c>
      <c r="J86" s="334">
        <v>125</v>
      </c>
      <c r="K86" s="334">
        <v>12</v>
      </c>
      <c r="L86" s="334">
        <v>2</v>
      </c>
      <c r="M86" s="334">
        <v>30</v>
      </c>
      <c r="N86" s="334">
        <v>4</v>
      </c>
      <c r="O86" s="334">
        <v>0</v>
      </c>
      <c r="P86" s="334">
        <v>8</v>
      </c>
      <c r="Q86" s="527">
        <v>4</v>
      </c>
      <c r="R86" s="596">
        <f t="shared" ref="R86:R94" si="24">SUM(C86:Q86)</f>
        <v>190</v>
      </c>
      <c r="S86" s="639">
        <f>R86/SUM(R86:R88)</f>
        <v>7.7235772357723581E-2</v>
      </c>
      <c r="T86" s="15"/>
      <c r="U86" s="15"/>
      <c r="V86" s="15"/>
      <c r="W86" s="17"/>
      <c r="X86" s="15"/>
      <c r="Y86" s="15"/>
      <c r="Z86" s="15"/>
      <c r="AA86" s="15"/>
      <c r="AB86" s="15"/>
      <c r="AC86" s="15"/>
      <c r="AD86" s="15"/>
      <c r="AE86" s="17"/>
      <c r="AF86" s="16"/>
    </row>
    <row r="87" spans="1:32" ht="17.25" customHeight="1" thickBot="1" x14ac:dyDescent="0.3">
      <c r="A87" s="2341"/>
      <c r="B87" s="56" t="s">
        <v>201</v>
      </c>
      <c r="C87" s="528">
        <v>1</v>
      </c>
      <c r="D87" s="336">
        <v>7</v>
      </c>
      <c r="E87" s="336">
        <v>6</v>
      </c>
      <c r="F87" s="336">
        <v>3</v>
      </c>
      <c r="G87" s="336">
        <v>2</v>
      </c>
      <c r="H87" s="336">
        <v>1</v>
      </c>
      <c r="I87" s="336">
        <v>0</v>
      </c>
      <c r="J87" s="336">
        <v>268</v>
      </c>
      <c r="K87" s="336">
        <v>20</v>
      </c>
      <c r="L87" s="336">
        <v>7</v>
      </c>
      <c r="M87" s="336">
        <v>49</v>
      </c>
      <c r="N87" s="336">
        <v>11</v>
      </c>
      <c r="O87" s="336">
        <v>1</v>
      </c>
      <c r="P87" s="336">
        <v>4</v>
      </c>
      <c r="Q87" s="529">
        <v>10</v>
      </c>
      <c r="R87" s="597">
        <f t="shared" si="24"/>
        <v>390</v>
      </c>
      <c r="S87" s="639">
        <f>R87/SUM(R86:R88)</f>
        <v>0.15853658536585366</v>
      </c>
      <c r="T87" s="15"/>
      <c r="U87" s="15"/>
      <c r="V87" s="15"/>
      <c r="W87" s="17"/>
      <c r="X87" s="15"/>
      <c r="Y87" s="15"/>
      <c r="Z87" s="15"/>
      <c r="AA87" s="15"/>
      <c r="AB87" s="15"/>
      <c r="AC87" s="15"/>
      <c r="AD87" s="15"/>
      <c r="AE87" s="17"/>
      <c r="AF87" s="16"/>
    </row>
    <row r="88" spans="1:32" ht="17.25" customHeight="1" thickBot="1" x14ac:dyDescent="0.3">
      <c r="A88" s="2342"/>
      <c r="B88" s="57" t="s">
        <v>202</v>
      </c>
      <c r="C88" s="530">
        <v>7</v>
      </c>
      <c r="D88" s="339">
        <v>27</v>
      </c>
      <c r="E88" s="339">
        <v>21</v>
      </c>
      <c r="F88" s="339">
        <v>10</v>
      </c>
      <c r="G88" s="339">
        <v>0</v>
      </c>
      <c r="H88" s="339">
        <v>1</v>
      </c>
      <c r="I88" s="339">
        <v>2</v>
      </c>
      <c r="J88" s="339">
        <v>1243</v>
      </c>
      <c r="K88" s="339">
        <v>70</v>
      </c>
      <c r="L88" s="339">
        <v>31</v>
      </c>
      <c r="M88" s="339">
        <v>225</v>
      </c>
      <c r="N88" s="339">
        <v>146</v>
      </c>
      <c r="O88" s="339">
        <v>3</v>
      </c>
      <c r="P88" s="339">
        <v>36</v>
      </c>
      <c r="Q88" s="531">
        <v>58</v>
      </c>
      <c r="R88" s="599">
        <f t="shared" si="24"/>
        <v>1880</v>
      </c>
      <c r="S88" s="639">
        <f>R88/SUM(R86:R88)</f>
        <v>0.76422764227642281</v>
      </c>
      <c r="T88" s="15"/>
      <c r="U88" s="15"/>
      <c r="V88" s="15"/>
      <c r="W88" s="15"/>
      <c r="X88" s="15"/>
      <c r="Y88" s="15"/>
      <c r="Z88" s="15"/>
      <c r="AA88" s="15"/>
      <c r="AB88" s="15"/>
      <c r="AC88" s="15"/>
      <c r="AD88" s="15"/>
      <c r="AE88" s="15"/>
      <c r="AF88" s="16"/>
    </row>
    <row r="89" spans="1:32" ht="17.25" customHeight="1" thickBot="1" x14ac:dyDescent="0.3">
      <c r="A89" s="2340" t="s">
        <v>108</v>
      </c>
      <c r="B89" s="60" t="s">
        <v>200</v>
      </c>
      <c r="C89" s="532">
        <v>2</v>
      </c>
      <c r="D89" s="344">
        <v>14</v>
      </c>
      <c r="E89" s="344">
        <v>10</v>
      </c>
      <c r="F89" s="344">
        <v>3</v>
      </c>
      <c r="G89" s="344">
        <v>1</v>
      </c>
      <c r="H89" s="344">
        <v>0</v>
      </c>
      <c r="I89" s="344">
        <v>1</v>
      </c>
      <c r="J89" s="344">
        <v>263</v>
      </c>
      <c r="K89" s="344">
        <v>12</v>
      </c>
      <c r="L89" s="344">
        <v>6</v>
      </c>
      <c r="M89" s="344">
        <v>123</v>
      </c>
      <c r="N89" s="344">
        <v>27</v>
      </c>
      <c r="O89" s="344">
        <v>1</v>
      </c>
      <c r="P89" s="344">
        <v>17</v>
      </c>
      <c r="Q89" s="533">
        <v>5</v>
      </c>
      <c r="R89" s="606">
        <f t="shared" si="24"/>
        <v>485</v>
      </c>
      <c r="S89" s="636">
        <f>R89/SUM(R89:R91)</f>
        <v>6.5540540540540537E-2</v>
      </c>
      <c r="T89" s="15"/>
      <c r="U89" s="15"/>
      <c r="V89" s="15"/>
      <c r="W89" s="15"/>
      <c r="X89" s="15"/>
      <c r="Y89" s="15"/>
      <c r="Z89" s="15"/>
      <c r="AA89" s="15"/>
      <c r="AB89" s="15"/>
      <c r="AC89" s="15"/>
      <c r="AD89" s="15"/>
      <c r="AE89" s="15"/>
      <c r="AF89" s="16"/>
    </row>
    <row r="90" spans="1:32" ht="17.25" customHeight="1" thickBot="1" x14ac:dyDescent="0.3">
      <c r="A90" s="2341"/>
      <c r="B90" s="58" t="s">
        <v>201</v>
      </c>
      <c r="C90" s="534">
        <v>3</v>
      </c>
      <c r="D90" s="347">
        <v>27</v>
      </c>
      <c r="E90" s="347">
        <v>32</v>
      </c>
      <c r="F90" s="347">
        <v>24</v>
      </c>
      <c r="G90" s="347">
        <v>11</v>
      </c>
      <c r="H90" s="347">
        <v>3</v>
      </c>
      <c r="I90" s="347">
        <v>0</v>
      </c>
      <c r="J90" s="347">
        <v>921</v>
      </c>
      <c r="K90" s="347">
        <v>63</v>
      </c>
      <c r="L90" s="347">
        <v>19</v>
      </c>
      <c r="M90" s="347">
        <v>295</v>
      </c>
      <c r="N90" s="347">
        <v>73</v>
      </c>
      <c r="O90" s="347">
        <v>5</v>
      </c>
      <c r="P90" s="347">
        <v>44</v>
      </c>
      <c r="Q90" s="535">
        <v>30</v>
      </c>
      <c r="R90" s="607">
        <f t="shared" si="24"/>
        <v>1550</v>
      </c>
      <c r="S90" s="636">
        <f>R90/SUM(R89:R91)</f>
        <v>0.20945945945945946</v>
      </c>
      <c r="T90" s="15"/>
      <c r="U90" s="15"/>
      <c r="V90" s="15"/>
      <c r="W90" s="15"/>
      <c r="X90" s="15"/>
      <c r="Y90" s="15"/>
      <c r="Z90" s="15"/>
      <c r="AA90" s="15"/>
      <c r="AB90" s="15"/>
      <c r="AC90" s="15"/>
      <c r="AD90" s="15"/>
      <c r="AE90" s="15"/>
      <c r="AF90" s="16"/>
    </row>
    <row r="91" spans="1:32" ht="17.25" customHeight="1" thickBot="1" x14ac:dyDescent="0.3">
      <c r="A91" s="2342"/>
      <c r="B91" s="59" t="s">
        <v>202</v>
      </c>
      <c r="C91" s="536">
        <v>20</v>
      </c>
      <c r="D91" s="350">
        <v>110</v>
      </c>
      <c r="E91" s="350">
        <v>82</v>
      </c>
      <c r="F91" s="350">
        <v>35</v>
      </c>
      <c r="G91" s="350">
        <v>23</v>
      </c>
      <c r="H91" s="350">
        <v>6</v>
      </c>
      <c r="I91" s="350">
        <v>10</v>
      </c>
      <c r="J91" s="350">
        <v>3276</v>
      </c>
      <c r="K91" s="350">
        <v>178</v>
      </c>
      <c r="L91" s="350">
        <v>95</v>
      </c>
      <c r="M91" s="350">
        <v>912</v>
      </c>
      <c r="N91" s="350">
        <v>342</v>
      </c>
      <c r="O91" s="350">
        <v>17</v>
      </c>
      <c r="P91" s="350">
        <v>152</v>
      </c>
      <c r="Q91" s="537">
        <v>107</v>
      </c>
      <c r="R91" s="608">
        <f t="shared" si="24"/>
        <v>5365</v>
      </c>
      <c r="S91" s="636">
        <f>R91/SUM(R89:R91)</f>
        <v>0.72499999999999998</v>
      </c>
      <c r="T91" s="15"/>
      <c r="U91" s="15"/>
      <c r="V91" s="15"/>
      <c r="W91" s="15"/>
      <c r="X91" s="15"/>
      <c r="Y91" s="15"/>
      <c r="Z91" s="15"/>
      <c r="AA91" s="15"/>
      <c r="AB91" s="15"/>
      <c r="AC91" s="15"/>
      <c r="AD91" s="15"/>
      <c r="AE91" s="15"/>
      <c r="AF91" s="16"/>
    </row>
    <row r="92" spans="1:32" ht="17.25" customHeight="1" thickBot="1" x14ac:dyDescent="0.3">
      <c r="A92" s="2340" t="s">
        <v>109</v>
      </c>
      <c r="B92" s="55" t="s">
        <v>200</v>
      </c>
      <c r="C92" s="526">
        <v>3</v>
      </c>
      <c r="D92" s="334">
        <v>5</v>
      </c>
      <c r="E92" s="334">
        <v>3</v>
      </c>
      <c r="F92" s="334">
        <v>1</v>
      </c>
      <c r="G92" s="334">
        <v>0</v>
      </c>
      <c r="H92" s="334">
        <v>0</v>
      </c>
      <c r="I92" s="334">
        <v>0</v>
      </c>
      <c r="J92" s="334">
        <v>130</v>
      </c>
      <c r="K92" s="334">
        <v>10</v>
      </c>
      <c r="L92" s="334">
        <v>2</v>
      </c>
      <c r="M92" s="334">
        <v>62</v>
      </c>
      <c r="N92" s="334">
        <v>22</v>
      </c>
      <c r="O92" s="334">
        <v>0</v>
      </c>
      <c r="P92" s="334">
        <v>10</v>
      </c>
      <c r="Q92" s="527">
        <v>2</v>
      </c>
      <c r="R92" s="596">
        <f t="shared" si="24"/>
        <v>250</v>
      </c>
      <c r="S92" s="639">
        <f>R92/SUM(R92:R94)</f>
        <v>2.385496183206107E-2</v>
      </c>
      <c r="T92" s="15"/>
      <c r="U92" s="15"/>
      <c r="V92" s="15"/>
      <c r="W92" s="15"/>
      <c r="X92" s="15"/>
      <c r="Y92" s="15"/>
      <c r="Z92" s="15"/>
      <c r="AA92" s="15"/>
      <c r="AB92" s="15"/>
      <c r="AC92" s="15"/>
      <c r="AD92" s="15"/>
      <c r="AE92" s="15"/>
      <c r="AF92" s="16"/>
    </row>
    <row r="93" spans="1:32" ht="17.25" customHeight="1" thickBot="1" x14ac:dyDescent="0.3">
      <c r="A93" s="2341"/>
      <c r="B93" s="56" t="s">
        <v>201</v>
      </c>
      <c r="C93" s="528">
        <v>0</v>
      </c>
      <c r="D93" s="341">
        <v>20</v>
      </c>
      <c r="E93" s="341">
        <v>26</v>
      </c>
      <c r="F93" s="341">
        <v>15</v>
      </c>
      <c r="G93" s="341">
        <v>5</v>
      </c>
      <c r="H93" s="341">
        <v>3</v>
      </c>
      <c r="I93" s="341">
        <v>2</v>
      </c>
      <c r="J93" s="341">
        <v>452</v>
      </c>
      <c r="K93" s="341">
        <v>33</v>
      </c>
      <c r="L93" s="341">
        <v>13</v>
      </c>
      <c r="M93" s="341">
        <v>165</v>
      </c>
      <c r="N93" s="341">
        <v>55</v>
      </c>
      <c r="O93" s="341">
        <v>3</v>
      </c>
      <c r="P93" s="341">
        <v>27</v>
      </c>
      <c r="Q93" s="538">
        <v>20</v>
      </c>
      <c r="R93" s="597">
        <f t="shared" si="24"/>
        <v>839</v>
      </c>
      <c r="S93" s="639">
        <f>R93/SUM(R92:R94)</f>
        <v>8.0057251908396951E-2</v>
      </c>
      <c r="T93" s="15"/>
      <c r="U93" s="15"/>
      <c r="V93" s="15"/>
      <c r="W93" s="15"/>
      <c r="X93" s="15"/>
      <c r="Y93" s="15"/>
      <c r="Z93" s="15"/>
      <c r="AA93" s="15"/>
      <c r="AB93" s="15"/>
      <c r="AC93" s="15"/>
      <c r="AD93" s="15"/>
      <c r="AE93" s="15"/>
      <c r="AF93" s="16"/>
    </row>
    <row r="94" spans="1:32" ht="17.25" customHeight="1" thickBot="1" x14ac:dyDescent="0.3">
      <c r="A94" s="2342"/>
      <c r="B94" s="57" t="s">
        <v>202</v>
      </c>
      <c r="C94" s="530">
        <v>37</v>
      </c>
      <c r="D94" s="339">
        <v>221</v>
      </c>
      <c r="E94" s="339">
        <v>150</v>
      </c>
      <c r="F94" s="339">
        <v>68</v>
      </c>
      <c r="G94" s="339">
        <v>38</v>
      </c>
      <c r="H94" s="339">
        <v>5</v>
      </c>
      <c r="I94" s="339">
        <v>11</v>
      </c>
      <c r="J94" s="339">
        <v>5864</v>
      </c>
      <c r="K94" s="339">
        <v>277</v>
      </c>
      <c r="L94" s="339">
        <v>127</v>
      </c>
      <c r="M94" s="339">
        <v>1474</v>
      </c>
      <c r="N94" s="339">
        <v>609</v>
      </c>
      <c r="O94" s="339">
        <v>33</v>
      </c>
      <c r="P94" s="339">
        <v>252</v>
      </c>
      <c r="Q94" s="531">
        <v>225</v>
      </c>
      <c r="R94" s="599">
        <f t="shared" si="24"/>
        <v>9391</v>
      </c>
      <c r="S94" s="639">
        <f>R94/SUM(R92:R94)</f>
        <v>0.896087786259542</v>
      </c>
      <c r="T94" s="15"/>
      <c r="U94" s="15"/>
      <c r="V94" s="15"/>
      <c r="W94" s="17"/>
      <c r="X94" s="15"/>
      <c r="Y94" s="15"/>
      <c r="Z94" s="15"/>
      <c r="AA94" s="15"/>
      <c r="AB94" s="15"/>
      <c r="AC94" s="15"/>
      <c r="AD94" s="15"/>
      <c r="AE94" s="17"/>
      <c r="AF94" s="16"/>
    </row>
    <row r="95" spans="1:32" ht="17.25" customHeight="1" thickBot="1" x14ac:dyDescent="0.3">
      <c r="A95" s="2341" t="s">
        <v>110</v>
      </c>
      <c r="B95" s="196" t="s">
        <v>200</v>
      </c>
      <c r="C95" s="539">
        <v>0</v>
      </c>
      <c r="D95" s="353">
        <v>0</v>
      </c>
      <c r="E95" s="353">
        <v>0</v>
      </c>
      <c r="F95" s="353">
        <v>0</v>
      </c>
      <c r="G95" s="353">
        <v>0</v>
      </c>
      <c r="H95" s="353">
        <v>0</v>
      </c>
      <c r="I95" s="353">
        <v>0</v>
      </c>
      <c r="J95" s="353">
        <v>42</v>
      </c>
      <c r="K95" s="353">
        <v>0</v>
      </c>
      <c r="L95" s="353">
        <v>1</v>
      </c>
      <c r="M95" s="353">
        <v>8</v>
      </c>
      <c r="N95" s="353">
        <v>8</v>
      </c>
      <c r="O95" s="353">
        <v>0</v>
      </c>
      <c r="P95" s="353">
        <v>2</v>
      </c>
      <c r="Q95" s="540">
        <v>0</v>
      </c>
      <c r="R95" s="606">
        <f t="shared" ref="R95:R100" si="25">SUM(C95:Q95)</f>
        <v>61</v>
      </c>
      <c r="S95" s="636">
        <f>R95/SUM(R95:R97)</f>
        <v>0.20962199312714777</v>
      </c>
      <c r="T95" s="15"/>
      <c r="U95" s="15"/>
      <c r="V95" s="15"/>
      <c r="W95" s="17"/>
      <c r="X95" s="15"/>
      <c r="Y95" s="15"/>
      <c r="Z95" s="15"/>
      <c r="AA95" s="15"/>
      <c r="AB95" s="15"/>
      <c r="AC95" s="15"/>
      <c r="AD95" s="15"/>
      <c r="AE95" s="17"/>
      <c r="AF95" s="16"/>
    </row>
    <row r="96" spans="1:32" ht="17.25" customHeight="1" thickBot="1" x14ac:dyDescent="0.3">
      <c r="A96" s="2341"/>
      <c r="B96" s="58" t="s">
        <v>201</v>
      </c>
      <c r="C96" s="534">
        <v>0</v>
      </c>
      <c r="D96" s="347">
        <v>0</v>
      </c>
      <c r="E96" s="347">
        <v>1</v>
      </c>
      <c r="F96" s="347">
        <v>0</v>
      </c>
      <c r="G96" s="347">
        <v>0</v>
      </c>
      <c r="H96" s="347">
        <v>0</v>
      </c>
      <c r="I96" s="347">
        <v>0</v>
      </c>
      <c r="J96" s="347">
        <v>24</v>
      </c>
      <c r="K96" s="347">
        <v>0</v>
      </c>
      <c r="L96" s="347">
        <v>0</v>
      </c>
      <c r="M96" s="347">
        <v>4</v>
      </c>
      <c r="N96" s="347">
        <v>2</v>
      </c>
      <c r="O96" s="347">
        <v>0</v>
      </c>
      <c r="P96" s="347">
        <v>0</v>
      </c>
      <c r="Q96" s="535">
        <v>0</v>
      </c>
      <c r="R96" s="607">
        <f t="shared" si="25"/>
        <v>31</v>
      </c>
      <c r="S96" s="636">
        <f>R96/SUM(R95:R97)</f>
        <v>0.10652920962199312</v>
      </c>
      <c r="T96" s="15"/>
      <c r="U96" s="15"/>
      <c r="V96" s="15"/>
      <c r="W96" s="17"/>
      <c r="X96" s="15"/>
      <c r="Y96" s="15"/>
      <c r="Z96" s="15"/>
      <c r="AA96" s="15"/>
      <c r="AB96" s="15"/>
      <c r="AC96" s="15"/>
      <c r="AD96" s="15"/>
      <c r="AE96" s="17"/>
      <c r="AF96" s="16"/>
    </row>
    <row r="97" spans="1:32" ht="17.25" customHeight="1" thickBot="1" x14ac:dyDescent="0.3">
      <c r="A97" s="2343"/>
      <c r="B97" s="136" t="s">
        <v>202</v>
      </c>
      <c r="C97" s="541">
        <v>0</v>
      </c>
      <c r="D97" s="356">
        <v>1</v>
      </c>
      <c r="E97" s="356">
        <v>1</v>
      </c>
      <c r="F97" s="356">
        <v>1</v>
      </c>
      <c r="G97" s="356">
        <v>0</v>
      </c>
      <c r="H97" s="356">
        <v>1</v>
      </c>
      <c r="I97" s="356">
        <v>0</v>
      </c>
      <c r="J97" s="356">
        <v>132</v>
      </c>
      <c r="K97" s="356">
        <v>1</v>
      </c>
      <c r="L97" s="356">
        <v>1</v>
      </c>
      <c r="M97" s="356">
        <v>32</v>
      </c>
      <c r="N97" s="356">
        <v>21</v>
      </c>
      <c r="O97" s="356">
        <v>2</v>
      </c>
      <c r="P97" s="356">
        <v>3</v>
      </c>
      <c r="Q97" s="542">
        <v>3</v>
      </c>
      <c r="R97" s="609">
        <f t="shared" si="25"/>
        <v>199</v>
      </c>
      <c r="S97" s="636">
        <f>R97/SUM(R95:R97)</f>
        <v>0.68384879725085912</v>
      </c>
      <c r="T97" s="16"/>
      <c r="U97" s="16"/>
      <c r="V97" s="16"/>
      <c r="W97" s="16"/>
      <c r="X97" s="16"/>
      <c r="Y97" s="16"/>
      <c r="Z97" s="16"/>
      <c r="AA97" s="16"/>
      <c r="AB97" s="16"/>
      <c r="AC97" s="16"/>
      <c r="AD97" s="16"/>
      <c r="AE97" s="16"/>
      <c r="AF97" s="15"/>
    </row>
    <row r="98" spans="1:32" ht="17.25" customHeight="1" thickTop="1" x14ac:dyDescent="0.25">
      <c r="A98" s="2344" t="s">
        <v>130</v>
      </c>
      <c r="B98" s="135" t="s">
        <v>200</v>
      </c>
      <c r="C98" s="199">
        <f>SUM(C86,C89,C92,C95)</f>
        <v>5</v>
      </c>
      <c r="D98" s="199">
        <f t="shared" ref="D98:I98" si="26">SUM(D86,D89,D92,D95)</f>
        <v>20</v>
      </c>
      <c r="E98" s="199">
        <f t="shared" si="26"/>
        <v>15</v>
      </c>
      <c r="F98" s="199">
        <f t="shared" si="26"/>
        <v>5</v>
      </c>
      <c r="G98" s="199">
        <f t="shared" si="26"/>
        <v>1</v>
      </c>
      <c r="H98" s="199">
        <f t="shared" si="26"/>
        <v>0</v>
      </c>
      <c r="I98" s="199">
        <f t="shared" si="26"/>
        <v>2</v>
      </c>
      <c r="J98" s="199">
        <f>SUM(J86,J89,J92,J95)</f>
        <v>560</v>
      </c>
      <c r="K98" s="199">
        <f t="shared" ref="K98:Q98" si="27">SUM(K86,K89,K92,K95)</f>
        <v>34</v>
      </c>
      <c r="L98" s="199">
        <f t="shared" si="27"/>
        <v>11</v>
      </c>
      <c r="M98" s="199">
        <f t="shared" si="27"/>
        <v>223</v>
      </c>
      <c r="N98" s="199">
        <f t="shared" si="27"/>
        <v>61</v>
      </c>
      <c r="O98" s="199">
        <f t="shared" si="27"/>
        <v>1</v>
      </c>
      <c r="P98" s="199">
        <f t="shared" si="27"/>
        <v>37</v>
      </c>
      <c r="Q98" s="200">
        <f t="shared" si="27"/>
        <v>11</v>
      </c>
      <c r="R98" s="600">
        <f t="shared" si="25"/>
        <v>986</v>
      </c>
      <c r="S98" s="642">
        <f>R98/SUM(R98:R100)</f>
        <v>4.7792157432989188E-2</v>
      </c>
      <c r="T98" s="16"/>
      <c r="U98" s="16"/>
      <c r="V98" s="16"/>
      <c r="W98" s="16"/>
      <c r="X98" s="16"/>
      <c r="Y98" s="16"/>
      <c r="Z98" s="16"/>
      <c r="AA98" s="16"/>
      <c r="AB98" s="16"/>
      <c r="AC98" s="16"/>
      <c r="AD98" s="16"/>
      <c r="AE98" s="16"/>
      <c r="AF98" s="15"/>
    </row>
    <row r="99" spans="1:32" ht="17.25" customHeight="1" x14ac:dyDescent="0.25">
      <c r="A99" s="2344"/>
      <c r="B99" s="56" t="s">
        <v>201</v>
      </c>
      <c r="C99" s="202">
        <f>SUM(C87,C90,C93,C96)</f>
        <v>4</v>
      </c>
      <c r="D99" s="202">
        <f t="shared" ref="D99:Q99" si="28">SUM(D87,D90,D93,D96)</f>
        <v>54</v>
      </c>
      <c r="E99" s="202">
        <f t="shared" si="28"/>
        <v>65</v>
      </c>
      <c r="F99" s="202">
        <f t="shared" si="28"/>
        <v>42</v>
      </c>
      <c r="G99" s="202">
        <f t="shared" si="28"/>
        <v>18</v>
      </c>
      <c r="H99" s="202">
        <f t="shared" si="28"/>
        <v>7</v>
      </c>
      <c r="I99" s="202">
        <f t="shared" si="28"/>
        <v>2</v>
      </c>
      <c r="J99" s="202">
        <f t="shared" si="28"/>
        <v>1665</v>
      </c>
      <c r="K99" s="202">
        <f t="shared" si="28"/>
        <v>116</v>
      </c>
      <c r="L99" s="202">
        <f t="shared" si="28"/>
        <v>39</v>
      </c>
      <c r="M99" s="202">
        <f t="shared" si="28"/>
        <v>513</v>
      </c>
      <c r="N99" s="202">
        <f t="shared" si="28"/>
        <v>141</v>
      </c>
      <c r="O99" s="202">
        <f t="shared" si="28"/>
        <v>9</v>
      </c>
      <c r="P99" s="202">
        <f t="shared" si="28"/>
        <v>75</v>
      </c>
      <c r="Q99" s="203">
        <f t="shared" si="28"/>
        <v>60</v>
      </c>
      <c r="R99" s="597">
        <f t="shared" si="25"/>
        <v>2810</v>
      </c>
      <c r="S99" s="642">
        <f>R99/SUM(R98:R100)</f>
        <v>0.13620280160922882</v>
      </c>
      <c r="T99" s="16"/>
      <c r="U99" s="16"/>
      <c r="V99" s="16"/>
      <c r="W99" s="16"/>
      <c r="X99" s="16"/>
      <c r="Y99" s="16"/>
      <c r="Z99" s="16"/>
      <c r="AA99" s="16"/>
      <c r="AB99" s="16"/>
      <c r="AC99" s="16"/>
      <c r="AD99" s="16"/>
      <c r="AE99" s="16"/>
      <c r="AF99" s="15"/>
    </row>
    <row r="100" spans="1:32" ht="17.25" customHeight="1" thickBot="1" x14ac:dyDescent="0.3">
      <c r="A100" s="2344"/>
      <c r="B100" s="102" t="s">
        <v>202</v>
      </c>
      <c r="C100" s="244">
        <f>SUM(C88,C91,C94,C97)</f>
        <v>64</v>
      </c>
      <c r="D100" s="244">
        <f t="shared" ref="D100:Q100" si="29">SUM(D88,D91,D94,D97)</f>
        <v>359</v>
      </c>
      <c r="E100" s="244">
        <f t="shared" si="29"/>
        <v>254</v>
      </c>
      <c r="F100" s="244">
        <f t="shared" si="29"/>
        <v>114</v>
      </c>
      <c r="G100" s="244">
        <f t="shared" si="29"/>
        <v>61</v>
      </c>
      <c r="H100" s="244">
        <f t="shared" si="29"/>
        <v>13</v>
      </c>
      <c r="I100" s="244">
        <f t="shared" si="29"/>
        <v>23</v>
      </c>
      <c r="J100" s="244">
        <f t="shared" si="29"/>
        <v>10515</v>
      </c>
      <c r="K100" s="244">
        <f t="shared" si="29"/>
        <v>526</v>
      </c>
      <c r="L100" s="244">
        <f t="shared" si="29"/>
        <v>254</v>
      </c>
      <c r="M100" s="244">
        <f t="shared" si="29"/>
        <v>2643</v>
      </c>
      <c r="N100" s="244">
        <f t="shared" si="29"/>
        <v>1118</v>
      </c>
      <c r="O100" s="244">
        <f t="shared" si="29"/>
        <v>55</v>
      </c>
      <c r="P100" s="244">
        <f t="shared" si="29"/>
        <v>443</v>
      </c>
      <c r="Q100" s="598">
        <f t="shared" si="29"/>
        <v>393</v>
      </c>
      <c r="R100" s="599">
        <f t="shared" si="25"/>
        <v>16835</v>
      </c>
      <c r="S100" s="642">
        <f>R100/SUM(R98:R100)</f>
        <v>0.81600504095778192</v>
      </c>
      <c r="T100" s="14"/>
      <c r="U100" s="14"/>
      <c r="V100" s="14"/>
      <c r="W100" s="14"/>
      <c r="X100" s="14"/>
      <c r="Y100" s="14"/>
      <c r="Z100" s="14"/>
      <c r="AA100" s="14"/>
      <c r="AB100" s="14"/>
      <c r="AC100" s="14"/>
      <c r="AD100" s="14"/>
      <c r="AE100" s="14"/>
      <c r="AF100" s="14"/>
    </row>
    <row r="101" spans="1:32" ht="17.25" customHeight="1" thickBot="1" x14ac:dyDescent="0.3">
      <c r="A101" s="2354" t="s">
        <v>161</v>
      </c>
      <c r="B101" s="2355"/>
      <c r="C101" s="2351"/>
      <c r="D101" s="2351"/>
      <c r="E101" s="2351"/>
      <c r="F101" s="2351"/>
      <c r="G101" s="2351"/>
      <c r="H101" s="2351"/>
      <c r="I101" s="2351"/>
      <c r="J101" s="2351"/>
      <c r="K101" s="2351"/>
      <c r="L101" s="2351"/>
      <c r="M101" s="2351"/>
      <c r="N101" s="2351"/>
      <c r="O101" s="2351"/>
      <c r="P101" s="2351"/>
      <c r="Q101" s="2351"/>
      <c r="R101" s="2355"/>
      <c r="S101" s="2356"/>
      <c r="T101" s="14"/>
      <c r="U101" s="14"/>
      <c r="V101" s="14"/>
      <c r="W101" s="14"/>
      <c r="X101" s="14"/>
      <c r="Y101" s="14"/>
      <c r="Z101" s="14"/>
      <c r="AA101" s="14"/>
      <c r="AB101" s="14"/>
      <c r="AC101" s="14"/>
      <c r="AD101" s="14"/>
      <c r="AE101" s="14"/>
      <c r="AF101" s="14"/>
    </row>
    <row r="102" spans="1:32" ht="17.25" customHeight="1" thickBot="1" x14ac:dyDescent="0.3">
      <c r="A102" s="2340" t="s">
        <v>162</v>
      </c>
      <c r="B102" s="55" t="s">
        <v>200</v>
      </c>
      <c r="C102" s="333">
        <v>0</v>
      </c>
      <c r="D102" s="334">
        <v>0</v>
      </c>
      <c r="E102" s="334">
        <v>0</v>
      </c>
      <c r="F102" s="334">
        <v>0</v>
      </c>
      <c r="G102" s="334">
        <v>0</v>
      </c>
      <c r="H102" s="334">
        <v>0</v>
      </c>
      <c r="I102" s="334">
        <v>0</v>
      </c>
      <c r="J102" s="334">
        <v>1</v>
      </c>
      <c r="K102" s="334">
        <v>0</v>
      </c>
      <c r="L102" s="334">
        <v>0</v>
      </c>
      <c r="M102" s="334">
        <v>0</v>
      </c>
      <c r="N102" s="334">
        <v>0</v>
      </c>
      <c r="O102" s="334">
        <v>0</v>
      </c>
      <c r="P102" s="334">
        <v>0</v>
      </c>
      <c r="Q102" s="335">
        <v>0</v>
      </c>
      <c r="R102" s="621">
        <f t="shared" ref="R102:R113" si="30">SUM(C102:Q102)</f>
        <v>1</v>
      </c>
      <c r="S102" s="639">
        <f>R102/SUM(R102:R104)</f>
        <v>4.2372881355932203E-3</v>
      </c>
      <c r="T102" s="14"/>
      <c r="U102" s="14"/>
      <c r="V102" s="14"/>
      <c r="W102" s="14"/>
      <c r="X102" s="14"/>
      <c r="Y102" s="14"/>
      <c r="Z102" s="14"/>
      <c r="AA102" s="14"/>
      <c r="AB102" s="14"/>
      <c r="AC102" s="14"/>
      <c r="AD102" s="14"/>
      <c r="AE102" s="14"/>
      <c r="AF102" s="14"/>
    </row>
    <row r="103" spans="1:32" ht="17.25" customHeight="1" thickBot="1" x14ac:dyDescent="0.3">
      <c r="A103" s="2341"/>
      <c r="B103" s="56" t="s">
        <v>201</v>
      </c>
      <c r="C103" s="336">
        <v>0</v>
      </c>
      <c r="D103" s="336">
        <v>0</v>
      </c>
      <c r="E103" s="336">
        <v>0</v>
      </c>
      <c r="F103" s="336">
        <v>0</v>
      </c>
      <c r="G103" s="336">
        <v>0</v>
      </c>
      <c r="H103" s="336">
        <v>0</v>
      </c>
      <c r="I103" s="336">
        <v>0</v>
      </c>
      <c r="J103" s="336">
        <v>0</v>
      </c>
      <c r="K103" s="336">
        <v>0</v>
      </c>
      <c r="L103" s="336">
        <v>0</v>
      </c>
      <c r="M103" s="336">
        <v>2</v>
      </c>
      <c r="N103" s="336">
        <v>1</v>
      </c>
      <c r="O103" s="336">
        <v>0</v>
      </c>
      <c r="P103" s="336">
        <v>0</v>
      </c>
      <c r="Q103" s="337">
        <v>0</v>
      </c>
      <c r="R103" s="622">
        <f t="shared" si="30"/>
        <v>3</v>
      </c>
      <c r="S103" s="639">
        <f>R103/SUM(R102:R104)</f>
        <v>1.2711864406779662E-2</v>
      </c>
      <c r="T103" s="14"/>
      <c r="U103" s="14"/>
      <c r="V103" s="14"/>
      <c r="W103" s="14"/>
      <c r="X103" s="14"/>
      <c r="Y103" s="14"/>
      <c r="Z103" s="14"/>
      <c r="AA103" s="14"/>
      <c r="AB103" s="14"/>
      <c r="AC103" s="14"/>
      <c r="AD103" s="14"/>
      <c r="AE103" s="14"/>
      <c r="AF103" s="14"/>
    </row>
    <row r="104" spans="1:32" ht="17.25" customHeight="1" thickBot="1" x14ac:dyDescent="0.3">
      <c r="A104" s="2342"/>
      <c r="B104" s="57" t="s">
        <v>202</v>
      </c>
      <c r="C104" s="338">
        <v>2</v>
      </c>
      <c r="D104" s="339">
        <v>6</v>
      </c>
      <c r="E104" s="339">
        <v>2</v>
      </c>
      <c r="F104" s="339">
        <v>2</v>
      </c>
      <c r="G104" s="339">
        <v>1</v>
      </c>
      <c r="H104" s="339">
        <v>0</v>
      </c>
      <c r="I104" s="339">
        <v>0</v>
      </c>
      <c r="J104" s="339">
        <v>151</v>
      </c>
      <c r="K104" s="339">
        <v>6</v>
      </c>
      <c r="L104" s="339">
        <v>2</v>
      </c>
      <c r="M104" s="339">
        <v>37</v>
      </c>
      <c r="N104" s="339">
        <v>14</v>
      </c>
      <c r="O104" s="339">
        <v>1</v>
      </c>
      <c r="P104" s="339">
        <v>4</v>
      </c>
      <c r="Q104" s="340">
        <v>4</v>
      </c>
      <c r="R104" s="623">
        <f t="shared" si="30"/>
        <v>232</v>
      </c>
      <c r="S104" s="639">
        <f>R104/SUM(R102:R104)</f>
        <v>0.98305084745762716</v>
      </c>
      <c r="T104" s="14"/>
      <c r="U104" s="14"/>
      <c r="V104" s="14"/>
      <c r="W104" s="14"/>
      <c r="X104" s="14"/>
      <c r="Y104" s="14"/>
      <c r="Z104" s="14"/>
      <c r="AA104" s="14"/>
      <c r="AB104" s="14"/>
      <c r="AC104" s="14"/>
      <c r="AD104" s="14"/>
      <c r="AE104" s="14"/>
      <c r="AF104" s="14"/>
    </row>
    <row r="105" spans="1:32" ht="17.25" customHeight="1" thickBot="1" x14ac:dyDescent="0.3">
      <c r="A105" s="2340" t="s">
        <v>163</v>
      </c>
      <c r="B105" s="60" t="s">
        <v>200</v>
      </c>
      <c r="C105" s="343">
        <v>4</v>
      </c>
      <c r="D105" s="344">
        <v>15</v>
      </c>
      <c r="E105" s="344">
        <v>10</v>
      </c>
      <c r="F105" s="344">
        <v>3</v>
      </c>
      <c r="G105" s="344">
        <v>1</v>
      </c>
      <c r="H105" s="344">
        <v>0</v>
      </c>
      <c r="I105" s="344">
        <v>2</v>
      </c>
      <c r="J105" s="344">
        <v>406</v>
      </c>
      <c r="K105" s="344">
        <v>27</v>
      </c>
      <c r="L105" s="344">
        <v>8</v>
      </c>
      <c r="M105" s="344">
        <v>168</v>
      </c>
      <c r="N105" s="344">
        <v>42</v>
      </c>
      <c r="O105" s="344">
        <v>1</v>
      </c>
      <c r="P105" s="344">
        <v>30</v>
      </c>
      <c r="Q105" s="345">
        <v>7</v>
      </c>
      <c r="R105" s="624">
        <f t="shared" si="30"/>
        <v>724</v>
      </c>
      <c r="S105" s="636">
        <f>R105/SUM(R105:R107)</f>
        <v>6.1811662255613423E-2</v>
      </c>
      <c r="T105" s="14"/>
      <c r="U105" s="14"/>
      <c r="V105" s="14"/>
      <c r="W105" s="14"/>
      <c r="X105" s="14"/>
      <c r="Y105" s="14"/>
      <c r="Z105" s="14"/>
      <c r="AA105" s="14"/>
      <c r="AB105" s="14"/>
      <c r="AC105" s="14"/>
      <c r="AD105" s="14"/>
      <c r="AE105" s="14"/>
      <c r="AF105" s="14"/>
    </row>
    <row r="106" spans="1:32" ht="17.25" customHeight="1" thickBot="1" x14ac:dyDescent="0.3">
      <c r="A106" s="2341"/>
      <c r="B106" s="58" t="s">
        <v>201</v>
      </c>
      <c r="C106" s="346">
        <v>3</v>
      </c>
      <c r="D106" s="347">
        <v>31</v>
      </c>
      <c r="E106" s="347">
        <v>22</v>
      </c>
      <c r="F106" s="347">
        <v>18</v>
      </c>
      <c r="G106" s="347">
        <v>12</v>
      </c>
      <c r="H106" s="347">
        <v>4</v>
      </c>
      <c r="I106" s="347">
        <v>1</v>
      </c>
      <c r="J106" s="347">
        <v>861</v>
      </c>
      <c r="K106" s="347">
        <v>66</v>
      </c>
      <c r="L106" s="347">
        <v>16</v>
      </c>
      <c r="M106" s="347">
        <v>274</v>
      </c>
      <c r="N106" s="347">
        <v>59</v>
      </c>
      <c r="O106" s="347">
        <v>3</v>
      </c>
      <c r="P106" s="347">
        <v>34</v>
      </c>
      <c r="Q106" s="348">
        <v>29</v>
      </c>
      <c r="R106" s="625">
        <f t="shared" si="30"/>
        <v>1433</v>
      </c>
      <c r="S106" s="636">
        <f>R106/SUM(R105:R107)</f>
        <v>0.12234269614957739</v>
      </c>
      <c r="T106" s="14"/>
      <c r="U106" s="14"/>
      <c r="V106" s="14"/>
      <c r="W106" s="14"/>
      <c r="X106" s="14"/>
      <c r="Y106" s="14"/>
      <c r="Z106" s="14"/>
      <c r="AA106" s="14"/>
      <c r="AB106" s="14"/>
      <c r="AC106" s="14"/>
      <c r="AD106" s="14"/>
      <c r="AE106" s="14"/>
      <c r="AF106" s="14"/>
    </row>
    <row r="107" spans="1:32" ht="17.25" customHeight="1" thickBot="1" x14ac:dyDescent="0.3">
      <c r="A107" s="2342"/>
      <c r="B107" s="59" t="s">
        <v>202</v>
      </c>
      <c r="C107" s="349">
        <v>35</v>
      </c>
      <c r="D107" s="350">
        <v>196</v>
      </c>
      <c r="E107" s="350">
        <v>124</v>
      </c>
      <c r="F107" s="350">
        <v>73</v>
      </c>
      <c r="G107" s="350">
        <v>35</v>
      </c>
      <c r="H107" s="350">
        <v>8</v>
      </c>
      <c r="I107" s="350">
        <v>17</v>
      </c>
      <c r="J107" s="350">
        <v>5956</v>
      </c>
      <c r="K107" s="350">
        <v>301</v>
      </c>
      <c r="L107" s="350">
        <v>148</v>
      </c>
      <c r="M107" s="350">
        <v>1541</v>
      </c>
      <c r="N107" s="350">
        <v>600</v>
      </c>
      <c r="O107" s="350">
        <v>28</v>
      </c>
      <c r="P107" s="350">
        <v>254</v>
      </c>
      <c r="Q107" s="351">
        <v>240</v>
      </c>
      <c r="R107" s="626">
        <f t="shared" si="30"/>
        <v>9556</v>
      </c>
      <c r="S107" s="636">
        <f>R107/SUM(R105:R107)</f>
        <v>0.81584564159480921</v>
      </c>
      <c r="T107" s="14"/>
      <c r="U107" s="14"/>
      <c r="V107" s="14"/>
      <c r="W107" s="14"/>
      <c r="X107" s="14"/>
      <c r="Y107" s="14"/>
      <c r="Z107" s="14"/>
      <c r="AA107" s="14"/>
      <c r="AB107" s="14"/>
      <c r="AC107" s="14"/>
      <c r="AD107" s="14"/>
      <c r="AE107" s="14"/>
      <c r="AF107" s="14"/>
    </row>
    <row r="108" spans="1:32" ht="17.25" customHeight="1" thickBot="1" x14ac:dyDescent="0.3">
      <c r="A108" s="2340" t="s">
        <v>164</v>
      </c>
      <c r="B108" s="55" t="s">
        <v>200</v>
      </c>
      <c r="C108" s="333">
        <v>1</v>
      </c>
      <c r="D108" s="334">
        <v>5</v>
      </c>
      <c r="E108" s="334">
        <v>5</v>
      </c>
      <c r="F108" s="334">
        <v>2</v>
      </c>
      <c r="G108" s="334">
        <v>0</v>
      </c>
      <c r="H108" s="334">
        <v>0</v>
      </c>
      <c r="I108" s="334">
        <v>0</v>
      </c>
      <c r="J108" s="334">
        <v>130</v>
      </c>
      <c r="K108" s="334">
        <v>5</v>
      </c>
      <c r="L108" s="334">
        <v>2</v>
      </c>
      <c r="M108" s="334">
        <v>50</v>
      </c>
      <c r="N108" s="334">
        <v>15</v>
      </c>
      <c r="O108" s="334">
        <v>0</v>
      </c>
      <c r="P108" s="334">
        <v>7</v>
      </c>
      <c r="Q108" s="335">
        <v>3</v>
      </c>
      <c r="R108" s="621">
        <f t="shared" si="30"/>
        <v>225</v>
      </c>
      <c r="S108" s="639">
        <f>R108/SUM(R108:R110)</f>
        <v>2.8553299492385786E-2</v>
      </c>
      <c r="T108" s="14"/>
      <c r="U108" s="14"/>
      <c r="V108" s="14"/>
      <c r="W108" s="14"/>
      <c r="X108" s="14"/>
      <c r="Y108" s="14"/>
      <c r="Z108" s="14"/>
      <c r="AA108" s="14"/>
      <c r="AB108" s="14"/>
      <c r="AC108" s="14"/>
      <c r="AD108" s="14"/>
      <c r="AE108" s="14"/>
      <c r="AF108" s="14"/>
    </row>
    <row r="109" spans="1:32" ht="17.25" customHeight="1" thickBot="1" x14ac:dyDescent="0.3">
      <c r="A109" s="2341"/>
      <c r="B109" s="56" t="s">
        <v>201</v>
      </c>
      <c r="C109" s="336">
        <v>0</v>
      </c>
      <c r="D109" s="341">
        <v>21</v>
      </c>
      <c r="E109" s="341">
        <v>40</v>
      </c>
      <c r="F109" s="341">
        <v>21</v>
      </c>
      <c r="G109" s="341">
        <v>6</v>
      </c>
      <c r="H109" s="341">
        <v>3</v>
      </c>
      <c r="I109" s="341">
        <v>1</v>
      </c>
      <c r="J109" s="341">
        <v>634</v>
      </c>
      <c r="K109" s="341">
        <v>43</v>
      </c>
      <c r="L109" s="341">
        <v>18</v>
      </c>
      <c r="M109" s="341">
        <v>205</v>
      </c>
      <c r="N109" s="341">
        <v>70</v>
      </c>
      <c r="O109" s="341">
        <v>5</v>
      </c>
      <c r="P109" s="341">
        <v>35</v>
      </c>
      <c r="Q109" s="342">
        <v>22</v>
      </c>
      <c r="R109" s="622">
        <f t="shared" si="30"/>
        <v>1124</v>
      </c>
      <c r="S109" s="639">
        <f>R109/SUM(R108:R110)</f>
        <v>0.14263959390862943</v>
      </c>
      <c r="T109" s="14"/>
      <c r="U109" s="14"/>
      <c r="V109" s="14"/>
      <c r="W109" s="14"/>
      <c r="X109" s="14"/>
      <c r="Y109" s="14"/>
      <c r="Z109" s="14"/>
      <c r="AA109" s="14"/>
      <c r="AB109" s="14"/>
      <c r="AC109" s="14"/>
      <c r="AD109" s="14"/>
      <c r="AE109" s="14"/>
      <c r="AF109" s="14"/>
    </row>
    <row r="110" spans="1:32" ht="17.25" customHeight="1" thickBot="1" x14ac:dyDescent="0.3">
      <c r="A110" s="2341"/>
      <c r="B110" s="102" t="s">
        <v>202</v>
      </c>
      <c r="C110" s="338">
        <v>27</v>
      </c>
      <c r="D110" s="339">
        <v>144</v>
      </c>
      <c r="E110" s="339">
        <v>113</v>
      </c>
      <c r="F110" s="339">
        <v>36</v>
      </c>
      <c r="G110" s="339">
        <v>22</v>
      </c>
      <c r="H110" s="339">
        <v>5</v>
      </c>
      <c r="I110" s="339">
        <v>4</v>
      </c>
      <c r="J110" s="339">
        <v>4096</v>
      </c>
      <c r="K110" s="339">
        <v>205</v>
      </c>
      <c r="L110" s="339">
        <v>97</v>
      </c>
      <c r="M110" s="339">
        <v>984</v>
      </c>
      <c r="N110" s="339">
        <v>456</v>
      </c>
      <c r="O110" s="339">
        <v>25</v>
      </c>
      <c r="P110" s="339">
        <v>173</v>
      </c>
      <c r="Q110" s="340">
        <v>144</v>
      </c>
      <c r="R110" s="623">
        <f t="shared" si="30"/>
        <v>6531</v>
      </c>
      <c r="S110" s="639">
        <f>R110/SUM(R108:R110)</f>
        <v>0.82880710659898482</v>
      </c>
      <c r="T110" s="14"/>
      <c r="U110" s="14"/>
      <c r="V110" s="14"/>
      <c r="W110" s="14"/>
      <c r="X110" s="14"/>
      <c r="Y110" s="14"/>
      <c r="Z110" s="14"/>
      <c r="AA110" s="14"/>
      <c r="AB110" s="14"/>
      <c r="AC110" s="14"/>
      <c r="AD110" s="14"/>
      <c r="AE110" s="14"/>
      <c r="AF110" s="14"/>
    </row>
    <row r="111" spans="1:32" ht="17.25" customHeight="1" thickBot="1" x14ac:dyDescent="0.3">
      <c r="A111" s="2340" t="s">
        <v>165</v>
      </c>
      <c r="B111" s="60" t="s">
        <v>200</v>
      </c>
      <c r="C111" s="352">
        <v>0</v>
      </c>
      <c r="D111" s="353">
        <v>0</v>
      </c>
      <c r="E111" s="353">
        <v>0</v>
      </c>
      <c r="F111" s="353">
        <v>0</v>
      </c>
      <c r="G111" s="353">
        <v>0</v>
      </c>
      <c r="H111" s="353">
        <v>0</v>
      </c>
      <c r="I111" s="353">
        <v>0</v>
      </c>
      <c r="J111" s="353">
        <v>23</v>
      </c>
      <c r="K111" s="353">
        <v>2</v>
      </c>
      <c r="L111" s="353">
        <v>1</v>
      </c>
      <c r="M111" s="353">
        <v>5</v>
      </c>
      <c r="N111" s="353">
        <v>4</v>
      </c>
      <c r="O111" s="353">
        <v>0</v>
      </c>
      <c r="P111" s="353">
        <v>0</v>
      </c>
      <c r="Q111" s="354">
        <v>1</v>
      </c>
      <c r="R111" s="624">
        <f t="shared" si="30"/>
        <v>36</v>
      </c>
      <c r="S111" s="636">
        <f>R111/SUM(R111:R113)</f>
        <v>4.488778054862843E-2</v>
      </c>
      <c r="T111" s="14"/>
      <c r="U111" s="14"/>
      <c r="V111" s="14"/>
      <c r="W111" s="14"/>
      <c r="X111" s="14"/>
      <c r="Y111" s="14"/>
      <c r="Z111" s="14"/>
      <c r="AA111" s="14"/>
      <c r="AB111" s="14"/>
      <c r="AC111" s="14"/>
      <c r="AD111" s="14"/>
      <c r="AE111" s="14"/>
      <c r="AF111" s="14"/>
    </row>
    <row r="112" spans="1:32" ht="17.25" customHeight="1" thickBot="1" x14ac:dyDescent="0.3">
      <c r="A112" s="2341"/>
      <c r="B112" s="58" t="s">
        <v>201</v>
      </c>
      <c r="C112" s="346">
        <v>1</v>
      </c>
      <c r="D112" s="347">
        <v>2</v>
      </c>
      <c r="E112" s="347">
        <v>3</v>
      </c>
      <c r="F112" s="347">
        <v>3</v>
      </c>
      <c r="G112" s="347">
        <v>0</v>
      </c>
      <c r="H112" s="347">
        <v>0</v>
      </c>
      <c r="I112" s="347">
        <v>0</v>
      </c>
      <c r="J112" s="347">
        <v>170</v>
      </c>
      <c r="K112" s="347">
        <v>7</v>
      </c>
      <c r="L112" s="347">
        <v>5</v>
      </c>
      <c r="M112" s="347">
        <v>32</v>
      </c>
      <c r="N112" s="347">
        <v>11</v>
      </c>
      <c r="O112" s="347">
        <v>1</v>
      </c>
      <c r="P112" s="347">
        <v>6</v>
      </c>
      <c r="Q112" s="348">
        <v>9</v>
      </c>
      <c r="R112" s="625">
        <f t="shared" si="30"/>
        <v>250</v>
      </c>
      <c r="S112" s="636">
        <f>R112/SUM(R111:R113)</f>
        <v>0.3117206982543641</v>
      </c>
      <c r="T112" s="14"/>
      <c r="U112" s="14"/>
      <c r="V112" s="14"/>
      <c r="W112" s="14"/>
      <c r="X112" s="14"/>
      <c r="Y112" s="14"/>
      <c r="Z112" s="14"/>
      <c r="AA112" s="14"/>
      <c r="AB112" s="14"/>
      <c r="AC112" s="14"/>
      <c r="AD112" s="14"/>
      <c r="AE112" s="14"/>
      <c r="AF112" s="14"/>
    </row>
    <row r="113" spans="1:32" ht="17.25" customHeight="1" thickBot="1" x14ac:dyDescent="0.3">
      <c r="A113" s="2343"/>
      <c r="B113" s="136" t="s">
        <v>202</v>
      </c>
      <c r="C113" s="355">
        <v>0</v>
      </c>
      <c r="D113" s="356">
        <v>13</v>
      </c>
      <c r="E113" s="356">
        <v>15</v>
      </c>
      <c r="F113" s="356">
        <v>3</v>
      </c>
      <c r="G113" s="356">
        <v>3</v>
      </c>
      <c r="H113" s="356">
        <v>0</v>
      </c>
      <c r="I113" s="356">
        <v>2</v>
      </c>
      <c r="J113" s="356">
        <v>312</v>
      </c>
      <c r="K113" s="356">
        <v>14</v>
      </c>
      <c r="L113" s="356">
        <v>7</v>
      </c>
      <c r="M113" s="356">
        <v>81</v>
      </c>
      <c r="N113" s="356">
        <v>48</v>
      </c>
      <c r="O113" s="356">
        <v>1</v>
      </c>
      <c r="P113" s="356">
        <v>12</v>
      </c>
      <c r="Q113" s="357">
        <v>5</v>
      </c>
      <c r="R113" s="628">
        <f t="shared" si="30"/>
        <v>516</v>
      </c>
      <c r="S113" s="636">
        <f>R113/SUM(R111:R113)</f>
        <v>0.64339152119700749</v>
      </c>
      <c r="T113" s="14"/>
      <c r="U113" s="14"/>
      <c r="V113" s="14"/>
      <c r="W113" s="14"/>
      <c r="X113" s="14"/>
      <c r="Y113" s="14"/>
      <c r="Z113" s="14"/>
      <c r="AA113" s="14"/>
      <c r="AB113" s="14"/>
      <c r="AC113" s="14"/>
      <c r="AD113" s="14"/>
      <c r="AE113" s="14"/>
      <c r="AF113" s="14"/>
    </row>
    <row r="114" spans="1:32" ht="17.25" customHeight="1" thickTop="1" x14ac:dyDescent="0.25">
      <c r="A114" s="2344" t="s">
        <v>130</v>
      </c>
      <c r="B114" s="135" t="s">
        <v>200</v>
      </c>
      <c r="C114" s="199">
        <f>SUM(C102,C105,C108,C111)</f>
        <v>5</v>
      </c>
      <c r="D114" s="199">
        <f t="shared" ref="D114:I114" si="31">SUM(D102,D105,D108,D111)</f>
        <v>20</v>
      </c>
      <c r="E114" s="199">
        <f t="shared" si="31"/>
        <v>15</v>
      </c>
      <c r="F114" s="199">
        <f t="shared" si="31"/>
        <v>5</v>
      </c>
      <c r="G114" s="199">
        <f t="shared" si="31"/>
        <v>1</v>
      </c>
      <c r="H114" s="199">
        <f t="shared" si="31"/>
        <v>0</v>
      </c>
      <c r="I114" s="199">
        <f t="shared" si="31"/>
        <v>2</v>
      </c>
      <c r="J114" s="199">
        <f>SUM(J102,J105,J108,J111)</f>
        <v>560</v>
      </c>
      <c r="K114" s="199">
        <f t="shared" ref="K114:Q114" si="32">SUM(K102,K105,K108,K111)</f>
        <v>34</v>
      </c>
      <c r="L114" s="199">
        <f t="shared" si="32"/>
        <v>11</v>
      </c>
      <c r="M114" s="199">
        <f t="shared" si="32"/>
        <v>223</v>
      </c>
      <c r="N114" s="199">
        <f t="shared" si="32"/>
        <v>61</v>
      </c>
      <c r="O114" s="199">
        <f t="shared" si="32"/>
        <v>1</v>
      </c>
      <c r="P114" s="199">
        <f t="shared" si="32"/>
        <v>37</v>
      </c>
      <c r="Q114" s="200">
        <f t="shared" si="32"/>
        <v>11</v>
      </c>
      <c r="R114" s="600">
        <f>SUM(C114:Q114)</f>
        <v>986</v>
      </c>
      <c r="S114" s="659">
        <f>R114/SUM(R114:R116)</f>
        <v>4.7792157432989188E-2</v>
      </c>
      <c r="T114" s="14"/>
      <c r="U114" s="14"/>
      <c r="V114" s="14"/>
      <c r="W114" s="14"/>
      <c r="X114" s="14"/>
      <c r="Y114" s="14"/>
      <c r="Z114" s="14"/>
      <c r="AA114" s="14"/>
      <c r="AB114" s="14"/>
      <c r="AC114" s="14"/>
      <c r="AD114" s="14"/>
      <c r="AE114" s="14"/>
      <c r="AF114" s="14"/>
    </row>
    <row r="115" spans="1:32" ht="17.25" customHeight="1" x14ac:dyDescent="0.25">
      <c r="A115" s="2344"/>
      <c r="B115" s="56" t="s">
        <v>201</v>
      </c>
      <c r="C115" s="202">
        <f>SUM(C103,C106,C109,C112)</f>
        <v>4</v>
      </c>
      <c r="D115" s="202">
        <f t="shared" ref="D115:Q115" si="33">SUM(D103,D106,D109,D112)</f>
        <v>54</v>
      </c>
      <c r="E115" s="202">
        <f t="shared" si="33"/>
        <v>65</v>
      </c>
      <c r="F115" s="202">
        <f t="shared" si="33"/>
        <v>42</v>
      </c>
      <c r="G115" s="202">
        <f t="shared" si="33"/>
        <v>18</v>
      </c>
      <c r="H115" s="202">
        <f t="shared" si="33"/>
        <v>7</v>
      </c>
      <c r="I115" s="202">
        <f t="shared" si="33"/>
        <v>2</v>
      </c>
      <c r="J115" s="202">
        <f t="shared" si="33"/>
        <v>1665</v>
      </c>
      <c r="K115" s="202">
        <f t="shared" si="33"/>
        <v>116</v>
      </c>
      <c r="L115" s="202">
        <f t="shared" si="33"/>
        <v>39</v>
      </c>
      <c r="M115" s="202">
        <f t="shared" si="33"/>
        <v>513</v>
      </c>
      <c r="N115" s="202">
        <f t="shared" si="33"/>
        <v>141</v>
      </c>
      <c r="O115" s="202">
        <f t="shared" si="33"/>
        <v>9</v>
      </c>
      <c r="P115" s="202">
        <f t="shared" si="33"/>
        <v>75</v>
      </c>
      <c r="Q115" s="203">
        <f t="shared" si="33"/>
        <v>60</v>
      </c>
      <c r="R115" s="597">
        <f>SUM(C115:Q115)</f>
        <v>2810</v>
      </c>
      <c r="S115" s="659">
        <f>R115/SUM(R114:R116)</f>
        <v>0.13620280160922882</v>
      </c>
      <c r="T115" s="14"/>
      <c r="U115" s="14"/>
      <c r="V115" s="14"/>
      <c r="W115" s="14"/>
      <c r="X115" s="14"/>
      <c r="Y115" s="14"/>
      <c r="Z115" s="14"/>
      <c r="AA115" s="14"/>
      <c r="AB115" s="14"/>
      <c r="AC115" s="14"/>
      <c r="AD115" s="14"/>
      <c r="AE115" s="14"/>
      <c r="AF115" s="14"/>
    </row>
    <row r="116" spans="1:32" ht="17.25" customHeight="1" thickBot="1" x14ac:dyDescent="0.3">
      <c r="A116" s="2345"/>
      <c r="B116" s="57" t="s">
        <v>202</v>
      </c>
      <c r="C116" s="244">
        <f>SUM(C104,C107,C110,C113)</f>
        <v>64</v>
      </c>
      <c r="D116" s="244">
        <f t="shared" ref="D116:Q116" si="34">SUM(D104,D107,D110,D113)</f>
        <v>359</v>
      </c>
      <c r="E116" s="244">
        <f t="shared" si="34"/>
        <v>254</v>
      </c>
      <c r="F116" s="244">
        <f t="shared" si="34"/>
        <v>114</v>
      </c>
      <c r="G116" s="244">
        <f t="shared" si="34"/>
        <v>61</v>
      </c>
      <c r="H116" s="244">
        <f t="shared" si="34"/>
        <v>13</v>
      </c>
      <c r="I116" s="244">
        <f t="shared" si="34"/>
        <v>23</v>
      </c>
      <c r="J116" s="244">
        <f t="shared" si="34"/>
        <v>10515</v>
      </c>
      <c r="K116" s="244">
        <f t="shared" si="34"/>
        <v>526</v>
      </c>
      <c r="L116" s="244">
        <f t="shared" si="34"/>
        <v>254</v>
      </c>
      <c r="M116" s="244">
        <f t="shared" si="34"/>
        <v>2643</v>
      </c>
      <c r="N116" s="244">
        <f t="shared" si="34"/>
        <v>1118</v>
      </c>
      <c r="O116" s="244">
        <f t="shared" si="34"/>
        <v>55</v>
      </c>
      <c r="P116" s="244">
        <f t="shared" si="34"/>
        <v>443</v>
      </c>
      <c r="Q116" s="598">
        <f t="shared" si="34"/>
        <v>393</v>
      </c>
      <c r="R116" s="599">
        <f>SUM(C116:Q116)</f>
        <v>16835</v>
      </c>
      <c r="S116" s="659">
        <f>R116/SUM(R114:R116)</f>
        <v>0.81600504095778192</v>
      </c>
      <c r="T116" s="14"/>
      <c r="U116" s="14"/>
      <c r="V116" s="14"/>
      <c r="W116" s="14"/>
      <c r="X116" s="14"/>
      <c r="Y116" s="14"/>
      <c r="Z116" s="14"/>
      <c r="AA116" s="14"/>
      <c r="AB116" s="14"/>
      <c r="AC116" s="14"/>
      <c r="AD116" s="14"/>
      <c r="AE116" s="14"/>
      <c r="AF116" s="14"/>
    </row>
    <row r="117" spans="1:32" ht="15.75" customHeight="1" x14ac:dyDescent="0.25">
      <c r="A117" s="2346" t="s">
        <v>129</v>
      </c>
      <c r="B117" s="60" t="s">
        <v>200</v>
      </c>
      <c r="C117" s="643">
        <f t="shared" ref="C117:R117" si="35">C114/SUM(C114:C116)</f>
        <v>6.8493150684931503E-2</v>
      </c>
      <c r="D117" s="644">
        <f t="shared" si="35"/>
        <v>4.6189376443418015E-2</v>
      </c>
      <c r="E117" s="644">
        <f t="shared" si="35"/>
        <v>4.4910179640718563E-2</v>
      </c>
      <c r="F117" s="644">
        <f t="shared" si="35"/>
        <v>3.1055900621118012E-2</v>
      </c>
      <c r="G117" s="644">
        <f t="shared" si="35"/>
        <v>1.2500000000000001E-2</v>
      </c>
      <c r="H117" s="644">
        <f t="shared" si="35"/>
        <v>0</v>
      </c>
      <c r="I117" s="644">
        <f t="shared" si="35"/>
        <v>7.407407407407407E-2</v>
      </c>
      <c r="J117" s="644">
        <f t="shared" si="35"/>
        <v>4.3956043956043959E-2</v>
      </c>
      <c r="K117" s="644">
        <f t="shared" si="35"/>
        <v>5.0295857988165681E-2</v>
      </c>
      <c r="L117" s="644">
        <f t="shared" si="35"/>
        <v>3.6184210526315791E-2</v>
      </c>
      <c r="M117" s="644">
        <f t="shared" si="35"/>
        <v>6.5995856762355726E-2</v>
      </c>
      <c r="N117" s="644">
        <f t="shared" si="35"/>
        <v>4.6212121212121211E-2</v>
      </c>
      <c r="O117" s="644">
        <f t="shared" si="35"/>
        <v>1.5384615384615385E-2</v>
      </c>
      <c r="P117" s="644">
        <f t="shared" si="35"/>
        <v>6.6666666666666666E-2</v>
      </c>
      <c r="Q117" s="738">
        <f t="shared" si="35"/>
        <v>2.3706896551724137E-2</v>
      </c>
      <c r="R117" s="639">
        <f t="shared" si="35"/>
        <v>4.7792157432989188E-2</v>
      </c>
      <c r="S117" s="2347"/>
      <c r="T117" s="14"/>
      <c r="U117" s="14"/>
      <c r="V117" s="14"/>
      <c r="W117" s="14"/>
      <c r="X117" s="14"/>
      <c r="Y117" s="14"/>
      <c r="Z117" s="14"/>
      <c r="AA117" s="14"/>
      <c r="AB117" s="14"/>
      <c r="AC117" s="14"/>
      <c r="AD117" s="14"/>
      <c r="AE117" s="14"/>
      <c r="AF117" s="14"/>
    </row>
    <row r="118" spans="1:32" ht="15.75" customHeight="1" x14ac:dyDescent="0.25">
      <c r="A118" s="2344"/>
      <c r="B118" s="58" t="s">
        <v>201</v>
      </c>
      <c r="C118" s="646">
        <f t="shared" ref="C118:R118" si="36">C115/SUM(C114:C116)</f>
        <v>5.4794520547945202E-2</v>
      </c>
      <c r="D118" s="647">
        <f t="shared" si="36"/>
        <v>0.12471131639722864</v>
      </c>
      <c r="E118" s="647">
        <f t="shared" si="36"/>
        <v>0.19461077844311378</v>
      </c>
      <c r="F118" s="647">
        <f t="shared" si="36"/>
        <v>0.2608695652173913</v>
      </c>
      <c r="G118" s="647">
        <f t="shared" si="36"/>
        <v>0.22500000000000001</v>
      </c>
      <c r="H118" s="647">
        <f t="shared" si="36"/>
        <v>0.35</v>
      </c>
      <c r="I118" s="647">
        <f t="shared" si="36"/>
        <v>7.407407407407407E-2</v>
      </c>
      <c r="J118" s="647">
        <f t="shared" si="36"/>
        <v>0.13069073783359497</v>
      </c>
      <c r="K118" s="647">
        <f t="shared" si="36"/>
        <v>0.17159763313609466</v>
      </c>
      <c r="L118" s="647">
        <f t="shared" si="36"/>
        <v>0.12828947368421054</v>
      </c>
      <c r="M118" s="647">
        <f t="shared" si="36"/>
        <v>0.15182006510802012</v>
      </c>
      <c r="N118" s="647">
        <f t="shared" si="36"/>
        <v>0.10681818181818181</v>
      </c>
      <c r="O118" s="647">
        <f t="shared" si="36"/>
        <v>0.13846153846153847</v>
      </c>
      <c r="P118" s="647">
        <f t="shared" si="36"/>
        <v>0.13513513513513514</v>
      </c>
      <c r="Q118" s="739">
        <f t="shared" si="36"/>
        <v>0.12931034482758622</v>
      </c>
      <c r="R118" s="640">
        <f t="shared" si="36"/>
        <v>0.13620280160922882</v>
      </c>
      <c r="S118" s="2348"/>
      <c r="T118" s="14"/>
      <c r="U118" s="14"/>
      <c r="V118" s="14"/>
      <c r="W118" s="14"/>
      <c r="X118" s="14"/>
      <c r="Y118" s="14"/>
      <c r="Z118" s="14"/>
      <c r="AA118" s="14"/>
      <c r="AB118" s="14"/>
      <c r="AC118" s="14"/>
      <c r="AD118" s="14"/>
      <c r="AE118" s="14"/>
      <c r="AF118" s="14"/>
    </row>
    <row r="119" spans="1:32" ht="18.75" customHeight="1" thickBot="1" x14ac:dyDescent="0.3">
      <c r="A119" s="2345"/>
      <c r="B119" s="59" t="s">
        <v>202</v>
      </c>
      <c r="C119" s="656">
        <f t="shared" ref="C119:R119" si="37">C116/SUM(C114:C116)</f>
        <v>0.87671232876712324</v>
      </c>
      <c r="D119" s="657">
        <f t="shared" si="37"/>
        <v>0.82909930715935332</v>
      </c>
      <c r="E119" s="657">
        <f t="shared" si="37"/>
        <v>0.76047904191616766</v>
      </c>
      <c r="F119" s="657">
        <f t="shared" si="37"/>
        <v>0.70807453416149069</v>
      </c>
      <c r="G119" s="657">
        <f t="shared" si="37"/>
        <v>0.76249999999999996</v>
      </c>
      <c r="H119" s="657">
        <f t="shared" si="37"/>
        <v>0.65</v>
      </c>
      <c r="I119" s="657">
        <f t="shared" si="37"/>
        <v>0.85185185185185186</v>
      </c>
      <c r="J119" s="657">
        <f t="shared" si="37"/>
        <v>0.82535321821036112</v>
      </c>
      <c r="K119" s="657">
        <f t="shared" si="37"/>
        <v>0.77810650887573962</v>
      </c>
      <c r="L119" s="657">
        <f t="shared" si="37"/>
        <v>0.83552631578947367</v>
      </c>
      <c r="M119" s="657">
        <f t="shared" si="37"/>
        <v>0.78218407812962409</v>
      </c>
      <c r="N119" s="657">
        <f t="shared" si="37"/>
        <v>0.84696969696969693</v>
      </c>
      <c r="O119" s="657">
        <f t="shared" si="37"/>
        <v>0.84615384615384615</v>
      </c>
      <c r="P119" s="657">
        <f t="shared" si="37"/>
        <v>0.79819819819819815</v>
      </c>
      <c r="Q119" s="740">
        <f t="shared" si="37"/>
        <v>0.84698275862068961</v>
      </c>
      <c r="R119" s="641">
        <f t="shared" si="37"/>
        <v>0.81600504095778192</v>
      </c>
      <c r="S119" s="2349"/>
      <c r="T119" s="14"/>
      <c r="U119" s="14"/>
      <c r="V119" s="14"/>
      <c r="W119" s="14"/>
      <c r="X119" s="14"/>
      <c r="Y119" s="14"/>
      <c r="Z119" s="14"/>
      <c r="AA119" s="14"/>
      <c r="AB119" s="14"/>
      <c r="AC119" s="14"/>
      <c r="AD119" s="14"/>
      <c r="AE119" s="14"/>
      <c r="AF119" s="14"/>
    </row>
    <row r="120" spans="1:32" ht="15.75" hidden="1" customHeight="1" thickBot="1" x14ac:dyDescent="0.3">
      <c r="A120" s="2357" t="s">
        <v>1031</v>
      </c>
      <c r="B120" s="2358"/>
      <c r="C120" s="2358"/>
      <c r="D120" s="2358"/>
      <c r="E120" s="2358"/>
      <c r="F120" s="2358"/>
      <c r="G120" s="2358"/>
      <c r="H120" s="2358"/>
      <c r="I120" s="2358"/>
      <c r="J120" s="2358"/>
      <c r="K120" s="2358"/>
      <c r="L120" s="2358"/>
      <c r="M120" s="2358"/>
      <c r="N120" s="2358"/>
      <c r="O120" s="2358"/>
      <c r="P120" s="2358"/>
      <c r="Q120" s="2358"/>
      <c r="R120" s="2358"/>
      <c r="S120" s="2359"/>
      <c r="T120" s="14"/>
      <c r="U120" s="14"/>
      <c r="V120" s="14"/>
      <c r="W120" s="14"/>
      <c r="X120" s="14"/>
      <c r="Y120" s="14"/>
      <c r="Z120" s="14"/>
      <c r="AA120" s="14"/>
      <c r="AB120" s="14"/>
      <c r="AC120" s="14"/>
      <c r="AD120" s="14"/>
      <c r="AE120" s="14"/>
      <c r="AF120" s="14"/>
    </row>
    <row r="121" spans="1:32" ht="71.25" hidden="1" customHeight="1" thickBot="1" x14ac:dyDescent="0.3">
      <c r="A121" s="53"/>
      <c r="B121" s="137" t="s">
        <v>198</v>
      </c>
      <c r="C121" s="665" t="s">
        <v>143</v>
      </c>
      <c r="D121" s="145" t="s">
        <v>144</v>
      </c>
      <c r="E121" s="145" t="s">
        <v>145</v>
      </c>
      <c r="F121" s="145" t="s">
        <v>146</v>
      </c>
      <c r="G121" s="145" t="s">
        <v>147</v>
      </c>
      <c r="H121" s="145" t="s">
        <v>148</v>
      </c>
      <c r="I121" s="145" t="s">
        <v>149</v>
      </c>
      <c r="J121" s="145" t="s">
        <v>150</v>
      </c>
      <c r="K121" s="145" t="s">
        <v>151</v>
      </c>
      <c r="L121" s="145" t="s">
        <v>152</v>
      </c>
      <c r="M121" s="145" t="s">
        <v>153</v>
      </c>
      <c r="N121" s="145" t="s">
        <v>154</v>
      </c>
      <c r="O121" s="145" t="s">
        <v>155</v>
      </c>
      <c r="P121" s="145" t="s">
        <v>156</v>
      </c>
      <c r="Q121" s="146" t="s">
        <v>157</v>
      </c>
      <c r="R121" s="137" t="s">
        <v>158</v>
      </c>
      <c r="S121" s="137" t="s">
        <v>199</v>
      </c>
      <c r="T121" s="15"/>
      <c r="U121" s="15"/>
      <c r="V121" s="15"/>
      <c r="W121" s="15"/>
      <c r="X121" s="15"/>
      <c r="Y121" s="15"/>
      <c r="Z121" s="15"/>
      <c r="AA121" s="15"/>
      <c r="AB121" s="15"/>
      <c r="AC121" s="15"/>
      <c r="AD121" s="15"/>
      <c r="AE121" s="15"/>
      <c r="AF121" s="16"/>
    </row>
    <row r="122" spans="1:32" ht="15.75" hidden="1" customHeight="1" thickBot="1" x14ac:dyDescent="0.3">
      <c r="A122" s="2360" t="s">
        <v>160</v>
      </c>
      <c r="B122" s="2361"/>
      <c r="C122" s="2361"/>
      <c r="D122" s="2361"/>
      <c r="E122" s="2361"/>
      <c r="F122" s="2361"/>
      <c r="G122" s="2361"/>
      <c r="H122" s="2361"/>
      <c r="I122" s="2361"/>
      <c r="J122" s="2361"/>
      <c r="K122" s="2361"/>
      <c r="L122" s="2361"/>
      <c r="M122" s="2361"/>
      <c r="N122" s="2361"/>
      <c r="O122" s="2361"/>
      <c r="P122" s="2361"/>
      <c r="Q122" s="2361"/>
      <c r="R122" s="2361"/>
      <c r="S122" s="2362"/>
      <c r="T122" s="15"/>
      <c r="U122" s="15"/>
      <c r="V122" s="15"/>
      <c r="W122" s="17"/>
      <c r="X122" s="15"/>
      <c r="Y122" s="15"/>
      <c r="Z122" s="15"/>
      <c r="AA122" s="15"/>
      <c r="AB122" s="15"/>
      <c r="AC122" s="15"/>
      <c r="AD122" s="15"/>
      <c r="AE122" s="17"/>
      <c r="AF122" s="16"/>
    </row>
    <row r="123" spans="1:32" ht="17.25" hidden="1" customHeight="1" x14ac:dyDescent="0.25">
      <c r="A123" s="2367" t="s">
        <v>107</v>
      </c>
      <c r="B123" s="55" t="s">
        <v>200</v>
      </c>
      <c r="C123" s="333">
        <v>2</v>
      </c>
      <c r="D123" s="334">
        <v>3</v>
      </c>
      <c r="E123" s="334">
        <v>3</v>
      </c>
      <c r="F123" s="334">
        <v>4</v>
      </c>
      <c r="G123" s="334">
        <v>1</v>
      </c>
      <c r="H123" s="334">
        <v>0</v>
      </c>
      <c r="I123" s="334">
        <v>0</v>
      </c>
      <c r="J123" s="334">
        <v>214</v>
      </c>
      <c r="K123" s="334">
        <v>8</v>
      </c>
      <c r="L123" s="334">
        <v>2</v>
      </c>
      <c r="M123" s="334">
        <v>56</v>
      </c>
      <c r="N123" s="334">
        <v>10</v>
      </c>
      <c r="O123" s="334">
        <v>1</v>
      </c>
      <c r="P123" s="334">
        <v>8</v>
      </c>
      <c r="Q123" s="335">
        <v>8</v>
      </c>
      <c r="R123" s="596">
        <f t="shared" ref="R123:R131" si="38">SUM(C123:Q123)</f>
        <v>320</v>
      </c>
      <c r="S123" s="639">
        <f>R123/SUM(R123:R125)</f>
        <v>0.11145942180424939</v>
      </c>
      <c r="T123" s="15"/>
      <c r="U123" s="15"/>
      <c r="V123" s="15"/>
      <c r="W123" s="17"/>
      <c r="X123" s="15"/>
      <c r="Y123" s="15"/>
      <c r="Z123" s="15"/>
      <c r="AA123" s="15"/>
      <c r="AB123" s="15"/>
      <c r="AC123" s="15"/>
      <c r="AD123" s="15"/>
      <c r="AE123" s="17"/>
      <c r="AF123" s="16"/>
    </row>
    <row r="124" spans="1:32" ht="17.25" hidden="1" customHeight="1" x14ac:dyDescent="0.25">
      <c r="A124" s="2363"/>
      <c r="B124" s="56" t="s">
        <v>201</v>
      </c>
      <c r="C124" s="336">
        <v>3</v>
      </c>
      <c r="D124" s="336">
        <v>10</v>
      </c>
      <c r="E124" s="336">
        <v>5</v>
      </c>
      <c r="F124" s="336">
        <v>9</v>
      </c>
      <c r="G124" s="336">
        <v>2</v>
      </c>
      <c r="H124" s="336">
        <v>0</v>
      </c>
      <c r="I124" s="336">
        <v>3</v>
      </c>
      <c r="J124" s="336">
        <v>229</v>
      </c>
      <c r="K124" s="336">
        <v>38</v>
      </c>
      <c r="L124" s="336">
        <v>8</v>
      </c>
      <c r="M124" s="336">
        <v>43</v>
      </c>
      <c r="N124" s="336">
        <v>23</v>
      </c>
      <c r="O124" s="336">
        <v>5</v>
      </c>
      <c r="P124" s="336">
        <v>13</v>
      </c>
      <c r="Q124" s="337">
        <v>21</v>
      </c>
      <c r="R124" s="597">
        <f t="shared" si="38"/>
        <v>412</v>
      </c>
      <c r="S124" s="640">
        <f>R124/SUM(R123:R125)</f>
        <v>0.14350400557297108</v>
      </c>
      <c r="T124" s="15"/>
      <c r="U124" s="15"/>
      <c r="V124" s="15"/>
      <c r="W124" s="17"/>
      <c r="X124" s="15"/>
      <c r="Y124" s="15"/>
      <c r="Z124" s="15"/>
      <c r="AA124" s="15"/>
      <c r="AB124" s="15"/>
      <c r="AC124" s="15"/>
      <c r="AD124" s="15"/>
      <c r="AE124" s="17"/>
      <c r="AF124" s="16"/>
    </row>
    <row r="125" spans="1:32" ht="17.25" hidden="1" customHeight="1" thickBot="1" x14ac:dyDescent="0.3">
      <c r="A125" s="2368"/>
      <c r="B125" s="57" t="s">
        <v>202</v>
      </c>
      <c r="C125" s="338">
        <v>5</v>
      </c>
      <c r="D125" s="339">
        <v>28</v>
      </c>
      <c r="E125" s="339">
        <v>33</v>
      </c>
      <c r="F125" s="339">
        <v>12</v>
      </c>
      <c r="G125" s="339">
        <v>2</v>
      </c>
      <c r="H125" s="339">
        <v>0</v>
      </c>
      <c r="I125" s="339">
        <v>6</v>
      </c>
      <c r="J125" s="339">
        <v>1417</v>
      </c>
      <c r="K125" s="339">
        <v>89</v>
      </c>
      <c r="L125" s="339">
        <v>35</v>
      </c>
      <c r="M125" s="339">
        <v>253</v>
      </c>
      <c r="N125" s="339">
        <v>143</v>
      </c>
      <c r="O125" s="339">
        <v>4</v>
      </c>
      <c r="P125" s="339">
        <v>52</v>
      </c>
      <c r="Q125" s="340">
        <v>60</v>
      </c>
      <c r="R125" s="599">
        <f t="shared" si="38"/>
        <v>2139</v>
      </c>
      <c r="S125" s="641">
        <f>R125/SUM(R123:R125)</f>
        <v>0.74503657262277956</v>
      </c>
      <c r="T125" s="15"/>
      <c r="U125" s="15"/>
      <c r="V125" s="15"/>
      <c r="W125" s="15"/>
      <c r="X125" s="15"/>
      <c r="Y125" s="15"/>
      <c r="Z125" s="15"/>
      <c r="AA125" s="15"/>
      <c r="AB125" s="15"/>
      <c r="AC125" s="15"/>
      <c r="AD125" s="15"/>
      <c r="AE125" s="15"/>
      <c r="AF125" s="16"/>
    </row>
    <row r="126" spans="1:32" ht="17.25" hidden="1" customHeight="1" x14ac:dyDescent="0.25">
      <c r="A126" s="2367" t="s">
        <v>108</v>
      </c>
      <c r="B126" s="60" t="s">
        <v>200</v>
      </c>
      <c r="C126" s="343">
        <v>4</v>
      </c>
      <c r="D126" s="344">
        <v>9</v>
      </c>
      <c r="E126" s="344">
        <v>8</v>
      </c>
      <c r="F126" s="344">
        <v>4</v>
      </c>
      <c r="G126" s="344">
        <v>7</v>
      </c>
      <c r="H126" s="344">
        <v>0</v>
      </c>
      <c r="I126" s="344">
        <v>1</v>
      </c>
      <c r="J126" s="344">
        <v>399</v>
      </c>
      <c r="K126" s="344">
        <v>22</v>
      </c>
      <c r="L126" s="344">
        <v>3</v>
      </c>
      <c r="M126" s="344">
        <v>165</v>
      </c>
      <c r="N126" s="344">
        <v>13</v>
      </c>
      <c r="O126" s="344">
        <v>4</v>
      </c>
      <c r="P126" s="344">
        <v>13</v>
      </c>
      <c r="Q126" s="345">
        <v>13</v>
      </c>
      <c r="R126" s="606">
        <f t="shared" si="38"/>
        <v>665</v>
      </c>
      <c r="S126" s="636">
        <f>R126/SUM(R126:R128)</f>
        <v>8.8583988277607564E-2</v>
      </c>
      <c r="T126" s="15"/>
      <c r="U126" s="15"/>
      <c r="V126" s="15"/>
      <c r="W126" s="15"/>
      <c r="X126" s="15"/>
      <c r="Y126" s="15"/>
      <c r="Z126" s="15"/>
      <c r="AA126" s="15"/>
      <c r="AB126" s="15"/>
      <c r="AC126" s="15"/>
      <c r="AD126" s="15"/>
      <c r="AE126" s="15"/>
      <c r="AF126" s="16"/>
    </row>
    <row r="127" spans="1:32" ht="17.25" hidden="1" customHeight="1" x14ac:dyDescent="0.25">
      <c r="A127" s="2363"/>
      <c r="B127" s="58" t="s">
        <v>201</v>
      </c>
      <c r="C127" s="346">
        <v>10</v>
      </c>
      <c r="D127" s="347">
        <v>29</v>
      </c>
      <c r="E127" s="347">
        <v>33</v>
      </c>
      <c r="F127" s="347">
        <v>20</v>
      </c>
      <c r="G127" s="347">
        <v>8</v>
      </c>
      <c r="H127" s="347">
        <v>4</v>
      </c>
      <c r="I127" s="347">
        <v>5</v>
      </c>
      <c r="J127" s="347">
        <v>808</v>
      </c>
      <c r="K127" s="347">
        <v>53</v>
      </c>
      <c r="L127" s="347">
        <v>16</v>
      </c>
      <c r="M127" s="347">
        <v>235</v>
      </c>
      <c r="N127" s="347">
        <v>69</v>
      </c>
      <c r="O127" s="347">
        <v>8</v>
      </c>
      <c r="P127" s="347">
        <v>48</v>
      </c>
      <c r="Q127" s="348">
        <v>21</v>
      </c>
      <c r="R127" s="607">
        <f t="shared" si="38"/>
        <v>1367</v>
      </c>
      <c r="S127" s="637">
        <f>R127/SUM(R126:R128)</f>
        <v>0.18209670973757827</v>
      </c>
      <c r="T127" s="15"/>
      <c r="U127" s="15"/>
      <c r="V127" s="15"/>
      <c r="W127" s="15"/>
      <c r="X127" s="15"/>
      <c r="Y127" s="15"/>
      <c r="Z127" s="15"/>
      <c r="AA127" s="15"/>
      <c r="AB127" s="15"/>
      <c r="AC127" s="15"/>
      <c r="AD127" s="15"/>
      <c r="AE127" s="15"/>
      <c r="AF127" s="16"/>
    </row>
    <row r="128" spans="1:32" ht="17.25" hidden="1" customHeight="1" thickBot="1" x14ac:dyDescent="0.3">
      <c r="A128" s="2368"/>
      <c r="B128" s="59" t="s">
        <v>202</v>
      </c>
      <c r="C128" s="349">
        <v>20</v>
      </c>
      <c r="D128" s="350">
        <v>85</v>
      </c>
      <c r="E128" s="350">
        <v>91</v>
      </c>
      <c r="F128" s="350">
        <v>45</v>
      </c>
      <c r="G128" s="350">
        <v>18</v>
      </c>
      <c r="H128" s="350">
        <v>7</v>
      </c>
      <c r="I128" s="350">
        <v>12</v>
      </c>
      <c r="J128" s="350">
        <v>3360</v>
      </c>
      <c r="K128" s="350">
        <v>159</v>
      </c>
      <c r="L128" s="350">
        <v>101</v>
      </c>
      <c r="M128" s="350">
        <v>850</v>
      </c>
      <c r="N128" s="350">
        <v>364</v>
      </c>
      <c r="O128" s="350">
        <v>19</v>
      </c>
      <c r="P128" s="350">
        <v>180</v>
      </c>
      <c r="Q128" s="351">
        <v>164</v>
      </c>
      <c r="R128" s="608">
        <f t="shared" si="38"/>
        <v>5475</v>
      </c>
      <c r="S128" s="638">
        <f>R128/SUM(R126:R128)</f>
        <v>0.72931930198481421</v>
      </c>
      <c r="T128" s="15"/>
      <c r="U128" s="15"/>
      <c r="V128" s="15"/>
      <c r="W128" s="15"/>
      <c r="X128" s="15"/>
      <c r="Y128" s="15"/>
      <c r="Z128" s="15"/>
      <c r="AA128" s="15"/>
      <c r="AB128" s="15"/>
      <c r="AC128" s="15"/>
      <c r="AD128" s="15"/>
      <c r="AE128" s="15"/>
      <c r="AF128" s="16"/>
    </row>
    <row r="129" spans="1:32" ht="17.25" hidden="1" customHeight="1" x14ac:dyDescent="0.25">
      <c r="A129" s="2367" t="s">
        <v>109</v>
      </c>
      <c r="B129" s="55" t="s">
        <v>200</v>
      </c>
      <c r="C129" s="333">
        <v>5</v>
      </c>
      <c r="D129" s="334">
        <v>7</v>
      </c>
      <c r="E129" s="334">
        <v>3</v>
      </c>
      <c r="F129" s="334">
        <v>9</v>
      </c>
      <c r="G129" s="334">
        <v>1</v>
      </c>
      <c r="H129" s="334">
        <v>2</v>
      </c>
      <c r="I129" s="334">
        <v>0</v>
      </c>
      <c r="J129" s="334">
        <v>198</v>
      </c>
      <c r="K129" s="334">
        <v>7</v>
      </c>
      <c r="L129" s="334">
        <v>1</v>
      </c>
      <c r="M129" s="334">
        <v>67</v>
      </c>
      <c r="N129" s="334">
        <v>12</v>
      </c>
      <c r="O129" s="334">
        <v>2</v>
      </c>
      <c r="P129" s="334">
        <v>3</v>
      </c>
      <c r="Q129" s="335">
        <v>2</v>
      </c>
      <c r="R129" s="596">
        <f t="shared" si="38"/>
        <v>319</v>
      </c>
      <c r="S129" s="639">
        <f>R129/SUM(R129:R131)</f>
        <v>2.9964305842569979E-2</v>
      </c>
      <c r="T129" s="15"/>
      <c r="U129" s="15"/>
      <c r="V129" s="15"/>
      <c r="W129" s="15"/>
      <c r="X129" s="15"/>
      <c r="Y129" s="15"/>
      <c r="Z129" s="15"/>
      <c r="AA129" s="15"/>
      <c r="AB129" s="15"/>
      <c r="AC129" s="15"/>
      <c r="AD129" s="15"/>
      <c r="AE129" s="15"/>
      <c r="AF129" s="16"/>
    </row>
    <row r="130" spans="1:32" ht="17.25" hidden="1" customHeight="1" x14ac:dyDescent="0.25">
      <c r="A130" s="2363"/>
      <c r="B130" s="56" t="s">
        <v>201</v>
      </c>
      <c r="C130" s="336">
        <v>6</v>
      </c>
      <c r="D130" s="341">
        <v>27</v>
      </c>
      <c r="E130" s="341">
        <v>26</v>
      </c>
      <c r="F130" s="341">
        <v>17</v>
      </c>
      <c r="G130" s="341">
        <v>6</v>
      </c>
      <c r="H130" s="341">
        <v>2</v>
      </c>
      <c r="I130" s="341">
        <v>5</v>
      </c>
      <c r="J130" s="341">
        <v>369</v>
      </c>
      <c r="K130" s="341">
        <v>33</v>
      </c>
      <c r="L130" s="341">
        <v>12</v>
      </c>
      <c r="M130" s="341">
        <v>127</v>
      </c>
      <c r="N130" s="341">
        <v>38</v>
      </c>
      <c r="O130" s="341">
        <v>2</v>
      </c>
      <c r="P130" s="341">
        <v>36</v>
      </c>
      <c r="Q130" s="342">
        <v>12</v>
      </c>
      <c r="R130" s="597">
        <f t="shared" si="38"/>
        <v>718</v>
      </c>
      <c r="S130" s="640">
        <f>R130/SUM(R129:R131)</f>
        <v>6.7443171144091679E-2</v>
      </c>
      <c r="T130" s="15"/>
      <c r="U130" s="15"/>
      <c r="V130" s="15"/>
      <c r="W130" s="15"/>
      <c r="X130" s="15"/>
      <c r="Y130" s="15"/>
      <c r="Z130" s="15"/>
      <c r="AA130" s="15"/>
      <c r="AB130" s="15"/>
      <c r="AC130" s="15"/>
      <c r="AD130" s="15"/>
      <c r="AE130" s="15"/>
      <c r="AF130" s="16"/>
    </row>
    <row r="131" spans="1:32" ht="17.25" hidden="1" customHeight="1" thickBot="1" x14ac:dyDescent="0.3">
      <c r="A131" s="2368"/>
      <c r="B131" s="57" t="s">
        <v>202</v>
      </c>
      <c r="C131" s="338">
        <v>33</v>
      </c>
      <c r="D131" s="339">
        <v>171</v>
      </c>
      <c r="E131" s="339">
        <v>155</v>
      </c>
      <c r="F131" s="339">
        <v>55</v>
      </c>
      <c r="G131" s="339">
        <v>37</v>
      </c>
      <c r="H131" s="339">
        <v>15</v>
      </c>
      <c r="I131" s="339">
        <v>17</v>
      </c>
      <c r="J131" s="339">
        <v>6004</v>
      </c>
      <c r="K131" s="339">
        <v>324</v>
      </c>
      <c r="L131" s="339">
        <v>158</v>
      </c>
      <c r="M131" s="339">
        <v>1483</v>
      </c>
      <c r="N131" s="339">
        <v>619</v>
      </c>
      <c r="O131" s="339">
        <v>46</v>
      </c>
      <c r="P131" s="339">
        <v>272</v>
      </c>
      <c r="Q131" s="340">
        <v>220</v>
      </c>
      <c r="R131" s="599">
        <f t="shared" si="38"/>
        <v>9609</v>
      </c>
      <c r="S131" s="641">
        <f>R131/SUM(R129:R131)</f>
        <v>0.90259252301333837</v>
      </c>
      <c r="T131" s="15"/>
      <c r="U131" s="15"/>
      <c r="V131" s="15"/>
      <c r="W131" s="17"/>
      <c r="X131" s="15"/>
      <c r="Y131" s="15"/>
      <c r="Z131" s="15"/>
      <c r="AA131" s="15"/>
      <c r="AB131" s="15"/>
      <c r="AC131" s="15"/>
      <c r="AD131" s="15"/>
      <c r="AE131" s="17"/>
      <c r="AF131" s="16"/>
    </row>
    <row r="132" spans="1:32" ht="17.25" hidden="1" customHeight="1" x14ac:dyDescent="0.25">
      <c r="A132" s="2367" t="s">
        <v>110</v>
      </c>
      <c r="B132" s="196" t="s">
        <v>200</v>
      </c>
      <c r="C132" s="352">
        <v>0</v>
      </c>
      <c r="D132" s="353">
        <v>0</v>
      </c>
      <c r="E132" s="353">
        <v>1</v>
      </c>
      <c r="F132" s="353">
        <v>0</v>
      </c>
      <c r="G132" s="353">
        <v>0</v>
      </c>
      <c r="H132" s="353">
        <v>0</v>
      </c>
      <c r="I132" s="353">
        <v>0</v>
      </c>
      <c r="J132" s="353">
        <v>50</v>
      </c>
      <c r="K132" s="353">
        <v>1</v>
      </c>
      <c r="L132" s="353">
        <v>0</v>
      </c>
      <c r="M132" s="353">
        <v>3</v>
      </c>
      <c r="N132" s="353">
        <v>3</v>
      </c>
      <c r="O132" s="353">
        <v>0</v>
      </c>
      <c r="P132" s="353">
        <v>0</v>
      </c>
      <c r="Q132" s="354">
        <v>0</v>
      </c>
      <c r="R132" s="606">
        <f t="shared" ref="R132:R137" si="39">SUM(C132:Q132)</f>
        <v>58</v>
      </c>
      <c r="S132" s="636">
        <f>R132/SUM(R132:R134)</f>
        <v>0.21090909090909091</v>
      </c>
      <c r="T132" s="15"/>
      <c r="U132" s="15"/>
      <c r="V132" s="15"/>
      <c r="W132" s="17"/>
      <c r="X132" s="15"/>
      <c r="Y132" s="15"/>
      <c r="Z132" s="15"/>
      <c r="AA132" s="15"/>
      <c r="AB132" s="15"/>
      <c r="AC132" s="15"/>
      <c r="AD132" s="15"/>
      <c r="AE132" s="17"/>
      <c r="AF132" s="16"/>
    </row>
    <row r="133" spans="1:32" ht="17.25" hidden="1" customHeight="1" x14ac:dyDescent="0.25">
      <c r="A133" s="2363"/>
      <c r="B133" s="58" t="s">
        <v>201</v>
      </c>
      <c r="C133" s="346">
        <v>1</v>
      </c>
      <c r="D133" s="347">
        <v>0</v>
      </c>
      <c r="E133" s="347">
        <v>0</v>
      </c>
      <c r="F133" s="347">
        <v>0</v>
      </c>
      <c r="G133" s="347">
        <v>0</v>
      </c>
      <c r="H133" s="347">
        <v>1</v>
      </c>
      <c r="I133" s="347">
        <v>0</v>
      </c>
      <c r="J133" s="347">
        <v>19</v>
      </c>
      <c r="K133" s="347">
        <v>0</v>
      </c>
      <c r="L133" s="347">
        <v>0</v>
      </c>
      <c r="M133" s="347">
        <v>4</v>
      </c>
      <c r="N133" s="347">
        <v>6</v>
      </c>
      <c r="O133" s="347">
        <v>0</v>
      </c>
      <c r="P133" s="347">
        <v>1</v>
      </c>
      <c r="Q133" s="348">
        <v>1</v>
      </c>
      <c r="R133" s="607">
        <f t="shared" si="39"/>
        <v>33</v>
      </c>
      <c r="S133" s="637">
        <f>R133/SUM(R132:R134)</f>
        <v>0.12</v>
      </c>
      <c r="T133" s="15"/>
      <c r="U133" s="15"/>
      <c r="V133" s="15"/>
      <c r="W133" s="17"/>
      <c r="X133" s="15"/>
      <c r="Y133" s="15"/>
      <c r="Z133" s="15"/>
      <c r="AA133" s="15"/>
      <c r="AB133" s="15"/>
      <c r="AC133" s="15"/>
      <c r="AD133" s="15"/>
      <c r="AE133" s="17"/>
      <c r="AF133" s="16"/>
    </row>
    <row r="134" spans="1:32" ht="17.25" hidden="1" customHeight="1" thickBot="1" x14ac:dyDescent="0.3">
      <c r="A134" s="2371"/>
      <c r="B134" s="136" t="s">
        <v>202</v>
      </c>
      <c r="C134" s="355">
        <v>0</v>
      </c>
      <c r="D134" s="356">
        <v>1</v>
      </c>
      <c r="E134" s="356">
        <v>1</v>
      </c>
      <c r="F134" s="356">
        <v>0</v>
      </c>
      <c r="G134" s="356">
        <v>2</v>
      </c>
      <c r="H134" s="356">
        <v>0</v>
      </c>
      <c r="I134" s="356">
        <v>0</v>
      </c>
      <c r="J134" s="356">
        <v>134</v>
      </c>
      <c r="K134" s="356">
        <v>7</v>
      </c>
      <c r="L134" s="356">
        <v>2</v>
      </c>
      <c r="M134" s="356">
        <v>17</v>
      </c>
      <c r="N134" s="356">
        <v>15</v>
      </c>
      <c r="O134" s="356">
        <v>0</v>
      </c>
      <c r="P134" s="356">
        <v>4</v>
      </c>
      <c r="Q134" s="357">
        <v>1</v>
      </c>
      <c r="R134" s="609">
        <f t="shared" si="39"/>
        <v>184</v>
      </c>
      <c r="S134" s="653">
        <f>R134/SUM(R132:R134)</f>
        <v>0.66909090909090907</v>
      </c>
      <c r="T134" s="16"/>
      <c r="U134" s="16"/>
      <c r="V134" s="16"/>
      <c r="W134" s="16"/>
      <c r="X134" s="16"/>
      <c r="Y134" s="16"/>
      <c r="Z134" s="16"/>
      <c r="AA134" s="16"/>
      <c r="AB134" s="16"/>
      <c r="AC134" s="16"/>
      <c r="AD134" s="16"/>
      <c r="AE134" s="16"/>
      <c r="AF134" s="15"/>
    </row>
    <row r="135" spans="1:32" ht="17.25" hidden="1" customHeight="1" thickTop="1" x14ac:dyDescent="0.25">
      <c r="A135" s="2344" t="s">
        <v>130</v>
      </c>
      <c r="B135" s="135" t="s">
        <v>200</v>
      </c>
      <c r="C135" s="199">
        <f>SUM(C123,C126,C129,C132)</f>
        <v>11</v>
      </c>
      <c r="D135" s="199">
        <f t="shared" ref="D135:Q135" si="40">SUM(D123,D126,D129,D132)</f>
        <v>19</v>
      </c>
      <c r="E135" s="199">
        <f t="shared" si="40"/>
        <v>15</v>
      </c>
      <c r="F135" s="199">
        <f t="shared" si="40"/>
        <v>17</v>
      </c>
      <c r="G135" s="199">
        <f t="shared" si="40"/>
        <v>9</v>
      </c>
      <c r="H135" s="199">
        <f t="shared" si="40"/>
        <v>2</v>
      </c>
      <c r="I135" s="199">
        <f t="shared" si="40"/>
        <v>1</v>
      </c>
      <c r="J135" s="199">
        <f t="shared" si="40"/>
        <v>861</v>
      </c>
      <c r="K135" s="199">
        <f t="shared" si="40"/>
        <v>38</v>
      </c>
      <c r="L135" s="199">
        <f t="shared" si="40"/>
        <v>6</v>
      </c>
      <c r="M135" s="199">
        <f t="shared" si="40"/>
        <v>291</v>
      </c>
      <c r="N135" s="199">
        <f t="shared" si="40"/>
        <v>38</v>
      </c>
      <c r="O135" s="199">
        <f t="shared" si="40"/>
        <v>7</v>
      </c>
      <c r="P135" s="199">
        <f t="shared" si="40"/>
        <v>24</v>
      </c>
      <c r="Q135" s="200">
        <f t="shared" si="40"/>
        <v>23</v>
      </c>
      <c r="R135" s="1836">
        <f t="shared" si="39"/>
        <v>1362</v>
      </c>
      <c r="S135" s="731">
        <f>R135/SUM(R135:R137)</f>
        <v>6.3946664162636738E-2</v>
      </c>
      <c r="T135" s="16"/>
      <c r="U135" s="16"/>
      <c r="V135" s="16"/>
      <c r="W135" s="16"/>
      <c r="X135" s="16"/>
      <c r="Y135" s="16"/>
      <c r="Z135" s="16"/>
      <c r="AA135" s="16"/>
      <c r="AB135" s="16"/>
      <c r="AC135" s="16"/>
      <c r="AD135" s="16"/>
      <c r="AE135" s="16"/>
      <c r="AF135" s="15"/>
    </row>
    <row r="136" spans="1:32" ht="17.25" hidden="1" customHeight="1" x14ac:dyDescent="0.25">
      <c r="A136" s="2344"/>
      <c r="B136" s="56" t="s">
        <v>201</v>
      </c>
      <c r="C136" s="202">
        <f t="shared" ref="C136:Q137" si="41">SUM(C124,C127,C130,C133)</f>
        <v>20</v>
      </c>
      <c r="D136" s="202">
        <f t="shared" si="41"/>
        <v>66</v>
      </c>
      <c r="E136" s="202">
        <f t="shared" si="41"/>
        <v>64</v>
      </c>
      <c r="F136" s="202">
        <f t="shared" si="41"/>
        <v>46</v>
      </c>
      <c r="G136" s="202">
        <f t="shared" si="41"/>
        <v>16</v>
      </c>
      <c r="H136" s="202">
        <f t="shared" si="41"/>
        <v>7</v>
      </c>
      <c r="I136" s="202">
        <f t="shared" si="41"/>
        <v>13</v>
      </c>
      <c r="J136" s="202">
        <f t="shared" si="41"/>
        <v>1425</v>
      </c>
      <c r="K136" s="202">
        <f t="shared" si="41"/>
        <v>124</v>
      </c>
      <c r="L136" s="202">
        <f t="shared" si="41"/>
        <v>36</v>
      </c>
      <c r="M136" s="202">
        <f t="shared" si="41"/>
        <v>409</v>
      </c>
      <c r="N136" s="202">
        <f t="shared" si="41"/>
        <v>136</v>
      </c>
      <c r="O136" s="202">
        <f t="shared" si="41"/>
        <v>15</v>
      </c>
      <c r="P136" s="202">
        <f t="shared" si="41"/>
        <v>98</v>
      </c>
      <c r="Q136" s="203">
        <f t="shared" si="41"/>
        <v>55</v>
      </c>
      <c r="R136" s="597">
        <f t="shared" si="39"/>
        <v>2530</v>
      </c>
      <c r="S136" s="642">
        <f>R136/SUM(R135:R137)</f>
        <v>0.11878491947978778</v>
      </c>
      <c r="T136" s="16"/>
      <c r="U136" s="16"/>
      <c r="V136" s="16"/>
      <c r="W136" s="16"/>
      <c r="X136" s="16"/>
      <c r="Y136" s="16"/>
      <c r="Z136" s="16"/>
      <c r="AA136" s="16"/>
      <c r="AB136" s="16"/>
      <c r="AC136" s="16"/>
      <c r="AD136" s="16"/>
      <c r="AE136" s="16"/>
      <c r="AF136" s="15"/>
    </row>
    <row r="137" spans="1:32" ht="17.25" hidden="1" customHeight="1" thickBot="1" x14ac:dyDescent="0.3">
      <c r="A137" s="2344"/>
      <c r="B137" s="102" t="s">
        <v>202</v>
      </c>
      <c r="C137" s="244">
        <f t="shared" si="41"/>
        <v>58</v>
      </c>
      <c r="D137" s="244">
        <f t="shared" si="41"/>
        <v>285</v>
      </c>
      <c r="E137" s="244">
        <f t="shared" si="41"/>
        <v>280</v>
      </c>
      <c r="F137" s="244">
        <f t="shared" si="41"/>
        <v>112</v>
      </c>
      <c r="G137" s="244">
        <f t="shared" si="41"/>
        <v>59</v>
      </c>
      <c r="H137" s="244">
        <f t="shared" si="41"/>
        <v>22</v>
      </c>
      <c r="I137" s="244">
        <f t="shared" si="41"/>
        <v>35</v>
      </c>
      <c r="J137" s="244">
        <f t="shared" si="41"/>
        <v>10915</v>
      </c>
      <c r="K137" s="244">
        <f t="shared" si="41"/>
        <v>579</v>
      </c>
      <c r="L137" s="244">
        <f t="shared" si="41"/>
        <v>296</v>
      </c>
      <c r="M137" s="244">
        <f t="shared" si="41"/>
        <v>2603</v>
      </c>
      <c r="N137" s="244">
        <f t="shared" si="41"/>
        <v>1141</v>
      </c>
      <c r="O137" s="244">
        <f t="shared" si="41"/>
        <v>69</v>
      </c>
      <c r="P137" s="244">
        <f t="shared" si="41"/>
        <v>508</v>
      </c>
      <c r="Q137" s="598">
        <f t="shared" si="41"/>
        <v>445</v>
      </c>
      <c r="R137" s="599">
        <f t="shared" si="39"/>
        <v>17407</v>
      </c>
      <c r="S137" s="1138">
        <f>R137/SUM(R135:R137)</f>
        <v>0.81726841635757552</v>
      </c>
      <c r="T137" s="14"/>
      <c r="U137" s="14"/>
      <c r="V137" s="14"/>
      <c r="W137" s="14"/>
      <c r="X137" s="14"/>
      <c r="Y137" s="14"/>
      <c r="Z137" s="14"/>
      <c r="AA137" s="14"/>
      <c r="AB137" s="14"/>
      <c r="AC137" s="14"/>
      <c r="AD137" s="14"/>
      <c r="AE137" s="14"/>
      <c r="AF137" s="14"/>
    </row>
    <row r="138" spans="1:32" ht="17.25" hidden="1" customHeight="1" thickBot="1" x14ac:dyDescent="0.3">
      <c r="A138" s="2364" t="s">
        <v>161</v>
      </c>
      <c r="B138" s="2365"/>
      <c r="C138" s="2361"/>
      <c r="D138" s="2361"/>
      <c r="E138" s="2361"/>
      <c r="F138" s="2361"/>
      <c r="G138" s="2361"/>
      <c r="H138" s="2361"/>
      <c r="I138" s="2361"/>
      <c r="J138" s="2361"/>
      <c r="K138" s="2361"/>
      <c r="L138" s="2361"/>
      <c r="M138" s="2361"/>
      <c r="N138" s="2361"/>
      <c r="O138" s="2361"/>
      <c r="P138" s="2361"/>
      <c r="Q138" s="2361"/>
      <c r="R138" s="2365"/>
      <c r="S138" s="2366"/>
      <c r="T138" s="14"/>
      <c r="U138" s="14"/>
      <c r="V138" s="14"/>
      <c r="W138" s="14"/>
      <c r="X138" s="14"/>
      <c r="Y138" s="14"/>
      <c r="Z138" s="14"/>
      <c r="AA138" s="14"/>
      <c r="AB138" s="14"/>
      <c r="AC138" s="14"/>
      <c r="AD138" s="14"/>
      <c r="AE138" s="14"/>
      <c r="AF138" s="14"/>
    </row>
    <row r="139" spans="1:32" ht="17.25" hidden="1" customHeight="1" x14ac:dyDescent="0.25">
      <c r="A139" s="2367" t="s">
        <v>162</v>
      </c>
      <c r="B139" s="55" t="s">
        <v>200</v>
      </c>
      <c r="C139" s="333">
        <v>0</v>
      </c>
      <c r="D139" s="334">
        <v>0</v>
      </c>
      <c r="E139" s="334">
        <v>0</v>
      </c>
      <c r="F139" s="334">
        <v>0</v>
      </c>
      <c r="G139" s="334">
        <v>0</v>
      </c>
      <c r="H139" s="334">
        <v>0</v>
      </c>
      <c r="I139" s="334">
        <v>0</v>
      </c>
      <c r="J139" s="334">
        <v>3</v>
      </c>
      <c r="K139" s="334">
        <v>0</v>
      </c>
      <c r="L139" s="334">
        <v>0</v>
      </c>
      <c r="M139" s="334">
        <v>1</v>
      </c>
      <c r="N139" s="334">
        <v>0</v>
      </c>
      <c r="O139" s="334">
        <v>0</v>
      </c>
      <c r="P139" s="334">
        <v>0</v>
      </c>
      <c r="Q139" s="335">
        <v>0</v>
      </c>
      <c r="R139" s="596">
        <f t="shared" ref="R139:R150" si="42">SUM(C139:Q139)</f>
        <v>4</v>
      </c>
      <c r="S139" s="639">
        <f>R139/SUM(R139:R141)</f>
        <v>1.1869436201780416E-2</v>
      </c>
      <c r="U139" s="14"/>
      <c r="V139" s="14"/>
      <c r="W139" s="14"/>
      <c r="X139" s="14"/>
      <c r="Y139" s="14"/>
      <c r="Z139" s="14"/>
      <c r="AA139" s="14"/>
      <c r="AB139" s="14"/>
      <c r="AC139" s="14"/>
      <c r="AD139" s="14"/>
      <c r="AE139" s="14"/>
      <c r="AF139" s="14"/>
    </row>
    <row r="140" spans="1:32" ht="17.25" hidden="1" customHeight="1" x14ac:dyDescent="0.25">
      <c r="A140" s="2363"/>
      <c r="B140" s="56" t="s">
        <v>201</v>
      </c>
      <c r="C140" s="336">
        <v>0</v>
      </c>
      <c r="D140" s="336">
        <v>0</v>
      </c>
      <c r="E140" s="336">
        <v>0</v>
      </c>
      <c r="F140" s="336">
        <v>0</v>
      </c>
      <c r="G140" s="336">
        <v>0</v>
      </c>
      <c r="H140" s="336">
        <v>1</v>
      </c>
      <c r="I140" s="336">
        <v>0</v>
      </c>
      <c r="J140" s="336">
        <v>4</v>
      </c>
      <c r="K140" s="336">
        <v>0</v>
      </c>
      <c r="L140" s="336">
        <v>1</v>
      </c>
      <c r="M140" s="336">
        <v>1</v>
      </c>
      <c r="N140" s="336">
        <v>2</v>
      </c>
      <c r="O140" s="336">
        <v>0</v>
      </c>
      <c r="P140" s="336">
        <v>1</v>
      </c>
      <c r="Q140" s="337">
        <v>0</v>
      </c>
      <c r="R140" s="597">
        <f t="shared" si="42"/>
        <v>10</v>
      </c>
      <c r="S140" s="640">
        <f>R140/SUM(R139:R141)</f>
        <v>2.967359050445104E-2</v>
      </c>
      <c r="U140" s="14"/>
      <c r="V140" s="14"/>
      <c r="W140" s="14"/>
      <c r="X140" s="14"/>
      <c r="Y140" s="14"/>
      <c r="Z140" s="14"/>
      <c r="AA140" s="14"/>
      <c r="AB140" s="14"/>
      <c r="AC140" s="14"/>
      <c r="AD140" s="14"/>
      <c r="AE140" s="14"/>
      <c r="AF140" s="14"/>
    </row>
    <row r="141" spans="1:32" ht="17.25" hidden="1" customHeight="1" thickBot="1" x14ac:dyDescent="0.3">
      <c r="A141" s="2368"/>
      <c r="B141" s="57" t="s">
        <v>202</v>
      </c>
      <c r="C141" s="338">
        <v>1</v>
      </c>
      <c r="D141" s="339">
        <v>7</v>
      </c>
      <c r="E141" s="339">
        <v>5</v>
      </c>
      <c r="F141" s="339">
        <v>2</v>
      </c>
      <c r="G141" s="339">
        <v>1</v>
      </c>
      <c r="H141" s="339">
        <v>1</v>
      </c>
      <c r="I141" s="339">
        <v>1</v>
      </c>
      <c r="J141" s="339">
        <v>212</v>
      </c>
      <c r="K141" s="339">
        <v>12</v>
      </c>
      <c r="L141" s="339">
        <v>2</v>
      </c>
      <c r="M141" s="339">
        <v>41</v>
      </c>
      <c r="N141" s="339">
        <v>20</v>
      </c>
      <c r="O141" s="339">
        <v>1</v>
      </c>
      <c r="P141" s="339">
        <v>11</v>
      </c>
      <c r="Q141" s="340">
        <v>6</v>
      </c>
      <c r="R141" s="599">
        <f t="shared" si="42"/>
        <v>323</v>
      </c>
      <c r="S141" s="641">
        <f>R141/SUM(R139:R141)</f>
        <v>0.95845697329376855</v>
      </c>
      <c r="U141" s="14"/>
      <c r="V141" s="14"/>
      <c r="W141" s="14"/>
      <c r="X141" s="14"/>
      <c r="Y141" s="14"/>
      <c r="Z141" s="14"/>
      <c r="AA141" s="14"/>
      <c r="AB141" s="14"/>
      <c r="AC141" s="14"/>
      <c r="AD141" s="14"/>
      <c r="AE141" s="14"/>
      <c r="AF141" s="14"/>
    </row>
    <row r="142" spans="1:32" ht="17.25" hidden="1" customHeight="1" x14ac:dyDescent="0.25">
      <c r="A142" s="2367" t="s">
        <v>163</v>
      </c>
      <c r="B142" s="60" t="s">
        <v>200</v>
      </c>
      <c r="C142" s="343">
        <v>8</v>
      </c>
      <c r="D142" s="344">
        <v>13</v>
      </c>
      <c r="E142" s="344">
        <v>12</v>
      </c>
      <c r="F142" s="344">
        <v>12</v>
      </c>
      <c r="G142" s="344">
        <v>6</v>
      </c>
      <c r="H142" s="344">
        <v>1</v>
      </c>
      <c r="I142" s="344">
        <v>0</v>
      </c>
      <c r="J142" s="344">
        <v>657</v>
      </c>
      <c r="K142" s="344">
        <v>28</v>
      </c>
      <c r="L142" s="344">
        <v>6</v>
      </c>
      <c r="M142" s="344">
        <v>206</v>
      </c>
      <c r="N142" s="344">
        <v>27</v>
      </c>
      <c r="O142" s="344">
        <v>6</v>
      </c>
      <c r="P142" s="344">
        <v>15</v>
      </c>
      <c r="Q142" s="345">
        <v>21</v>
      </c>
      <c r="R142" s="606">
        <f t="shared" si="42"/>
        <v>1018</v>
      </c>
      <c r="S142" s="636">
        <f>R142/SUM(R142:R144)</f>
        <v>8.4488339281268157E-2</v>
      </c>
      <c r="U142" s="14"/>
      <c r="V142" s="14"/>
      <c r="W142" s="14"/>
      <c r="X142" s="14"/>
      <c r="Y142" s="14"/>
      <c r="Z142" s="14"/>
      <c r="AA142" s="14"/>
      <c r="AB142" s="14"/>
      <c r="AC142" s="14"/>
      <c r="AD142" s="14"/>
      <c r="AE142" s="14"/>
      <c r="AF142" s="14"/>
    </row>
    <row r="143" spans="1:32" ht="17.25" hidden="1" customHeight="1" x14ac:dyDescent="0.25">
      <c r="A143" s="2363"/>
      <c r="B143" s="58" t="s">
        <v>201</v>
      </c>
      <c r="C143" s="346">
        <v>11</v>
      </c>
      <c r="D143" s="347">
        <v>30</v>
      </c>
      <c r="E143" s="347">
        <v>24</v>
      </c>
      <c r="F143" s="347">
        <v>30</v>
      </c>
      <c r="G143" s="347">
        <v>10</v>
      </c>
      <c r="H143" s="347">
        <v>2</v>
      </c>
      <c r="I143" s="347">
        <v>8</v>
      </c>
      <c r="J143" s="347">
        <v>650</v>
      </c>
      <c r="K143" s="347">
        <v>75</v>
      </c>
      <c r="L143" s="347">
        <v>23</v>
      </c>
      <c r="M143" s="347">
        <v>217</v>
      </c>
      <c r="N143" s="347">
        <v>73</v>
      </c>
      <c r="O143" s="347">
        <v>12</v>
      </c>
      <c r="P143" s="347">
        <v>51</v>
      </c>
      <c r="Q143" s="348">
        <v>31</v>
      </c>
      <c r="R143" s="607">
        <f t="shared" si="42"/>
        <v>1247</v>
      </c>
      <c r="S143" s="637">
        <f>R143/SUM(R142:R144)</f>
        <v>0.10349406589758486</v>
      </c>
      <c r="U143" s="14"/>
      <c r="V143" s="14"/>
      <c r="W143" s="14"/>
      <c r="X143" s="14"/>
      <c r="Y143" s="14"/>
      <c r="Z143" s="14"/>
      <c r="AA143" s="14"/>
      <c r="AB143" s="14"/>
      <c r="AC143" s="14"/>
      <c r="AD143" s="14"/>
      <c r="AE143" s="14"/>
      <c r="AF143" s="14"/>
    </row>
    <row r="144" spans="1:32" ht="17.25" hidden="1" customHeight="1" thickBot="1" x14ac:dyDescent="0.3">
      <c r="A144" s="2368"/>
      <c r="B144" s="59" t="s">
        <v>202</v>
      </c>
      <c r="C144" s="349">
        <v>34</v>
      </c>
      <c r="D144" s="350">
        <v>160</v>
      </c>
      <c r="E144" s="350">
        <v>156</v>
      </c>
      <c r="F144" s="350">
        <v>64</v>
      </c>
      <c r="G144" s="350">
        <v>31</v>
      </c>
      <c r="H144" s="350">
        <v>9</v>
      </c>
      <c r="I144" s="350">
        <v>29</v>
      </c>
      <c r="J144" s="350">
        <v>6119</v>
      </c>
      <c r="K144" s="350">
        <v>340</v>
      </c>
      <c r="L144" s="350">
        <v>177</v>
      </c>
      <c r="M144" s="350">
        <v>1461</v>
      </c>
      <c r="N144" s="350">
        <v>618</v>
      </c>
      <c r="O144" s="350">
        <v>33</v>
      </c>
      <c r="P144" s="350">
        <v>289</v>
      </c>
      <c r="Q144" s="351">
        <v>264</v>
      </c>
      <c r="R144" s="608">
        <f t="shared" si="42"/>
        <v>9784</v>
      </c>
      <c r="S144" s="638">
        <f>R144/SUM(R142:R144)</f>
        <v>0.81201759482114699</v>
      </c>
      <c r="U144" s="14"/>
      <c r="V144" s="14"/>
      <c r="W144" s="14"/>
      <c r="X144" s="14"/>
      <c r="Y144" s="14"/>
      <c r="Z144" s="14"/>
      <c r="AA144" s="14"/>
      <c r="AB144" s="14"/>
      <c r="AC144" s="14"/>
      <c r="AD144" s="14"/>
      <c r="AE144" s="14"/>
      <c r="AF144" s="14"/>
    </row>
    <row r="145" spans="1:32" ht="17.25" hidden="1" customHeight="1" x14ac:dyDescent="0.25">
      <c r="A145" s="2367" t="s">
        <v>164</v>
      </c>
      <c r="B145" s="55" t="s">
        <v>200</v>
      </c>
      <c r="C145" s="333">
        <v>2</v>
      </c>
      <c r="D145" s="334">
        <v>5</v>
      </c>
      <c r="E145" s="334">
        <v>3</v>
      </c>
      <c r="F145" s="334">
        <v>4</v>
      </c>
      <c r="G145" s="334">
        <v>3</v>
      </c>
      <c r="H145" s="334">
        <v>1</v>
      </c>
      <c r="I145" s="334">
        <v>1</v>
      </c>
      <c r="J145" s="334">
        <v>164</v>
      </c>
      <c r="K145" s="334">
        <v>8</v>
      </c>
      <c r="L145" s="334">
        <v>0</v>
      </c>
      <c r="M145" s="334">
        <v>78</v>
      </c>
      <c r="N145" s="334">
        <v>8</v>
      </c>
      <c r="O145" s="334">
        <v>1</v>
      </c>
      <c r="P145" s="334">
        <v>8</v>
      </c>
      <c r="Q145" s="335">
        <v>1</v>
      </c>
      <c r="R145" s="596">
        <f t="shared" si="42"/>
        <v>287</v>
      </c>
      <c r="S145" s="639">
        <f>R145/SUM(R145:R147)</f>
        <v>3.5683202785030461E-2</v>
      </c>
      <c r="U145" s="14"/>
      <c r="V145" s="14"/>
      <c r="W145" s="14"/>
      <c r="X145" s="14"/>
      <c r="Y145" s="14"/>
      <c r="Z145" s="14"/>
      <c r="AA145" s="14"/>
      <c r="AB145" s="14"/>
      <c r="AC145" s="14"/>
      <c r="AD145" s="14"/>
      <c r="AE145" s="14"/>
      <c r="AF145" s="14"/>
    </row>
    <row r="146" spans="1:32" ht="17.25" hidden="1" customHeight="1" x14ac:dyDescent="0.25">
      <c r="A146" s="2363"/>
      <c r="B146" s="56" t="s">
        <v>201</v>
      </c>
      <c r="C146" s="336">
        <v>7</v>
      </c>
      <c r="D146" s="341">
        <v>30</v>
      </c>
      <c r="E146" s="341">
        <v>36</v>
      </c>
      <c r="F146" s="341">
        <v>13</v>
      </c>
      <c r="G146" s="341">
        <v>4</v>
      </c>
      <c r="H146" s="341">
        <v>4</v>
      </c>
      <c r="I146" s="341">
        <v>4</v>
      </c>
      <c r="J146" s="341">
        <v>634</v>
      </c>
      <c r="K146" s="341">
        <v>39</v>
      </c>
      <c r="L146" s="341">
        <v>10</v>
      </c>
      <c r="M146" s="341">
        <v>172</v>
      </c>
      <c r="N146" s="341">
        <v>47</v>
      </c>
      <c r="O146" s="341">
        <v>3</v>
      </c>
      <c r="P146" s="341">
        <v>40</v>
      </c>
      <c r="Q146" s="342">
        <v>18</v>
      </c>
      <c r="R146" s="597">
        <f t="shared" si="42"/>
        <v>1061</v>
      </c>
      <c r="S146" s="640">
        <f>R146/SUM(R145:R147)</f>
        <v>0.1319159517592938</v>
      </c>
      <c r="U146" s="14"/>
      <c r="V146" s="14"/>
      <c r="W146" s="14"/>
      <c r="X146" s="14"/>
      <c r="Y146" s="14"/>
      <c r="Z146" s="14"/>
      <c r="AA146" s="14"/>
      <c r="AB146" s="14"/>
      <c r="AC146" s="14"/>
      <c r="AD146" s="14"/>
      <c r="AE146" s="14"/>
      <c r="AF146" s="14"/>
    </row>
    <row r="147" spans="1:32" ht="17.25" hidden="1" customHeight="1" thickBot="1" x14ac:dyDescent="0.3">
      <c r="A147" s="2368"/>
      <c r="B147" s="102" t="s">
        <v>202</v>
      </c>
      <c r="C147" s="338">
        <v>22</v>
      </c>
      <c r="D147" s="339">
        <v>107</v>
      </c>
      <c r="E147" s="339">
        <v>111</v>
      </c>
      <c r="F147" s="339">
        <v>38</v>
      </c>
      <c r="G147" s="339">
        <v>25</v>
      </c>
      <c r="H147" s="339">
        <v>12</v>
      </c>
      <c r="I147" s="339">
        <v>4</v>
      </c>
      <c r="J147" s="339">
        <v>4230</v>
      </c>
      <c r="K147" s="339">
        <v>200</v>
      </c>
      <c r="L147" s="339">
        <v>102</v>
      </c>
      <c r="M147" s="339">
        <v>1014</v>
      </c>
      <c r="N147" s="339">
        <v>458</v>
      </c>
      <c r="O147" s="339">
        <v>32</v>
      </c>
      <c r="P147" s="339">
        <v>182</v>
      </c>
      <c r="Q147" s="340">
        <v>158</v>
      </c>
      <c r="R147" s="599">
        <f t="shared" si="42"/>
        <v>6695</v>
      </c>
      <c r="S147" s="641">
        <f>R147/SUM(R145:R147)</f>
        <v>0.83240084545567572</v>
      </c>
      <c r="U147" s="14"/>
      <c r="V147" s="14"/>
      <c r="W147" s="14"/>
      <c r="X147" s="14"/>
      <c r="Y147" s="14"/>
      <c r="Z147" s="14"/>
      <c r="AA147" s="14"/>
      <c r="AB147" s="14"/>
      <c r="AC147" s="14"/>
      <c r="AD147" s="14"/>
      <c r="AE147" s="14"/>
      <c r="AF147" s="14"/>
    </row>
    <row r="148" spans="1:32" ht="17.25" hidden="1" customHeight="1" x14ac:dyDescent="0.25">
      <c r="A148" s="2367" t="s">
        <v>165</v>
      </c>
      <c r="B148" s="60" t="s">
        <v>200</v>
      </c>
      <c r="C148" s="352">
        <v>1</v>
      </c>
      <c r="D148" s="353">
        <v>1</v>
      </c>
      <c r="E148" s="353">
        <v>0</v>
      </c>
      <c r="F148" s="353">
        <v>1</v>
      </c>
      <c r="G148" s="353">
        <v>0</v>
      </c>
      <c r="H148" s="353">
        <v>0</v>
      </c>
      <c r="I148" s="353">
        <v>0</v>
      </c>
      <c r="J148" s="353">
        <v>37</v>
      </c>
      <c r="K148" s="353">
        <v>2</v>
      </c>
      <c r="L148" s="353">
        <v>0</v>
      </c>
      <c r="M148" s="353">
        <v>6</v>
      </c>
      <c r="N148" s="353">
        <v>3</v>
      </c>
      <c r="O148" s="353">
        <v>0</v>
      </c>
      <c r="P148" s="353">
        <v>1</v>
      </c>
      <c r="Q148" s="354">
        <v>1</v>
      </c>
      <c r="R148" s="606">
        <f t="shared" si="42"/>
        <v>53</v>
      </c>
      <c r="S148" s="636">
        <f>R148/SUM(R148:R150)</f>
        <v>6.0919540229885057E-2</v>
      </c>
      <c r="U148" s="14"/>
      <c r="V148" s="14"/>
      <c r="W148" s="14"/>
      <c r="X148" s="14"/>
      <c r="Y148" s="14"/>
      <c r="Z148" s="14"/>
      <c r="AA148" s="14"/>
      <c r="AB148" s="14"/>
      <c r="AC148" s="14"/>
      <c r="AD148" s="14"/>
      <c r="AE148" s="14"/>
      <c r="AF148" s="14"/>
    </row>
    <row r="149" spans="1:32" ht="17.25" hidden="1" customHeight="1" x14ac:dyDescent="0.25">
      <c r="A149" s="2363"/>
      <c r="B149" s="58" t="s">
        <v>201</v>
      </c>
      <c r="C149" s="346">
        <v>2</v>
      </c>
      <c r="D149" s="347">
        <v>6</v>
      </c>
      <c r="E149" s="347">
        <v>4</v>
      </c>
      <c r="F149" s="347">
        <v>3</v>
      </c>
      <c r="G149" s="347">
        <v>2</v>
      </c>
      <c r="H149" s="347">
        <v>0</v>
      </c>
      <c r="I149" s="347">
        <v>1</v>
      </c>
      <c r="J149" s="347">
        <v>137</v>
      </c>
      <c r="K149" s="347">
        <v>10</v>
      </c>
      <c r="L149" s="347">
        <v>2</v>
      </c>
      <c r="M149" s="347">
        <v>19</v>
      </c>
      <c r="N149" s="347">
        <v>14</v>
      </c>
      <c r="O149" s="347">
        <v>0</v>
      </c>
      <c r="P149" s="347">
        <v>6</v>
      </c>
      <c r="Q149" s="348">
        <v>6</v>
      </c>
      <c r="R149" s="607">
        <f t="shared" si="42"/>
        <v>212</v>
      </c>
      <c r="S149" s="637">
        <f>R149/SUM(R148:R150)</f>
        <v>0.24367816091954023</v>
      </c>
      <c r="U149" s="14"/>
      <c r="V149" s="14"/>
      <c r="W149" s="14"/>
      <c r="X149" s="14"/>
      <c r="Y149" s="14"/>
      <c r="Z149" s="14"/>
      <c r="AA149" s="14"/>
      <c r="AB149" s="14"/>
      <c r="AC149" s="14"/>
      <c r="AD149" s="14"/>
      <c r="AE149" s="14"/>
      <c r="AF149" s="14"/>
    </row>
    <row r="150" spans="1:32" ht="17.25" hidden="1" customHeight="1" thickBot="1" x14ac:dyDescent="0.3">
      <c r="A150" s="2371"/>
      <c r="B150" s="136" t="s">
        <v>202</v>
      </c>
      <c r="C150" s="355">
        <v>1</v>
      </c>
      <c r="D150" s="356">
        <v>11</v>
      </c>
      <c r="E150" s="356">
        <v>8</v>
      </c>
      <c r="F150" s="356">
        <v>8</v>
      </c>
      <c r="G150" s="356">
        <v>2</v>
      </c>
      <c r="H150" s="356">
        <v>0</v>
      </c>
      <c r="I150" s="356">
        <v>1</v>
      </c>
      <c r="J150" s="356">
        <v>354</v>
      </c>
      <c r="K150" s="356">
        <v>27</v>
      </c>
      <c r="L150" s="356">
        <v>15</v>
      </c>
      <c r="M150" s="356">
        <v>87</v>
      </c>
      <c r="N150" s="356">
        <v>45</v>
      </c>
      <c r="O150" s="356">
        <v>3</v>
      </c>
      <c r="P150" s="356">
        <v>26</v>
      </c>
      <c r="Q150" s="357">
        <v>17</v>
      </c>
      <c r="R150" s="609">
        <f t="shared" si="42"/>
        <v>605</v>
      </c>
      <c r="S150" s="653">
        <f>R150/SUM(R148:R150)</f>
        <v>0.6954022988505747</v>
      </c>
      <c r="U150" s="14"/>
      <c r="V150" s="14"/>
      <c r="W150" s="14"/>
      <c r="X150" s="14"/>
      <c r="Y150" s="14"/>
      <c r="Z150" s="14"/>
      <c r="AA150" s="14"/>
      <c r="AB150" s="14"/>
      <c r="AC150" s="14"/>
      <c r="AD150" s="14"/>
      <c r="AE150" s="14"/>
      <c r="AF150" s="14"/>
    </row>
    <row r="151" spans="1:32" ht="17.25" hidden="1" customHeight="1" thickTop="1" x14ac:dyDescent="0.25">
      <c r="A151" s="2344" t="s">
        <v>130</v>
      </c>
      <c r="B151" s="135" t="s">
        <v>200</v>
      </c>
      <c r="C151" s="199">
        <f>SUM(C139,C142,C145,C148)</f>
        <v>11</v>
      </c>
      <c r="D151" s="199">
        <f t="shared" ref="D151:I151" si="43">SUM(D139,D142,D145,D148)</f>
        <v>19</v>
      </c>
      <c r="E151" s="199">
        <f t="shared" si="43"/>
        <v>15</v>
      </c>
      <c r="F151" s="199">
        <f t="shared" si="43"/>
        <v>17</v>
      </c>
      <c r="G151" s="199">
        <f t="shared" si="43"/>
        <v>9</v>
      </c>
      <c r="H151" s="199">
        <f t="shared" si="43"/>
        <v>2</v>
      </c>
      <c r="I151" s="199">
        <f t="shared" si="43"/>
        <v>1</v>
      </c>
      <c r="J151" s="199">
        <f>SUM(J139,J142,J145,J148)</f>
        <v>861</v>
      </c>
      <c r="K151" s="199">
        <f t="shared" ref="K151:Q151" si="44">SUM(K139,K142,K145,K148)</f>
        <v>38</v>
      </c>
      <c r="L151" s="199">
        <f t="shared" si="44"/>
        <v>6</v>
      </c>
      <c r="M151" s="199">
        <f t="shared" si="44"/>
        <v>291</v>
      </c>
      <c r="N151" s="199">
        <f t="shared" si="44"/>
        <v>38</v>
      </c>
      <c r="O151" s="199">
        <f t="shared" si="44"/>
        <v>7</v>
      </c>
      <c r="P151" s="199">
        <f t="shared" si="44"/>
        <v>24</v>
      </c>
      <c r="Q151" s="200">
        <f t="shared" si="44"/>
        <v>23</v>
      </c>
      <c r="R151" s="1836">
        <f>SUM(C151:Q151)</f>
        <v>1362</v>
      </c>
      <c r="S151" s="731">
        <f>R151/SUM(R151:R153)</f>
        <v>6.3946664162636738E-2</v>
      </c>
      <c r="U151" s="14"/>
      <c r="V151" s="14"/>
      <c r="W151" s="14"/>
      <c r="X151" s="14"/>
      <c r="Y151" s="14"/>
      <c r="Z151" s="14"/>
      <c r="AA151" s="14"/>
      <c r="AB151" s="14"/>
      <c r="AC151" s="14"/>
      <c r="AD151" s="14"/>
      <c r="AE151" s="14"/>
      <c r="AF151" s="14"/>
    </row>
    <row r="152" spans="1:32" ht="17.25" hidden="1" customHeight="1" x14ac:dyDescent="0.25">
      <c r="A152" s="2344"/>
      <c r="B152" s="56" t="s">
        <v>201</v>
      </c>
      <c r="C152" s="202">
        <f>SUM(C140,C143,C146,C149)</f>
        <v>20</v>
      </c>
      <c r="D152" s="202">
        <f t="shared" ref="D152:Q152" si="45">SUM(D140,D143,D146,D149)</f>
        <v>66</v>
      </c>
      <c r="E152" s="202">
        <f t="shared" si="45"/>
        <v>64</v>
      </c>
      <c r="F152" s="202">
        <f t="shared" si="45"/>
        <v>46</v>
      </c>
      <c r="G152" s="202">
        <f t="shared" si="45"/>
        <v>16</v>
      </c>
      <c r="H152" s="202">
        <f t="shared" si="45"/>
        <v>7</v>
      </c>
      <c r="I152" s="202">
        <f t="shared" si="45"/>
        <v>13</v>
      </c>
      <c r="J152" s="202">
        <f t="shared" si="45"/>
        <v>1425</v>
      </c>
      <c r="K152" s="202">
        <f t="shared" si="45"/>
        <v>124</v>
      </c>
      <c r="L152" s="202">
        <f t="shared" si="45"/>
        <v>36</v>
      </c>
      <c r="M152" s="202">
        <f t="shared" si="45"/>
        <v>409</v>
      </c>
      <c r="N152" s="202">
        <f t="shared" si="45"/>
        <v>136</v>
      </c>
      <c r="O152" s="202">
        <f t="shared" si="45"/>
        <v>15</v>
      </c>
      <c r="P152" s="202">
        <f t="shared" si="45"/>
        <v>98</v>
      </c>
      <c r="Q152" s="203">
        <f t="shared" si="45"/>
        <v>55</v>
      </c>
      <c r="R152" s="597">
        <f>SUM(C152:Q152)</f>
        <v>2530</v>
      </c>
      <c r="S152" s="642">
        <f>R152/SUM(R151:R153)</f>
        <v>0.11878491947978778</v>
      </c>
      <c r="U152" s="14"/>
      <c r="V152" s="14"/>
      <c r="W152" s="14"/>
      <c r="X152" s="14"/>
      <c r="Y152" s="14"/>
      <c r="Z152" s="14"/>
      <c r="AA152" s="14"/>
      <c r="AB152" s="14"/>
      <c r="AC152" s="14"/>
      <c r="AD152" s="14"/>
      <c r="AE152" s="14"/>
      <c r="AF152" s="14"/>
    </row>
    <row r="153" spans="1:32" ht="17.25" hidden="1" customHeight="1" thickBot="1" x14ac:dyDescent="0.3">
      <c r="A153" s="2345"/>
      <c r="B153" s="57" t="s">
        <v>202</v>
      </c>
      <c r="C153" s="244">
        <f>SUM(C141,C144,C147,C150)</f>
        <v>58</v>
      </c>
      <c r="D153" s="244">
        <f t="shared" ref="D153:Q153" si="46">SUM(D141,D144,D147,D150)</f>
        <v>285</v>
      </c>
      <c r="E153" s="244">
        <f t="shared" si="46"/>
        <v>280</v>
      </c>
      <c r="F153" s="244">
        <f t="shared" si="46"/>
        <v>112</v>
      </c>
      <c r="G153" s="244">
        <f t="shared" si="46"/>
        <v>59</v>
      </c>
      <c r="H153" s="244">
        <f t="shared" si="46"/>
        <v>22</v>
      </c>
      <c r="I153" s="244">
        <f t="shared" si="46"/>
        <v>35</v>
      </c>
      <c r="J153" s="244">
        <f t="shared" si="46"/>
        <v>10915</v>
      </c>
      <c r="K153" s="244">
        <f t="shared" si="46"/>
        <v>579</v>
      </c>
      <c r="L153" s="244">
        <f t="shared" si="46"/>
        <v>296</v>
      </c>
      <c r="M153" s="244">
        <f t="shared" si="46"/>
        <v>2603</v>
      </c>
      <c r="N153" s="244">
        <f t="shared" si="46"/>
        <v>1141</v>
      </c>
      <c r="O153" s="244">
        <f t="shared" si="46"/>
        <v>69</v>
      </c>
      <c r="P153" s="244">
        <f t="shared" si="46"/>
        <v>508</v>
      </c>
      <c r="Q153" s="598">
        <f t="shared" si="46"/>
        <v>445</v>
      </c>
      <c r="R153" s="599">
        <f>SUM(C153:Q153)</f>
        <v>17407</v>
      </c>
      <c r="S153" s="1138">
        <f>R153/SUM(R151:R153)</f>
        <v>0.81726841635757552</v>
      </c>
      <c r="U153" s="14"/>
      <c r="V153" s="14"/>
      <c r="W153" s="14"/>
      <c r="X153" s="14"/>
      <c r="Y153" s="14"/>
      <c r="Z153" s="14"/>
      <c r="AA153" s="14"/>
      <c r="AB153" s="14"/>
      <c r="AC153" s="14"/>
      <c r="AD153" s="14"/>
      <c r="AE153" s="14"/>
      <c r="AF153" s="14"/>
    </row>
    <row r="154" spans="1:32" ht="15.75" hidden="1" customHeight="1" x14ac:dyDescent="0.25">
      <c r="A154" s="2346" t="s">
        <v>129</v>
      </c>
      <c r="B154" s="60" t="s">
        <v>200</v>
      </c>
      <c r="C154" s="643">
        <f t="shared" ref="C154:R154" si="47">C151/SUM(C151:C153)</f>
        <v>0.12359550561797752</v>
      </c>
      <c r="D154" s="644">
        <f t="shared" si="47"/>
        <v>5.1351351351351354E-2</v>
      </c>
      <c r="E154" s="644">
        <f t="shared" si="47"/>
        <v>4.1782729805013928E-2</v>
      </c>
      <c r="F154" s="644">
        <f t="shared" si="47"/>
        <v>9.7142857142857142E-2</v>
      </c>
      <c r="G154" s="644">
        <f t="shared" si="47"/>
        <v>0.10714285714285714</v>
      </c>
      <c r="H154" s="644">
        <f t="shared" si="47"/>
        <v>6.4516129032258063E-2</v>
      </c>
      <c r="I154" s="644">
        <f t="shared" si="47"/>
        <v>2.0408163265306121E-2</v>
      </c>
      <c r="J154" s="644">
        <f t="shared" si="47"/>
        <v>6.5222331641542314E-2</v>
      </c>
      <c r="K154" s="644">
        <f t="shared" si="47"/>
        <v>5.128205128205128E-2</v>
      </c>
      <c r="L154" s="644">
        <f t="shared" si="47"/>
        <v>1.7751479289940829E-2</v>
      </c>
      <c r="M154" s="644">
        <f t="shared" si="47"/>
        <v>8.8101725703905537E-2</v>
      </c>
      <c r="N154" s="644">
        <f t="shared" si="47"/>
        <v>2.8897338403041824E-2</v>
      </c>
      <c r="O154" s="644">
        <f t="shared" si="47"/>
        <v>7.6923076923076927E-2</v>
      </c>
      <c r="P154" s="644">
        <f t="shared" si="47"/>
        <v>3.8095238095238099E-2</v>
      </c>
      <c r="Q154" s="738">
        <f t="shared" si="47"/>
        <v>4.3977055449330782E-2</v>
      </c>
      <c r="R154" s="639">
        <f t="shared" si="47"/>
        <v>6.3946664162636738E-2</v>
      </c>
      <c r="S154" s="2347"/>
      <c r="T154" s="14"/>
      <c r="U154" s="14"/>
      <c r="V154" s="14"/>
      <c r="W154" s="14"/>
      <c r="X154" s="14"/>
      <c r="Y154" s="14"/>
      <c r="Z154" s="14"/>
      <c r="AA154" s="14"/>
      <c r="AB154" s="14"/>
      <c r="AC154" s="14"/>
      <c r="AD154" s="14"/>
      <c r="AE154" s="14"/>
      <c r="AF154" s="14"/>
    </row>
    <row r="155" spans="1:32" ht="15.75" hidden="1" customHeight="1" x14ac:dyDescent="0.25">
      <c r="A155" s="2344"/>
      <c r="B155" s="58" t="s">
        <v>201</v>
      </c>
      <c r="C155" s="646">
        <f t="shared" ref="C155:R155" si="48">C152/SUM(C151:C153)</f>
        <v>0.2247191011235955</v>
      </c>
      <c r="D155" s="647">
        <f t="shared" si="48"/>
        <v>0.17837837837837839</v>
      </c>
      <c r="E155" s="647">
        <f t="shared" si="48"/>
        <v>0.17827298050139276</v>
      </c>
      <c r="F155" s="647">
        <f t="shared" si="48"/>
        <v>0.26285714285714284</v>
      </c>
      <c r="G155" s="647">
        <f t="shared" si="48"/>
        <v>0.19047619047619047</v>
      </c>
      <c r="H155" s="647">
        <f t="shared" si="48"/>
        <v>0.22580645161290322</v>
      </c>
      <c r="I155" s="647">
        <f t="shared" si="48"/>
        <v>0.26530612244897961</v>
      </c>
      <c r="J155" s="647">
        <f t="shared" si="48"/>
        <v>0.10794636769941671</v>
      </c>
      <c r="K155" s="647">
        <f t="shared" si="48"/>
        <v>0.16734143049932523</v>
      </c>
      <c r="L155" s="647">
        <f t="shared" si="48"/>
        <v>0.10650887573964497</v>
      </c>
      <c r="M155" s="647">
        <f t="shared" si="48"/>
        <v>0.12382682409930366</v>
      </c>
      <c r="N155" s="647">
        <f t="shared" si="48"/>
        <v>0.10342205323193916</v>
      </c>
      <c r="O155" s="647">
        <f t="shared" si="48"/>
        <v>0.16483516483516483</v>
      </c>
      <c r="P155" s="647">
        <f t="shared" si="48"/>
        <v>0.15555555555555556</v>
      </c>
      <c r="Q155" s="739">
        <f t="shared" si="48"/>
        <v>0.10516252390057361</v>
      </c>
      <c r="R155" s="640">
        <f t="shared" si="48"/>
        <v>0.11878491947978778</v>
      </c>
      <c r="S155" s="2348"/>
      <c r="T155" s="14"/>
      <c r="U155" s="14"/>
      <c r="V155" s="14"/>
      <c r="W155" s="14"/>
      <c r="X155" s="14"/>
      <c r="Y155" s="14"/>
      <c r="Z155" s="14"/>
      <c r="AA155" s="14"/>
      <c r="AB155" s="14"/>
      <c r="AC155" s="14"/>
      <c r="AD155" s="14"/>
      <c r="AE155" s="14"/>
      <c r="AF155" s="14"/>
    </row>
    <row r="156" spans="1:32" ht="18.75" hidden="1" customHeight="1" thickBot="1" x14ac:dyDescent="0.3">
      <c r="A156" s="2345"/>
      <c r="B156" s="59" t="s">
        <v>202</v>
      </c>
      <c r="C156" s="656">
        <f t="shared" ref="C156:R156" si="49">C153/SUM(C151:C153)</f>
        <v>0.651685393258427</v>
      </c>
      <c r="D156" s="657">
        <f t="shared" si="49"/>
        <v>0.77027027027027029</v>
      </c>
      <c r="E156" s="657">
        <f t="shared" si="49"/>
        <v>0.77994428969359331</v>
      </c>
      <c r="F156" s="657">
        <f t="shared" si="49"/>
        <v>0.64</v>
      </c>
      <c r="G156" s="657">
        <f t="shared" si="49"/>
        <v>0.70238095238095233</v>
      </c>
      <c r="H156" s="657">
        <f t="shared" si="49"/>
        <v>0.70967741935483875</v>
      </c>
      <c r="I156" s="657">
        <f t="shared" si="49"/>
        <v>0.7142857142857143</v>
      </c>
      <c r="J156" s="657">
        <f t="shared" si="49"/>
        <v>0.82683130065904098</v>
      </c>
      <c r="K156" s="657">
        <f t="shared" si="49"/>
        <v>0.78137651821862353</v>
      </c>
      <c r="L156" s="657">
        <f t="shared" si="49"/>
        <v>0.87573964497041423</v>
      </c>
      <c r="M156" s="657">
        <f t="shared" si="49"/>
        <v>0.78807145019679081</v>
      </c>
      <c r="N156" s="657">
        <f t="shared" si="49"/>
        <v>0.86768060836501903</v>
      </c>
      <c r="O156" s="657">
        <f t="shared" si="49"/>
        <v>0.75824175824175821</v>
      </c>
      <c r="P156" s="657">
        <f t="shared" si="49"/>
        <v>0.80634920634920637</v>
      </c>
      <c r="Q156" s="740">
        <f t="shared" si="49"/>
        <v>0.85086042065009559</v>
      </c>
      <c r="R156" s="641">
        <f t="shared" si="49"/>
        <v>0.81726841635757552</v>
      </c>
      <c r="S156" s="2349"/>
      <c r="T156" s="14"/>
      <c r="U156" s="14"/>
      <c r="V156" s="14"/>
      <c r="W156" s="14"/>
      <c r="X156" s="14"/>
      <c r="Y156" s="14"/>
      <c r="Z156" s="14"/>
      <c r="AA156" s="14"/>
      <c r="AB156" s="14"/>
      <c r="AC156" s="14"/>
      <c r="AD156" s="14"/>
      <c r="AE156" s="14"/>
      <c r="AF156" s="14"/>
    </row>
    <row r="157" spans="1:32" ht="15.75" hidden="1" customHeight="1" thickBot="1" x14ac:dyDescent="0.3">
      <c r="A157" s="2357" t="s">
        <v>981</v>
      </c>
      <c r="B157" s="2358"/>
      <c r="C157" s="2358"/>
      <c r="D157" s="2358"/>
      <c r="E157" s="2358"/>
      <c r="F157" s="2358"/>
      <c r="G157" s="2358"/>
      <c r="H157" s="2358"/>
      <c r="I157" s="2358"/>
      <c r="J157" s="2358"/>
      <c r="K157" s="2358"/>
      <c r="L157" s="2358"/>
      <c r="M157" s="2358"/>
      <c r="N157" s="2358"/>
      <c r="O157" s="2358"/>
      <c r="P157" s="2358"/>
      <c r="Q157" s="2358"/>
      <c r="R157" s="2358"/>
      <c r="S157" s="2359"/>
      <c r="T157" s="14"/>
      <c r="U157" s="14"/>
      <c r="V157" s="14"/>
      <c r="W157" s="14"/>
      <c r="X157" s="14"/>
      <c r="Y157" s="14"/>
      <c r="Z157" s="14"/>
      <c r="AA157" s="14"/>
      <c r="AB157" s="14"/>
      <c r="AC157" s="14"/>
      <c r="AD157" s="14"/>
      <c r="AE157" s="14"/>
      <c r="AF157" s="14"/>
    </row>
    <row r="158" spans="1:32" ht="71.25" hidden="1" customHeight="1" thickBot="1" x14ac:dyDescent="0.3">
      <c r="A158" s="53"/>
      <c r="B158" s="137" t="s">
        <v>198</v>
      </c>
      <c r="C158" s="665" t="s">
        <v>143</v>
      </c>
      <c r="D158" s="145" t="s">
        <v>144</v>
      </c>
      <c r="E158" s="145" t="s">
        <v>145</v>
      </c>
      <c r="F158" s="145" t="s">
        <v>146</v>
      </c>
      <c r="G158" s="145" t="s">
        <v>147</v>
      </c>
      <c r="H158" s="145" t="s">
        <v>148</v>
      </c>
      <c r="I158" s="145" t="s">
        <v>149</v>
      </c>
      <c r="J158" s="145" t="s">
        <v>150</v>
      </c>
      <c r="K158" s="145" t="s">
        <v>151</v>
      </c>
      <c r="L158" s="145" t="s">
        <v>152</v>
      </c>
      <c r="M158" s="145" t="s">
        <v>153</v>
      </c>
      <c r="N158" s="145" t="s">
        <v>154</v>
      </c>
      <c r="O158" s="145" t="s">
        <v>155</v>
      </c>
      <c r="P158" s="145" t="s">
        <v>156</v>
      </c>
      <c r="Q158" s="146" t="s">
        <v>157</v>
      </c>
      <c r="R158" s="137" t="s">
        <v>158</v>
      </c>
      <c r="S158" s="137" t="s">
        <v>199</v>
      </c>
      <c r="T158" s="15"/>
      <c r="U158" s="15"/>
      <c r="V158" s="15"/>
      <c r="W158" s="15"/>
      <c r="X158" s="15"/>
      <c r="Y158" s="15"/>
      <c r="Z158" s="15"/>
      <c r="AA158" s="15"/>
      <c r="AB158" s="15"/>
      <c r="AC158" s="15"/>
      <c r="AD158" s="15"/>
      <c r="AE158" s="15"/>
      <c r="AF158" s="16"/>
    </row>
    <row r="159" spans="1:32" ht="15.75" hidden="1" customHeight="1" thickBot="1" x14ac:dyDescent="0.3">
      <c r="A159" s="2360" t="s">
        <v>160</v>
      </c>
      <c r="B159" s="2361"/>
      <c r="C159" s="2361"/>
      <c r="D159" s="2361"/>
      <c r="E159" s="2361"/>
      <c r="F159" s="2361"/>
      <c r="G159" s="2361"/>
      <c r="H159" s="2361"/>
      <c r="I159" s="2361"/>
      <c r="J159" s="2361"/>
      <c r="K159" s="2361"/>
      <c r="L159" s="2361"/>
      <c r="M159" s="2361"/>
      <c r="N159" s="2361"/>
      <c r="O159" s="2361"/>
      <c r="P159" s="2361"/>
      <c r="Q159" s="2361"/>
      <c r="R159" s="2361"/>
      <c r="S159" s="2362"/>
      <c r="T159" s="15"/>
      <c r="U159" s="15"/>
      <c r="V159" s="15"/>
      <c r="W159" s="17"/>
      <c r="X159" s="15"/>
      <c r="Y159" s="15"/>
      <c r="Z159" s="15"/>
      <c r="AA159" s="15"/>
      <c r="AB159" s="15"/>
      <c r="AC159" s="15"/>
      <c r="AD159" s="15"/>
      <c r="AE159" s="17"/>
      <c r="AF159" s="16"/>
    </row>
    <row r="160" spans="1:32" ht="17.25" hidden="1" customHeight="1" x14ac:dyDescent="0.25">
      <c r="A160" s="2346" t="s">
        <v>107</v>
      </c>
      <c r="B160" s="55" t="s">
        <v>200</v>
      </c>
      <c r="C160" s="526">
        <v>2</v>
      </c>
      <c r="D160" s="334">
        <v>1</v>
      </c>
      <c r="E160" s="334">
        <v>9</v>
      </c>
      <c r="F160" s="334">
        <v>7</v>
      </c>
      <c r="G160" s="334">
        <v>4</v>
      </c>
      <c r="H160" s="334">
        <v>0</v>
      </c>
      <c r="I160" s="334">
        <v>2</v>
      </c>
      <c r="J160" s="334">
        <v>44</v>
      </c>
      <c r="K160" s="334">
        <v>18</v>
      </c>
      <c r="L160" s="334">
        <v>5</v>
      </c>
      <c r="M160" s="334">
        <v>19</v>
      </c>
      <c r="N160" s="334">
        <v>12</v>
      </c>
      <c r="O160" s="334">
        <v>0</v>
      </c>
      <c r="P160" s="334">
        <v>9</v>
      </c>
      <c r="Q160" s="527">
        <v>4</v>
      </c>
      <c r="R160" s="596">
        <f t="shared" ref="R160:R168" si="50">SUM(C160:Q160)</f>
        <v>136</v>
      </c>
      <c r="S160" s="639">
        <f>R160/SUM(R160:R162)</f>
        <v>4.6687263989014759E-2</v>
      </c>
      <c r="T160" s="15"/>
      <c r="U160" s="15"/>
      <c r="V160" s="15"/>
      <c r="W160" s="17"/>
      <c r="X160" s="15"/>
      <c r="Y160" s="15"/>
      <c r="Z160" s="15"/>
      <c r="AA160" s="15"/>
      <c r="AB160" s="15"/>
      <c r="AC160" s="15"/>
      <c r="AD160" s="15"/>
      <c r="AE160" s="17"/>
      <c r="AF160" s="16"/>
    </row>
    <row r="161" spans="1:32" ht="17.25" hidden="1" customHeight="1" x14ac:dyDescent="0.25">
      <c r="A161" s="2344"/>
      <c r="B161" s="56" t="s">
        <v>201</v>
      </c>
      <c r="C161" s="528">
        <v>10</v>
      </c>
      <c r="D161" s="336">
        <v>19</v>
      </c>
      <c r="E161" s="336">
        <v>17</v>
      </c>
      <c r="F161" s="336">
        <v>11</v>
      </c>
      <c r="G161" s="336">
        <v>2</v>
      </c>
      <c r="H161" s="336">
        <v>2</v>
      </c>
      <c r="I161" s="336">
        <v>2</v>
      </c>
      <c r="J161" s="336">
        <v>508</v>
      </c>
      <c r="K161" s="336">
        <v>53</v>
      </c>
      <c r="L161" s="336">
        <v>18</v>
      </c>
      <c r="M161" s="336">
        <v>108</v>
      </c>
      <c r="N161" s="336">
        <v>47</v>
      </c>
      <c r="O161" s="336">
        <v>6</v>
      </c>
      <c r="P161" s="336">
        <v>20</v>
      </c>
      <c r="Q161" s="529">
        <v>13</v>
      </c>
      <c r="R161" s="597">
        <f t="shared" si="50"/>
        <v>836</v>
      </c>
      <c r="S161" s="640">
        <f>R161/SUM(R160:R162)</f>
        <v>0.28698935805012016</v>
      </c>
      <c r="T161" s="15"/>
      <c r="U161" s="15"/>
      <c r="V161" s="15"/>
      <c r="W161" s="17"/>
      <c r="X161" s="15"/>
      <c r="Y161" s="15"/>
      <c r="Z161" s="15"/>
      <c r="AA161" s="15"/>
      <c r="AB161" s="15"/>
      <c r="AC161" s="15"/>
      <c r="AD161" s="15"/>
      <c r="AE161" s="17"/>
      <c r="AF161" s="16"/>
    </row>
    <row r="162" spans="1:32" ht="17.25" hidden="1" customHeight="1" thickBot="1" x14ac:dyDescent="0.3">
      <c r="A162" s="2345"/>
      <c r="B162" s="57" t="s">
        <v>202</v>
      </c>
      <c r="C162" s="530">
        <v>6</v>
      </c>
      <c r="D162" s="339">
        <v>33</v>
      </c>
      <c r="E162" s="339">
        <v>23</v>
      </c>
      <c r="F162" s="339">
        <v>9</v>
      </c>
      <c r="G162" s="339">
        <v>4</v>
      </c>
      <c r="H162" s="339">
        <v>1</v>
      </c>
      <c r="I162" s="339">
        <v>3</v>
      </c>
      <c r="J162" s="339">
        <v>1273</v>
      </c>
      <c r="K162" s="339">
        <v>36</v>
      </c>
      <c r="L162" s="339">
        <v>22</v>
      </c>
      <c r="M162" s="339">
        <v>283</v>
      </c>
      <c r="N162" s="339">
        <v>143</v>
      </c>
      <c r="O162" s="339">
        <v>8</v>
      </c>
      <c r="P162" s="339">
        <v>43</v>
      </c>
      <c r="Q162" s="531">
        <v>54</v>
      </c>
      <c r="R162" s="599">
        <f t="shared" si="50"/>
        <v>1941</v>
      </c>
      <c r="S162" s="641">
        <f>R162/SUM(R160:R162)</f>
        <v>0.66632337796086505</v>
      </c>
      <c r="T162" s="15"/>
      <c r="U162" s="15"/>
      <c r="V162" s="15"/>
      <c r="W162" s="15"/>
      <c r="X162" s="15"/>
      <c r="Y162" s="15"/>
      <c r="Z162" s="15"/>
      <c r="AA162" s="15"/>
      <c r="AB162" s="15"/>
      <c r="AC162" s="15"/>
      <c r="AD162" s="15"/>
      <c r="AE162" s="15"/>
      <c r="AF162" s="16"/>
    </row>
    <row r="163" spans="1:32" ht="17.25" hidden="1" customHeight="1" x14ac:dyDescent="0.25">
      <c r="A163" s="2346" t="s">
        <v>108</v>
      </c>
      <c r="B163" s="60" t="s">
        <v>200</v>
      </c>
      <c r="C163" s="532">
        <v>2</v>
      </c>
      <c r="D163" s="344">
        <v>4</v>
      </c>
      <c r="E163" s="344">
        <v>8</v>
      </c>
      <c r="F163" s="344">
        <v>11</v>
      </c>
      <c r="G163" s="344">
        <v>7</v>
      </c>
      <c r="H163" s="344">
        <v>0</v>
      </c>
      <c r="I163" s="344">
        <v>1</v>
      </c>
      <c r="J163" s="344">
        <v>84</v>
      </c>
      <c r="K163" s="344">
        <v>33</v>
      </c>
      <c r="L163" s="344">
        <v>9</v>
      </c>
      <c r="M163" s="344">
        <v>61</v>
      </c>
      <c r="N163" s="344">
        <v>42</v>
      </c>
      <c r="O163" s="344">
        <v>0</v>
      </c>
      <c r="P163" s="344">
        <v>25</v>
      </c>
      <c r="Q163" s="533">
        <v>4</v>
      </c>
      <c r="R163" s="606">
        <f t="shared" si="50"/>
        <v>291</v>
      </c>
      <c r="S163" s="636">
        <f>R163/SUM(R163:R165)</f>
        <v>3.7207518220176448E-2</v>
      </c>
      <c r="T163" s="15"/>
      <c r="U163" s="15"/>
      <c r="V163" s="15"/>
      <c r="W163" s="15"/>
      <c r="X163" s="15"/>
      <c r="Y163" s="15"/>
      <c r="Z163" s="15"/>
      <c r="AA163" s="15"/>
      <c r="AB163" s="15"/>
      <c r="AC163" s="15"/>
      <c r="AD163" s="15"/>
      <c r="AE163" s="15"/>
      <c r="AF163" s="16"/>
    </row>
    <row r="164" spans="1:32" ht="17.25" hidden="1" customHeight="1" x14ac:dyDescent="0.25">
      <c r="A164" s="2344"/>
      <c r="B164" s="58" t="s">
        <v>201</v>
      </c>
      <c r="C164" s="534">
        <v>8</v>
      </c>
      <c r="D164" s="347">
        <v>29</v>
      </c>
      <c r="E164" s="347">
        <v>35</v>
      </c>
      <c r="F164" s="347">
        <v>24</v>
      </c>
      <c r="G164" s="347">
        <v>7</v>
      </c>
      <c r="H164" s="347">
        <v>1</v>
      </c>
      <c r="I164" s="347">
        <v>8</v>
      </c>
      <c r="J164" s="347">
        <v>1186</v>
      </c>
      <c r="K164" s="347">
        <v>68</v>
      </c>
      <c r="L164" s="347">
        <v>22</v>
      </c>
      <c r="M164" s="347">
        <v>389</v>
      </c>
      <c r="N164" s="347">
        <v>72</v>
      </c>
      <c r="O164" s="347">
        <v>12</v>
      </c>
      <c r="P164" s="347">
        <v>45</v>
      </c>
      <c r="Q164" s="535">
        <v>29</v>
      </c>
      <c r="R164" s="607">
        <f t="shared" si="50"/>
        <v>1935</v>
      </c>
      <c r="S164" s="637">
        <f>R164/SUM(R163:R165)</f>
        <v>0.24741081703107021</v>
      </c>
      <c r="T164" s="15"/>
      <c r="U164" s="15"/>
      <c r="V164" s="15"/>
      <c r="W164" s="15"/>
      <c r="X164" s="15"/>
      <c r="Y164" s="15"/>
      <c r="Z164" s="15"/>
      <c r="AA164" s="15"/>
      <c r="AB164" s="15"/>
      <c r="AC164" s="15"/>
      <c r="AD164" s="15"/>
      <c r="AE164" s="15"/>
      <c r="AF164" s="16"/>
    </row>
    <row r="165" spans="1:32" ht="17.25" hidden="1" customHeight="1" thickBot="1" x14ac:dyDescent="0.3">
      <c r="A165" s="2345"/>
      <c r="B165" s="59" t="s">
        <v>202</v>
      </c>
      <c r="C165" s="536">
        <v>21</v>
      </c>
      <c r="D165" s="350">
        <v>97</v>
      </c>
      <c r="E165" s="350">
        <v>75</v>
      </c>
      <c r="F165" s="350">
        <v>29</v>
      </c>
      <c r="G165" s="350">
        <v>30</v>
      </c>
      <c r="H165" s="350">
        <v>8</v>
      </c>
      <c r="I165" s="350">
        <v>8</v>
      </c>
      <c r="J165" s="350">
        <v>3463</v>
      </c>
      <c r="K165" s="350">
        <v>178</v>
      </c>
      <c r="L165" s="350">
        <v>100</v>
      </c>
      <c r="M165" s="350">
        <v>838</v>
      </c>
      <c r="N165" s="350">
        <v>357</v>
      </c>
      <c r="O165" s="350">
        <v>28</v>
      </c>
      <c r="P165" s="350">
        <v>213</v>
      </c>
      <c r="Q165" s="537">
        <v>150</v>
      </c>
      <c r="R165" s="608">
        <f t="shared" si="50"/>
        <v>5595</v>
      </c>
      <c r="S165" s="638">
        <f>R165/SUM(R163:R165)</f>
        <v>0.71538166474875331</v>
      </c>
      <c r="T165" s="15"/>
      <c r="U165" s="15"/>
      <c r="V165" s="15"/>
      <c r="W165" s="15"/>
      <c r="X165" s="15"/>
      <c r="Y165" s="15"/>
      <c r="Z165" s="15"/>
      <c r="AA165" s="15"/>
      <c r="AB165" s="15"/>
      <c r="AC165" s="15"/>
      <c r="AD165" s="15"/>
      <c r="AE165" s="15"/>
      <c r="AF165" s="16"/>
    </row>
    <row r="166" spans="1:32" ht="17.25" hidden="1" customHeight="1" x14ac:dyDescent="0.25">
      <c r="A166" s="2346" t="s">
        <v>109</v>
      </c>
      <c r="B166" s="55" t="s">
        <v>200</v>
      </c>
      <c r="C166" s="526">
        <v>1</v>
      </c>
      <c r="D166" s="334">
        <v>0</v>
      </c>
      <c r="E166" s="334">
        <v>8</v>
      </c>
      <c r="F166" s="334">
        <v>6</v>
      </c>
      <c r="G166" s="334">
        <v>3</v>
      </c>
      <c r="H166" s="334">
        <v>0</v>
      </c>
      <c r="I166" s="334">
        <v>2</v>
      </c>
      <c r="J166" s="334">
        <v>35</v>
      </c>
      <c r="K166" s="334">
        <v>19</v>
      </c>
      <c r="L166" s="334">
        <v>5</v>
      </c>
      <c r="M166" s="334">
        <v>33</v>
      </c>
      <c r="N166" s="334">
        <v>21</v>
      </c>
      <c r="O166" s="334">
        <v>2</v>
      </c>
      <c r="P166" s="334">
        <v>12</v>
      </c>
      <c r="Q166" s="527">
        <v>7</v>
      </c>
      <c r="R166" s="596">
        <f t="shared" si="50"/>
        <v>154</v>
      </c>
      <c r="S166" s="639">
        <f>R166/SUM(R166:R168)</f>
        <v>1.4344262295081968E-2</v>
      </c>
      <c r="T166" s="15"/>
      <c r="U166" s="15"/>
      <c r="V166" s="15"/>
      <c r="W166" s="15"/>
      <c r="X166" s="15"/>
      <c r="Y166" s="15"/>
      <c r="Z166" s="15"/>
      <c r="AA166" s="15"/>
      <c r="AB166" s="15"/>
      <c r="AC166" s="15"/>
      <c r="AD166" s="15"/>
      <c r="AE166" s="15"/>
      <c r="AF166" s="16"/>
    </row>
    <row r="167" spans="1:32" ht="17.25" hidden="1" customHeight="1" x14ac:dyDescent="0.25">
      <c r="A167" s="2344"/>
      <c r="B167" s="56" t="s">
        <v>201</v>
      </c>
      <c r="C167" s="528">
        <v>3</v>
      </c>
      <c r="D167" s="341">
        <v>44</v>
      </c>
      <c r="E167" s="341">
        <v>19</v>
      </c>
      <c r="F167" s="341">
        <v>17</v>
      </c>
      <c r="G167" s="341">
        <v>2</v>
      </c>
      <c r="H167" s="341">
        <v>3</v>
      </c>
      <c r="I167" s="341">
        <v>2</v>
      </c>
      <c r="J167" s="341">
        <v>527</v>
      </c>
      <c r="K167" s="341">
        <v>32</v>
      </c>
      <c r="L167" s="341">
        <v>7</v>
      </c>
      <c r="M167" s="341">
        <v>212</v>
      </c>
      <c r="N167" s="341">
        <v>52</v>
      </c>
      <c r="O167" s="341">
        <v>2</v>
      </c>
      <c r="P167" s="341">
        <v>21</v>
      </c>
      <c r="Q167" s="538">
        <v>18</v>
      </c>
      <c r="R167" s="597">
        <f t="shared" si="50"/>
        <v>961</v>
      </c>
      <c r="S167" s="640">
        <f>R167/SUM(R166:R168)</f>
        <v>8.9511922503725777E-2</v>
      </c>
      <c r="T167" s="15"/>
      <c r="U167" s="15"/>
      <c r="V167" s="15"/>
      <c r="W167" s="15"/>
      <c r="X167" s="15"/>
      <c r="Y167" s="15"/>
      <c r="Z167" s="15"/>
      <c r="AA167" s="15"/>
      <c r="AB167" s="15"/>
      <c r="AC167" s="15"/>
      <c r="AD167" s="15"/>
      <c r="AE167" s="15"/>
      <c r="AF167" s="16"/>
    </row>
    <row r="168" spans="1:32" ht="17.25" hidden="1" customHeight="1" thickBot="1" x14ac:dyDescent="0.3">
      <c r="A168" s="2345"/>
      <c r="B168" s="57" t="s">
        <v>202</v>
      </c>
      <c r="C168" s="530">
        <v>41</v>
      </c>
      <c r="D168" s="339">
        <v>182</v>
      </c>
      <c r="E168" s="339">
        <v>159</v>
      </c>
      <c r="F168" s="339">
        <v>49</v>
      </c>
      <c r="G168" s="339">
        <v>53</v>
      </c>
      <c r="H168" s="339">
        <v>7</v>
      </c>
      <c r="I168" s="339">
        <v>6</v>
      </c>
      <c r="J168" s="339">
        <v>6029</v>
      </c>
      <c r="K168" s="339">
        <v>274</v>
      </c>
      <c r="L168" s="339">
        <v>139</v>
      </c>
      <c r="M168" s="339">
        <v>1521</v>
      </c>
      <c r="N168" s="339">
        <v>579</v>
      </c>
      <c r="O168" s="339">
        <v>37</v>
      </c>
      <c r="P168" s="339">
        <v>307</v>
      </c>
      <c r="Q168" s="531">
        <v>238</v>
      </c>
      <c r="R168" s="599">
        <f t="shared" si="50"/>
        <v>9621</v>
      </c>
      <c r="S168" s="641">
        <f>R168/SUM(R166:R168)</f>
        <v>0.89614381520119224</v>
      </c>
      <c r="T168" s="15"/>
      <c r="U168" s="15"/>
      <c r="V168" s="15"/>
      <c r="W168" s="17"/>
      <c r="X168" s="15"/>
      <c r="Y168" s="15"/>
      <c r="Z168" s="15"/>
      <c r="AA168" s="15"/>
      <c r="AB168" s="15"/>
      <c r="AC168" s="15"/>
      <c r="AD168" s="15"/>
      <c r="AE168" s="17"/>
      <c r="AF168" s="16"/>
    </row>
    <row r="169" spans="1:32" ht="17.25" hidden="1" customHeight="1" x14ac:dyDescent="0.25">
      <c r="A169" s="2346" t="s">
        <v>110</v>
      </c>
      <c r="B169" s="196" t="s">
        <v>200</v>
      </c>
      <c r="C169" s="539">
        <v>0</v>
      </c>
      <c r="D169" s="353">
        <v>0</v>
      </c>
      <c r="E169" s="353">
        <v>0</v>
      </c>
      <c r="F169" s="353">
        <v>0</v>
      </c>
      <c r="G169" s="353">
        <v>0</v>
      </c>
      <c r="H169" s="353">
        <v>0</v>
      </c>
      <c r="I169" s="353">
        <v>0</v>
      </c>
      <c r="J169" s="353">
        <v>4</v>
      </c>
      <c r="K169" s="353">
        <v>1</v>
      </c>
      <c r="L169" s="353">
        <v>0</v>
      </c>
      <c r="M169" s="353">
        <v>1</v>
      </c>
      <c r="N169" s="353">
        <v>2</v>
      </c>
      <c r="O169" s="353">
        <v>0</v>
      </c>
      <c r="P169" s="353">
        <v>0</v>
      </c>
      <c r="Q169" s="540">
        <v>0</v>
      </c>
      <c r="R169" s="606">
        <f t="shared" ref="R169:R174" si="51">SUM(C169:Q169)</f>
        <v>8</v>
      </c>
      <c r="S169" s="636">
        <f>R169/SUM(R169:R171)</f>
        <v>2.8985507246376812E-2</v>
      </c>
      <c r="T169" s="15"/>
      <c r="U169" s="15"/>
      <c r="V169" s="15"/>
      <c r="W169" s="17"/>
      <c r="X169" s="15"/>
      <c r="Y169" s="15"/>
      <c r="Z169" s="15"/>
      <c r="AA169" s="15"/>
      <c r="AB169" s="15"/>
      <c r="AC169" s="15"/>
      <c r="AD169" s="15"/>
      <c r="AE169" s="17"/>
      <c r="AF169" s="16"/>
    </row>
    <row r="170" spans="1:32" ht="17.25" hidden="1" customHeight="1" x14ac:dyDescent="0.25">
      <c r="A170" s="2344"/>
      <c r="B170" s="58" t="s">
        <v>201</v>
      </c>
      <c r="C170" s="534">
        <v>0</v>
      </c>
      <c r="D170" s="347">
        <v>2</v>
      </c>
      <c r="E170" s="347">
        <v>0</v>
      </c>
      <c r="F170" s="347">
        <v>0</v>
      </c>
      <c r="G170" s="347">
        <v>1</v>
      </c>
      <c r="H170" s="347">
        <v>0</v>
      </c>
      <c r="I170" s="347">
        <v>0</v>
      </c>
      <c r="J170" s="347">
        <v>91</v>
      </c>
      <c r="K170" s="347">
        <v>0</v>
      </c>
      <c r="L170" s="347">
        <v>0</v>
      </c>
      <c r="M170" s="347">
        <v>3</v>
      </c>
      <c r="N170" s="347">
        <v>2</v>
      </c>
      <c r="O170" s="347">
        <v>0</v>
      </c>
      <c r="P170" s="347">
        <v>0</v>
      </c>
      <c r="Q170" s="535">
        <v>0</v>
      </c>
      <c r="R170" s="607">
        <f t="shared" si="51"/>
        <v>99</v>
      </c>
      <c r="S170" s="637">
        <f>R170/SUM(R169:R171)</f>
        <v>0.35869565217391303</v>
      </c>
      <c r="T170" s="15"/>
      <c r="U170" s="15"/>
      <c r="V170" s="15"/>
      <c r="W170" s="17"/>
      <c r="X170" s="15"/>
      <c r="Y170" s="15"/>
      <c r="Z170" s="15"/>
      <c r="AA170" s="15"/>
      <c r="AB170" s="15"/>
      <c r="AC170" s="15"/>
      <c r="AD170" s="15"/>
      <c r="AE170" s="17"/>
      <c r="AF170" s="16"/>
    </row>
    <row r="171" spans="1:32" ht="17.25" hidden="1" customHeight="1" thickBot="1" x14ac:dyDescent="0.3">
      <c r="A171" s="2353"/>
      <c r="B171" s="136" t="s">
        <v>202</v>
      </c>
      <c r="C171" s="541">
        <v>0</v>
      </c>
      <c r="D171" s="356">
        <v>5</v>
      </c>
      <c r="E171" s="356">
        <v>2</v>
      </c>
      <c r="F171" s="356">
        <v>0</v>
      </c>
      <c r="G171" s="356">
        <v>1</v>
      </c>
      <c r="H171" s="356">
        <v>1</v>
      </c>
      <c r="I171" s="356">
        <v>0</v>
      </c>
      <c r="J171" s="356">
        <v>109</v>
      </c>
      <c r="K171" s="356">
        <v>4</v>
      </c>
      <c r="L171" s="356">
        <v>1</v>
      </c>
      <c r="M171" s="356">
        <v>28</v>
      </c>
      <c r="N171" s="356">
        <v>10</v>
      </c>
      <c r="O171" s="356">
        <v>2</v>
      </c>
      <c r="P171" s="356">
        <v>4</v>
      </c>
      <c r="Q171" s="542">
        <v>2</v>
      </c>
      <c r="R171" s="609">
        <f t="shared" si="51"/>
        <v>169</v>
      </c>
      <c r="S171" s="653">
        <f>R171/SUM(R169:R171)</f>
        <v>0.6123188405797102</v>
      </c>
      <c r="T171" s="16"/>
      <c r="U171" s="16"/>
      <c r="V171" s="16"/>
      <c r="W171" s="16"/>
      <c r="X171" s="16"/>
      <c r="Y171" s="16"/>
      <c r="Z171" s="16"/>
      <c r="AA171" s="16"/>
      <c r="AB171" s="16"/>
      <c r="AC171" s="16"/>
      <c r="AD171" s="16"/>
      <c r="AE171" s="16"/>
      <c r="AF171" s="15"/>
    </row>
    <row r="172" spans="1:32" ht="17.25" hidden="1" customHeight="1" thickTop="1" x14ac:dyDescent="0.25">
      <c r="A172" s="2344" t="s">
        <v>130</v>
      </c>
      <c r="B172" s="135" t="s">
        <v>200</v>
      </c>
      <c r="C172" s="1765">
        <f t="shared" ref="C172:D174" si="52">SUM(C160,C163,C166,C169)</f>
        <v>5</v>
      </c>
      <c r="D172" s="1658">
        <f t="shared" si="52"/>
        <v>5</v>
      </c>
      <c r="E172" s="1658">
        <f t="shared" ref="E172:Q172" si="53">SUM(E160,E163,E166,E169)</f>
        <v>25</v>
      </c>
      <c r="F172" s="1658">
        <f t="shared" si="53"/>
        <v>24</v>
      </c>
      <c r="G172" s="1658">
        <f t="shared" si="53"/>
        <v>14</v>
      </c>
      <c r="H172" s="1658">
        <f t="shared" si="53"/>
        <v>0</v>
      </c>
      <c r="I172" s="1658">
        <f t="shared" si="53"/>
        <v>5</v>
      </c>
      <c r="J172" s="1658">
        <f t="shared" si="53"/>
        <v>167</v>
      </c>
      <c r="K172" s="1658">
        <f t="shared" si="53"/>
        <v>71</v>
      </c>
      <c r="L172" s="1658">
        <f t="shared" si="53"/>
        <v>19</v>
      </c>
      <c r="M172" s="1658">
        <f t="shared" si="53"/>
        <v>114</v>
      </c>
      <c r="N172" s="1658">
        <f t="shared" si="53"/>
        <v>77</v>
      </c>
      <c r="O172" s="1658">
        <f t="shared" si="53"/>
        <v>2</v>
      </c>
      <c r="P172" s="1658">
        <f t="shared" si="53"/>
        <v>46</v>
      </c>
      <c r="Q172" s="1658">
        <f t="shared" si="53"/>
        <v>15</v>
      </c>
      <c r="R172" s="1836">
        <f t="shared" si="51"/>
        <v>589</v>
      </c>
      <c r="S172" s="731">
        <f>R172/SUM(R172:R174)</f>
        <v>2.7085441000643796E-2</v>
      </c>
      <c r="T172" s="16"/>
      <c r="U172" s="16"/>
      <c r="V172" s="16"/>
      <c r="W172" s="16"/>
      <c r="X172" s="16"/>
      <c r="Y172" s="16"/>
      <c r="Z172" s="16"/>
      <c r="AA172" s="16"/>
      <c r="AB172" s="16"/>
      <c r="AC172" s="16"/>
      <c r="AD172" s="16"/>
      <c r="AE172" s="16"/>
      <c r="AF172" s="15"/>
    </row>
    <row r="173" spans="1:32" ht="17.25" hidden="1" customHeight="1" x14ac:dyDescent="0.25">
      <c r="A173" s="2344"/>
      <c r="B173" s="56" t="s">
        <v>201</v>
      </c>
      <c r="C173" s="622">
        <f t="shared" si="52"/>
        <v>21</v>
      </c>
      <c r="D173" s="1545">
        <f t="shared" si="52"/>
        <v>94</v>
      </c>
      <c r="E173" s="1545">
        <f t="shared" ref="E173:Q173" si="54">SUM(E161,E164,E167,E170)</f>
        <v>71</v>
      </c>
      <c r="F173" s="1545">
        <f t="shared" si="54"/>
        <v>52</v>
      </c>
      <c r="G173" s="1545">
        <f t="shared" si="54"/>
        <v>12</v>
      </c>
      <c r="H173" s="1545">
        <f t="shared" si="54"/>
        <v>6</v>
      </c>
      <c r="I173" s="1545">
        <f t="shared" si="54"/>
        <v>12</v>
      </c>
      <c r="J173" s="1545">
        <f t="shared" si="54"/>
        <v>2312</v>
      </c>
      <c r="K173" s="1545">
        <f t="shared" si="54"/>
        <v>153</v>
      </c>
      <c r="L173" s="1545">
        <f t="shared" si="54"/>
        <v>47</v>
      </c>
      <c r="M173" s="1545">
        <f t="shared" si="54"/>
        <v>712</v>
      </c>
      <c r="N173" s="1545">
        <f t="shared" si="54"/>
        <v>173</v>
      </c>
      <c r="O173" s="1545">
        <f t="shared" si="54"/>
        <v>20</v>
      </c>
      <c r="P173" s="1545">
        <f t="shared" si="54"/>
        <v>86</v>
      </c>
      <c r="Q173" s="1545">
        <f t="shared" si="54"/>
        <v>60</v>
      </c>
      <c r="R173" s="597">
        <f t="shared" si="51"/>
        <v>3831</v>
      </c>
      <c r="S173" s="642">
        <f>R173/SUM(R172:R174)</f>
        <v>0.1761703301756645</v>
      </c>
      <c r="T173" s="16"/>
      <c r="U173" s="16"/>
      <c r="V173" s="16"/>
      <c r="W173" s="16"/>
      <c r="X173" s="16"/>
      <c r="Y173" s="16"/>
      <c r="Z173" s="16"/>
      <c r="AA173" s="16"/>
      <c r="AB173" s="16"/>
      <c r="AC173" s="16"/>
      <c r="AD173" s="16"/>
      <c r="AE173" s="16"/>
      <c r="AF173" s="15"/>
    </row>
    <row r="174" spans="1:32" ht="17.25" hidden="1" customHeight="1" thickBot="1" x14ac:dyDescent="0.3">
      <c r="A174" s="2344"/>
      <c r="B174" s="102" t="s">
        <v>202</v>
      </c>
      <c r="C174" s="629">
        <f t="shared" si="52"/>
        <v>68</v>
      </c>
      <c r="D174" s="1661">
        <f t="shared" si="52"/>
        <v>317</v>
      </c>
      <c r="E174" s="1661">
        <f t="shared" ref="E174:Q174" si="55">SUM(E162,E165,E168,E171)</f>
        <v>259</v>
      </c>
      <c r="F174" s="1661">
        <f t="shared" si="55"/>
        <v>87</v>
      </c>
      <c r="G174" s="1661">
        <f t="shared" si="55"/>
        <v>88</v>
      </c>
      <c r="H174" s="1661">
        <f t="shared" si="55"/>
        <v>17</v>
      </c>
      <c r="I174" s="1661">
        <f t="shared" si="55"/>
        <v>17</v>
      </c>
      <c r="J174" s="1661">
        <f t="shared" si="55"/>
        <v>10874</v>
      </c>
      <c r="K174" s="1661">
        <f t="shared" si="55"/>
        <v>492</v>
      </c>
      <c r="L174" s="1661">
        <f t="shared" si="55"/>
        <v>262</v>
      </c>
      <c r="M174" s="1661">
        <f t="shared" si="55"/>
        <v>2670</v>
      </c>
      <c r="N174" s="1661">
        <f t="shared" si="55"/>
        <v>1089</v>
      </c>
      <c r="O174" s="1661">
        <f t="shared" si="55"/>
        <v>75</v>
      </c>
      <c r="P174" s="1661">
        <f t="shared" si="55"/>
        <v>567</v>
      </c>
      <c r="Q174" s="1661">
        <f t="shared" si="55"/>
        <v>444</v>
      </c>
      <c r="R174" s="599">
        <f t="shared" si="51"/>
        <v>17326</v>
      </c>
      <c r="S174" s="1138">
        <f>R174/SUM(R172:R174)</f>
        <v>0.79674422882369167</v>
      </c>
      <c r="T174" s="14"/>
      <c r="U174" s="14"/>
      <c r="V174" s="14"/>
      <c r="W174" s="14"/>
      <c r="X174" s="14"/>
      <c r="Y174" s="14"/>
      <c r="Z174" s="14"/>
      <c r="AA174" s="14"/>
      <c r="AB174" s="14"/>
      <c r="AC174" s="14"/>
      <c r="AD174" s="14"/>
      <c r="AE174" s="14"/>
      <c r="AF174" s="14"/>
    </row>
    <row r="175" spans="1:32" ht="17.25" hidden="1" customHeight="1" thickBot="1" x14ac:dyDescent="0.3">
      <c r="A175" s="2364" t="s">
        <v>161</v>
      </c>
      <c r="B175" s="2365"/>
      <c r="C175" s="2361"/>
      <c r="D175" s="2361"/>
      <c r="E175" s="2361"/>
      <c r="F175" s="2361"/>
      <c r="G175" s="2361"/>
      <c r="H175" s="2361"/>
      <c r="I175" s="2361"/>
      <c r="J175" s="2361"/>
      <c r="K175" s="2361"/>
      <c r="L175" s="2361"/>
      <c r="M175" s="2361"/>
      <c r="N175" s="2361"/>
      <c r="O175" s="2361"/>
      <c r="P175" s="2361"/>
      <c r="Q175" s="2361"/>
      <c r="R175" s="2365"/>
      <c r="S175" s="2403"/>
      <c r="T175" s="14"/>
      <c r="U175" s="14"/>
      <c r="V175" s="14"/>
      <c r="W175" s="14"/>
      <c r="X175" s="14"/>
      <c r="Y175" s="14"/>
      <c r="Z175" s="14"/>
      <c r="AA175" s="14"/>
      <c r="AB175" s="14"/>
      <c r="AC175" s="14"/>
      <c r="AD175" s="14"/>
      <c r="AE175" s="14"/>
      <c r="AF175" s="14"/>
    </row>
    <row r="176" spans="1:32" ht="17.25" hidden="1" customHeight="1" x14ac:dyDescent="0.25">
      <c r="A176" s="2346" t="s">
        <v>162</v>
      </c>
      <c r="B176" s="55" t="s">
        <v>200</v>
      </c>
      <c r="C176" s="333">
        <v>0</v>
      </c>
      <c r="D176" s="334">
        <v>0</v>
      </c>
      <c r="E176" s="334">
        <v>0</v>
      </c>
      <c r="F176" s="334">
        <v>0</v>
      </c>
      <c r="G176" s="334">
        <v>0</v>
      </c>
      <c r="H176" s="334">
        <v>0</v>
      </c>
      <c r="I176" s="334">
        <v>0</v>
      </c>
      <c r="J176" s="334">
        <v>0</v>
      </c>
      <c r="K176" s="334">
        <v>0</v>
      </c>
      <c r="L176" s="334">
        <v>0</v>
      </c>
      <c r="M176" s="334">
        <v>0</v>
      </c>
      <c r="N176" s="334">
        <v>0</v>
      </c>
      <c r="O176" s="334">
        <v>0</v>
      </c>
      <c r="P176" s="334">
        <v>0</v>
      </c>
      <c r="Q176" s="335">
        <v>0</v>
      </c>
      <c r="R176" s="621">
        <f>SUM(C176:Q176)</f>
        <v>0</v>
      </c>
      <c r="S176" s="639">
        <f>R176/SUM(R176:R178)</f>
        <v>0</v>
      </c>
      <c r="T176" s="15"/>
      <c r="U176" s="14"/>
      <c r="V176" s="14"/>
      <c r="W176" s="14"/>
      <c r="X176" s="14"/>
      <c r="Y176" s="14"/>
      <c r="Z176" s="14"/>
      <c r="AA176" s="14"/>
      <c r="AB176" s="14"/>
      <c r="AC176" s="14"/>
      <c r="AD176" s="14"/>
      <c r="AE176" s="14"/>
      <c r="AF176" s="14"/>
    </row>
    <row r="177" spans="1:32" ht="17.25" hidden="1" customHeight="1" x14ac:dyDescent="0.25">
      <c r="A177" s="2344"/>
      <c r="B177" s="56" t="s">
        <v>201</v>
      </c>
      <c r="C177" s="336">
        <v>0</v>
      </c>
      <c r="D177" s="336">
        <v>0</v>
      </c>
      <c r="E177" s="336">
        <v>0</v>
      </c>
      <c r="F177" s="336">
        <v>0</v>
      </c>
      <c r="G177" s="336">
        <v>0</v>
      </c>
      <c r="H177" s="336">
        <v>0</v>
      </c>
      <c r="I177" s="336">
        <v>0</v>
      </c>
      <c r="J177" s="336">
        <v>4</v>
      </c>
      <c r="K177" s="336">
        <v>1</v>
      </c>
      <c r="L177" s="336">
        <v>0</v>
      </c>
      <c r="M177" s="336">
        <v>1</v>
      </c>
      <c r="N177" s="336">
        <v>1</v>
      </c>
      <c r="O177" s="336">
        <v>0</v>
      </c>
      <c r="P177" s="336">
        <v>0</v>
      </c>
      <c r="Q177" s="337">
        <v>0</v>
      </c>
      <c r="R177" s="622">
        <f>SUM(C177:Q177)</f>
        <v>7</v>
      </c>
      <c r="S177" s="640">
        <f>R177/SUM(R176:R178)</f>
        <v>2.5925925925925925E-2</v>
      </c>
      <c r="T177" s="15"/>
      <c r="U177" s="14"/>
      <c r="V177" s="14"/>
      <c r="W177" s="14"/>
      <c r="X177" s="14"/>
      <c r="Y177" s="14"/>
      <c r="Z177" s="14"/>
      <c r="AA177" s="14"/>
      <c r="AB177" s="14"/>
      <c r="AC177" s="14"/>
      <c r="AD177" s="14"/>
      <c r="AE177" s="14"/>
      <c r="AF177" s="14"/>
    </row>
    <row r="178" spans="1:32" ht="17.25" hidden="1" customHeight="1" thickBot="1" x14ac:dyDescent="0.3">
      <c r="A178" s="2345"/>
      <c r="B178" s="57" t="s">
        <v>202</v>
      </c>
      <c r="C178" s="338">
        <v>1</v>
      </c>
      <c r="D178" s="339">
        <v>5</v>
      </c>
      <c r="E178" s="339">
        <v>6</v>
      </c>
      <c r="F178" s="339">
        <v>0</v>
      </c>
      <c r="G178" s="339">
        <v>1</v>
      </c>
      <c r="H178" s="339">
        <v>0</v>
      </c>
      <c r="I178" s="339">
        <v>0</v>
      </c>
      <c r="J178" s="339">
        <v>173</v>
      </c>
      <c r="K178" s="339">
        <v>5</v>
      </c>
      <c r="L178" s="339">
        <v>3</v>
      </c>
      <c r="M178" s="339">
        <v>34</v>
      </c>
      <c r="N178" s="339">
        <v>18</v>
      </c>
      <c r="O178" s="339">
        <v>0</v>
      </c>
      <c r="P178" s="339">
        <v>7</v>
      </c>
      <c r="Q178" s="340">
        <v>10</v>
      </c>
      <c r="R178" s="623">
        <f>SUM(C178:Q178)</f>
        <v>263</v>
      </c>
      <c r="S178" s="641">
        <f>R178/SUM(R176:R178)</f>
        <v>0.97407407407407409</v>
      </c>
      <c r="T178" s="15"/>
      <c r="U178" s="14"/>
      <c r="V178" s="14"/>
      <c r="W178" s="14"/>
      <c r="X178" s="14"/>
      <c r="Y178" s="14"/>
      <c r="Z178" s="14"/>
      <c r="AA178" s="14"/>
      <c r="AB178" s="14"/>
      <c r="AC178" s="14"/>
      <c r="AD178" s="14"/>
      <c r="AE178" s="14"/>
      <c r="AF178" s="14"/>
    </row>
    <row r="179" spans="1:32" ht="17.25" hidden="1" customHeight="1" x14ac:dyDescent="0.25">
      <c r="A179" s="2346" t="s">
        <v>163</v>
      </c>
      <c r="B179" s="60" t="s">
        <v>200</v>
      </c>
      <c r="C179" s="343">
        <v>4</v>
      </c>
      <c r="D179" s="344">
        <v>3</v>
      </c>
      <c r="E179" s="344">
        <v>14</v>
      </c>
      <c r="F179" s="344">
        <v>16</v>
      </c>
      <c r="G179" s="344">
        <v>10</v>
      </c>
      <c r="H179" s="344">
        <v>0</v>
      </c>
      <c r="I179" s="344">
        <v>3</v>
      </c>
      <c r="J179" s="344">
        <v>87</v>
      </c>
      <c r="K179" s="344">
        <v>47</v>
      </c>
      <c r="L179" s="344">
        <v>12</v>
      </c>
      <c r="M179" s="344">
        <v>83</v>
      </c>
      <c r="N179" s="344">
        <v>54</v>
      </c>
      <c r="O179" s="344">
        <v>1</v>
      </c>
      <c r="P179" s="344">
        <v>32</v>
      </c>
      <c r="Q179" s="345">
        <v>14</v>
      </c>
      <c r="R179" s="624">
        <f>SUM(C179:Q179)</f>
        <v>380</v>
      </c>
      <c r="S179" s="636">
        <f>R179/SUM(R179:R181)</f>
        <v>3.0603205283079648E-2</v>
      </c>
      <c r="T179" s="15"/>
      <c r="U179" s="14"/>
      <c r="V179" s="14"/>
      <c r="W179" s="14"/>
      <c r="X179" s="14"/>
      <c r="Y179" s="14"/>
      <c r="Z179" s="14"/>
      <c r="AA179" s="14"/>
      <c r="AB179" s="14"/>
      <c r="AC179" s="14"/>
      <c r="AD179" s="14"/>
      <c r="AE179" s="14"/>
      <c r="AF179" s="14"/>
    </row>
    <row r="180" spans="1:32" ht="17.25" hidden="1" customHeight="1" x14ac:dyDescent="0.25">
      <c r="A180" s="2344"/>
      <c r="B180" s="58" t="s">
        <v>201</v>
      </c>
      <c r="C180" s="346">
        <v>14</v>
      </c>
      <c r="D180" s="347">
        <v>53</v>
      </c>
      <c r="E180" s="347">
        <v>36</v>
      </c>
      <c r="F180" s="347">
        <v>31</v>
      </c>
      <c r="G180" s="347">
        <v>6</v>
      </c>
      <c r="H180" s="347">
        <v>4</v>
      </c>
      <c r="I180" s="347">
        <v>9</v>
      </c>
      <c r="J180" s="347">
        <v>1364</v>
      </c>
      <c r="K180" s="347">
        <v>98</v>
      </c>
      <c r="L180" s="347">
        <v>32</v>
      </c>
      <c r="M180" s="347">
        <v>440</v>
      </c>
      <c r="N180" s="347">
        <v>93</v>
      </c>
      <c r="O180" s="347">
        <v>9</v>
      </c>
      <c r="P180" s="347">
        <v>51</v>
      </c>
      <c r="Q180" s="348">
        <v>33</v>
      </c>
      <c r="R180" s="625">
        <f t="shared" ref="R180:R187" si="56">SUM(C180:Q180)</f>
        <v>2273</v>
      </c>
      <c r="S180" s="637">
        <f>R180/SUM(R179:R181)</f>
        <v>0.18305548844326328</v>
      </c>
      <c r="T180" s="15"/>
      <c r="U180" s="14"/>
      <c r="V180" s="14"/>
      <c r="W180" s="14"/>
      <c r="X180" s="14"/>
      <c r="Y180" s="14"/>
      <c r="Z180" s="14"/>
      <c r="AA180" s="14"/>
      <c r="AB180" s="14"/>
      <c r="AC180" s="14"/>
      <c r="AD180" s="14"/>
      <c r="AE180" s="14"/>
      <c r="AF180" s="14"/>
    </row>
    <row r="181" spans="1:32" ht="17.25" hidden="1" customHeight="1" thickBot="1" x14ac:dyDescent="0.3">
      <c r="A181" s="2345"/>
      <c r="B181" s="59" t="s">
        <v>202</v>
      </c>
      <c r="C181" s="349">
        <v>41</v>
      </c>
      <c r="D181" s="350">
        <v>192</v>
      </c>
      <c r="E181" s="350">
        <v>155</v>
      </c>
      <c r="F181" s="350">
        <v>52</v>
      </c>
      <c r="G181" s="350">
        <v>40</v>
      </c>
      <c r="H181" s="350">
        <v>10</v>
      </c>
      <c r="I181" s="350">
        <v>11</v>
      </c>
      <c r="J181" s="350">
        <v>6071</v>
      </c>
      <c r="K181" s="350">
        <v>277</v>
      </c>
      <c r="L181" s="350">
        <v>154</v>
      </c>
      <c r="M181" s="350">
        <v>1576</v>
      </c>
      <c r="N181" s="350">
        <v>569</v>
      </c>
      <c r="O181" s="350">
        <v>34</v>
      </c>
      <c r="P181" s="350">
        <v>316</v>
      </c>
      <c r="Q181" s="351">
        <v>266</v>
      </c>
      <c r="R181" s="626">
        <f t="shared" si="56"/>
        <v>9764</v>
      </c>
      <c r="S181" s="638">
        <f>R181/SUM(R179:R181)</f>
        <v>0.78634130627365706</v>
      </c>
      <c r="T181" s="15"/>
      <c r="U181" s="14"/>
      <c r="V181" s="14"/>
      <c r="W181" s="14"/>
      <c r="X181" s="14"/>
      <c r="Y181" s="14"/>
      <c r="Z181" s="14"/>
      <c r="AA181" s="14"/>
      <c r="AB181" s="14"/>
      <c r="AC181" s="14"/>
      <c r="AD181" s="14"/>
      <c r="AE181" s="14"/>
      <c r="AF181" s="14"/>
    </row>
    <row r="182" spans="1:32" ht="17.25" hidden="1" customHeight="1" x14ac:dyDescent="0.25">
      <c r="A182" s="2346" t="s">
        <v>164</v>
      </c>
      <c r="B182" s="55" t="s">
        <v>200</v>
      </c>
      <c r="C182" s="333">
        <v>0</v>
      </c>
      <c r="D182" s="334">
        <v>2</v>
      </c>
      <c r="E182" s="334">
        <v>9</v>
      </c>
      <c r="F182" s="334">
        <v>8</v>
      </c>
      <c r="G182" s="334">
        <v>3</v>
      </c>
      <c r="H182" s="334">
        <v>0</v>
      </c>
      <c r="I182" s="334">
        <v>1</v>
      </c>
      <c r="J182" s="334">
        <v>69</v>
      </c>
      <c r="K182" s="334">
        <v>20</v>
      </c>
      <c r="L182" s="334">
        <v>7</v>
      </c>
      <c r="M182" s="334">
        <v>28</v>
      </c>
      <c r="N182" s="334">
        <v>20</v>
      </c>
      <c r="O182" s="334">
        <v>1</v>
      </c>
      <c r="P182" s="334">
        <v>14</v>
      </c>
      <c r="Q182" s="335">
        <v>0</v>
      </c>
      <c r="R182" s="621">
        <f t="shared" si="56"/>
        <v>182</v>
      </c>
      <c r="S182" s="639">
        <f>R182/SUM(R182:R184)</f>
        <v>2.2446965959546126E-2</v>
      </c>
      <c r="T182" s="15"/>
      <c r="U182" s="14"/>
      <c r="V182" s="14"/>
      <c r="W182" s="14"/>
      <c r="X182" s="14"/>
      <c r="Y182" s="14"/>
      <c r="Z182" s="14"/>
      <c r="AA182" s="14"/>
      <c r="AB182" s="14"/>
      <c r="AC182" s="14"/>
      <c r="AD182" s="14"/>
      <c r="AE182" s="14"/>
      <c r="AF182" s="14"/>
    </row>
    <row r="183" spans="1:32" ht="17.25" hidden="1" customHeight="1" x14ac:dyDescent="0.25">
      <c r="A183" s="2344"/>
      <c r="B183" s="56" t="s">
        <v>201</v>
      </c>
      <c r="C183" s="336">
        <v>4</v>
      </c>
      <c r="D183" s="341">
        <v>38</v>
      </c>
      <c r="E183" s="341">
        <v>31</v>
      </c>
      <c r="F183" s="341">
        <v>19</v>
      </c>
      <c r="G183" s="341">
        <v>4</v>
      </c>
      <c r="H183" s="341">
        <v>1</v>
      </c>
      <c r="I183" s="341">
        <v>2</v>
      </c>
      <c r="J183" s="341">
        <v>750</v>
      </c>
      <c r="K183" s="341">
        <v>45</v>
      </c>
      <c r="L183" s="341">
        <v>8</v>
      </c>
      <c r="M183" s="341">
        <v>242</v>
      </c>
      <c r="N183" s="341">
        <v>62</v>
      </c>
      <c r="O183" s="341">
        <v>5</v>
      </c>
      <c r="P183" s="341">
        <v>27</v>
      </c>
      <c r="Q183" s="342">
        <v>23</v>
      </c>
      <c r="R183" s="622">
        <f t="shared" si="56"/>
        <v>1261</v>
      </c>
      <c r="S183" s="640">
        <f>R183/SUM(R182:R184)</f>
        <v>0.15552540700542675</v>
      </c>
      <c r="T183" s="15"/>
      <c r="U183" s="14"/>
      <c r="V183" s="14"/>
      <c r="W183" s="14"/>
      <c r="X183" s="14"/>
      <c r="Y183" s="14"/>
      <c r="Z183" s="14"/>
      <c r="AA183" s="14"/>
      <c r="AB183" s="14"/>
      <c r="AC183" s="14"/>
      <c r="AD183" s="14"/>
      <c r="AE183" s="14"/>
      <c r="AF183" s="14"/>
    </row>
    <row r="184" spans="1:32" ht="17.25" hidden="1" customHeight="1" thickBot="1" x14ac:dyDescent="0.3">
      <c r="A184" s="2345"/>
      <c r="B184" s="102" t="s">
        <v>202</v>
      </c>
      <c r="C184" s="338">
        <v>21</v>
      </c>
      <c r="D184" s="339">
        <v>111</v>
      </c>
      <c r="E184" s="339">
        <v>83</v>
      </c>
      <c r="F184" s="339">
        <v>30</v>
      </c>
      <c r="G184" s="339">
        <v>47</v>
      </c>
      <c r="H184" s="339">
        <v>6</v>
      </c>
      <c r="I184" s="339">
        <v>4</v>
      </c>
      <c r="J184" s="339">
        <v>4249</v>
      </c>
      <c r="K184" s="339">
        <v>194</v>
      </c>
      <c r="L184" s="339">
        <v>95</v>
      </c>
      <c r="M184" s="339">
        <v>969</v>
      </c>
      <c r="N184" s="339">
        <v>450</v>
      </c>
      <c r="O184" s="339">
        <v>39</v>
      </c>
      <c r="P184" s="339">
        <v>214</v>
      </c>
      <c r="Q184" s="340">
        <v>153</v>
      </c>
      <c r="R184" s="623">
        <f t="shared" si="56"/>
        <v>6665</v>
      </c>
      <c r="S184" s="641">
        <f>R184/SUM(R182:R184)</f>
        <v>0.82202762703502719</v>
      </c>
      <c r="T184" s="15"/>
      <c r="U184" s="14"/>
      <c r="V184" s="14"/>
      <c r="W184" s="14"/>
      <c r="X184" s="14"/>
      <c r="Y184" s="14"/>
      <c r="Z184" s="14"/>
      <c r="AA184" s="14"/>
      <c r="AB184" s="14"/>
      <c r="AC184" s="14"/>
      <c r="AD184" s="14"/>
      <c r="AE184" s="14"/>
      <c r="AF184" s="14"/>
    </row>
    <row r="185" spans="1:32" ht="17.25" hidden="1" customHeight="1" x14ac:dyDescent="0.25">
      <c r="A185" s="2346" t="s">
        <v>165</v>
      </c>
      <c r="B185" s="60" t="s">
        <v>200</v>
      </c>
      <c r="C185" s="352">
        <v>1</v>
      </c>
      <c r="D185" s="353">
        <v>0</v>
      </c>
      <c r="E185" s="353">
        <v>2</v>
      </c>
      <c r="F185" s="353">
        <v>0</v>
      </c>
      <c r="G185" s="353">
        <v>1</v>
      </c>
      <c r="H185" s="353">
        <v>0</v>
      </c>
      <c r="I185" s="353">
        <v>1</v>
      </c>
      <c r="J185" s="353">
        <v>11</v>
      </c>
      <c r="K185" s="353">
        <v>4</v>
      </c>
      <c r="L185" s="353">
        <v>0</v>
      </c>
      <c r="M185" s="353">
        <v>3</v>
      </c>
      <c r="N185" s="353">
        <v>3</v>
      </c>
      <c r="O185" s="353">
        <v>0</v>
      </c>
      <c r="P185" s="353">
        <v>0</v>
      </c>
      <c r="Q185" s="354">
        <v>1</v>
      </c>
      <c r="R185" s="624">
        <f t="shared" si="56"/>
        <v>27</v>
      </c>
      <c r="S185" s="636">
        <f>R185/SUM(R185:R187)</f>
        <v>2.8391167192429023E-2</v>
      </c>
      <c r="T185" s="15"/>
      <c r="U185" s="14"/>
      <c r="V185" s="14"/>
      <c r="W185" s="14"/>
      <c r="X185" s="14"/>
      <c r="Y185" s="14"/>
      <c r="Z185" s="14"/>
      <c r="AA185" s="14"/>
      <c r="AB185" s="14"/>
      <c r="AC185" s="14"/>
      <c r="AD185" s="14"/>
      <c r="AE185" s="14"/>
      <c r="AF185" s="14"/>
    </row>
    <row r="186" spans="1:32" ht="17.25" hidden="1" customHeight="1" x14ac:dyDescent="0.25">
      <c r="A186" s="2344"/>
      <c r="B186" s="58" t="s">
        <v>201</v>
      </c>
      <c r="C186" s="346">
        <v>3</v>
      </c>
      <c r="D186" s="347">
        <v>3</v>
      </c>
      <c r="E186" s="347">
        <v>4</v>
      </c>
      <c r="F186" s="347">
        <v>2</v>
      </c>
      <c r="G186" s="347">
        <v>2</v>
      </c>
      <c r="H186" s="347">
        <v>1</v>
      </c>
      <c r="I186" s="347">
        <v>1</v>
      </c>
      <c r="J186" s="347">
        <v>194</v>
      </c>
      <c r="K186" s="347">
        <v>9</v>
      </c>
      <c r="L186" s="347">
        <v>7</v>
      </c>
      <c r="M186" s="347">
        <v>29</v>
      </c>
      <c r="N186" s="347">
        <v>17</v>
      </c>
      <c r="O186" s="347">
        <v>6</v>
      </c>
      <c r="P186" s="347">
        <v>8</v>
      </c>
      <c r="Q186" s="348">
        <v>4</v>
      </c>
      <c r="R186" s="625">
        <f t="shared" si="56"/>
        <v>290</v>
      </c>
      <c r="S186" s="637">
        <f>R186/SUM(R185:R187)</f>
        <v>0.3049421661409043</v>
      </c>
      <c r="T186" s="15"/>
      <c r="U186" s="14"/>
      <c r="V186" s="14"/>
      <c r="W186" s="14"/>
      <c r="X186" s="14"/>
      <c r="Y186" s="14"/>
      <c r="Z186" s="14"/>
      <c r="AA186" s="14"/>
      <c r="AB186" s="14"/>
      <c r="AC186" s="14"/>
      <c r="AD186" s="14"/>
      <c r="AE186" s="14"/>
      <c r="AF186" s="14"/>
    </row>
    <row r="187" spans="1:32" ht="17.25" hidden="1" customHeight="1" thickBot="1" x14ac:dyDescent="0.3">
      <c r="A187" s="2353"/>
      <c r="B187" s="136" t="s">
        <v>202</v>
      </c>
      <c r="C187" s="355">
        <v>5</v>
      </c>
      <c r="D187" s="356">
        <v>9</v>
      </c>
      <c r="E187" s="356">
        <v>15</v>
      </c>
      <c r="F187" s="356">
        <v>5</v>
      </c>
      <c r="G187" s="356">
        <v>0</v>
      </c>
      <c r="H187" s="356">
        <v>1</v>
      </c>
      <c r="I187" s="356">
        <v>2</v>
      </c>
      <c r="J187" s="356">
        <v>381</v>
      </c>
      <c r="K187" s="356">
        <v>16</v>
      </c>
      <c r="L187" s="356">
        <v>10</v>
      </c>
      <c r="M187" s="356">
        <v>91</v>
      </c>
      <c r="N187" s="356">
        <v>52</v>
      </c>
      <c r="O187" s="356">
        <v>2</v>
      </c>
      <c r="P187" s="356">
        <v>30</v>
      </c>
      <c r="Q187" s="357">
        <v>15</v>
      </c>
      <c r="R187" s="628">
        <f t="shared" si="56"/>
        <v>634</v>
      </c>
      <c r="S187" s="653">
        <f>R187/SUM(R185:R187)</f>
        <v>0.66666666666666663</v>
      </c>
      <c r="T187" s="16"/>
      <c r="U187" s="14"/>
      <c r="V187" s="14"/>
      <c r="W187" s="14"/>
      <c r="X187" s="14"/>
      <c r="Y187" s="14"/>
      <c r="Z187" s="14"/>
      <c r="AA187" s="14"/>
      <c r="AB187" s="14"/>
      <c r="AC187" s="14"/>
      <c r="AD187" s="14"/>
      <c r="AE187" s="14"/>
      <c r="AF187" s="14"/>
    </row>
    <row r="188" spans="1:32" ht="17.25" hidden="1" customHeight="1" thickTop="1" x14ac:dyDescent="0.25">
      <c r="A188" s="2344" t="s">
        <v>130</v>
      </c>
      <c r="B188" s="135" t="s">
        <v>200</v>
      </c>
      <c r="C188" s="199">
        <f t="shared" ref="C188:Q188" si="57">SUM(C176,C179,C182,C185)</f>
        <v>5</v>
      </c>
      <c r="D188" s="199">
        <f t="shared" si="57"/>
        <v>5</v>
      </c>
      <c r="E188" s="199">
        <f t="shared" si="57"/>
        <v>25</v>
      </c>
      <c r="F188" s="199">
        <f t="shared" si="57"/>
        <v>24</v>
      </c>
      <c r="G188" s="199">
        <f t="shared" si="57"/>
        <v>14</v>
      </c>
      <c r="H188" s="199">
        <f t="shared" si="57"/>
        <v>0</v>
      </c>
      <c r="I188" s="199">
        <f t="shared" si="57"/>
        <v>5</v>
      </c>
      <c r="J188" s="199">
        <f t="shared" si="57"/>
        <v>167</v>
      </c>
      <c r="K188" s="199">
        <f t="shared" si="57"/>
        <v>71</v>
      </c>
      <c r="L188" s="199">
        <f t="shared" si="57"/>
        <v>19</v>
      </c>
      <c r="M188" s="199">
        <f t="shared" si="57"/>
        <v>114</v>
      </c>
      <c r="N188" s="199">
        <f t="shared" si="57"/>
        <v>77</v>
      </c>
      <c r="O188" s="199">
        <f t="shared" si="57"/>
        <v>2</v>
      </c>
      <c r="P188" s="199">
        <f t="shared" si="57"/>
        <v>46</v>
      </c>
      <c r="Q188" s="200">
        <f t="shared" si="57"/>
        <v>15</v>
      </c>
      <c r="R188" s="600">
        <f>SUM(C188:Q188)</f>
        <v>589</v>
      </c>
      <c r="S188" s="731">
        <f>R188/SUM(R188:R190)</f>
        <v>2.7085441000643796E-2</v>
      </c>
      <c r="T188" s="16"/>
      <c r="U188" s="14"/>
      <c r="V188" s="14"/>
      <c r="W188" s="14"/>
      <c r="X188" s="14"/>
      <c r="Y188" s="14"/>
      <c r="Z188" s="14"/>
      <c r="AA188" s="14"/>
      <c r="AB188" s="14"/>
      <c r="AC188" s="14"/>
      <c r="AD188" s="14"/>
      <c r="AE188" s="14"/>
      <c r="AF188" s="14"/>
    </row>
    <row r="189" spans="1:32" ht="17.25" hidden="1" customHeight="1" x14ac:dyDescent="0.25">
      <c r="A189" s="2344"/>
      <c r="B189" s="56" t="s">
        <v>201</v>
      </c>
      <c r="C189" s="202">
        <f t="shared" ref="C189:Q189" si="58">SUM(C177,C180,C183,C186)</f>
        <v>21</v>
      </c>
      <c r="D189" s="202">
        <f t="shared" si="58"/>
        <v>94</v>
      </c>
      <c r="E189" s="202">
        <f t="shared" si="58"/>
        <v>71</v>
      </c>
      <c r="F189" s="202">
        <f t="shared" si="58"/>
        <v>52</v>
      </c>
      <c r="G189" s="202">
        <f t="shared" si="58"/>
        <v>12</v>
      </c>
      <c r="H189" s="202">
        <f t="shared" si="58"/>
        <v>6</v>
      </c>
      <c r="I189" s="202">
        <f t="shared" si="58"/>
        <v>12</v>
      </c>
      <c r="J189" s="202">
        <f t="shared" si="58"/>
        <v>2312</v>
      </c>
      <c r="K189" s="202">
        <f t="shared" si="58"/>
        <v>153</v>
      </c>
      <c r="L189" s="202">
        <f t="shared" si="58"/>
        <v>47</v>
      </c>
      <c r="M189" s="202">
        <f t="shared" si="58"/>
        <v>712</v>
      </c>
      <c r="N189" s="202">
        <f t="shared" si="58"/>
        <v>173</v>
      </c>
      <c r="O189" s="202">
        <f t="shared" si="58"/>
        <v>20</v>
      </c>
      <c r="P189" s="202">
        <f t="shared" si="58"/>
        <v>86</v>
      </c>
      <c r="Q189" s="203">
        <f t="shared" si="58"/>
        <v>60</v>
      </c>
      <c r="R189" s="597">
        <f>SUM(C189:Q189)</f>
        <v>3831</v>
      </c>
      <c r="S189" s="642">
        <f>R189/SUM(R188:R190)</f>
        <v>0.1761703301756645</v>
      </c>
      <c r="T189" s="16"/>
      <c r="U189" s="14"/>
      <c r="V189" s="14"/>
      <c r="W189" s="14"/>
      <c r="X189" s="14"/>
      <c r="Y189" s="14"/>
      <c r="Z189" s="14"/>
      <c r="AA189" s="14"/>
      <c r="AB189" s="14"/>
      <c r="AC189" s="14"/>
      <c r="AD189" s="14"/>
      <c r="AE189" s="14"/>
      <c r="AF189" s="14"/>
    </row>
    <row r="190" spans="1:32" ht="17.25" hidden="1" customHeight="1" thickBot="1" x14ac:dyDescent="0.3">
      <c r="A190" s="2345"/>
      <c r="B190" s="57" t="s">
        <v>202</v>
      </c>
      <c r="C190" s="244">
        <f t="shared" ref="C190:Q190" si="59">SUM(C178,C181,C184,C187)</f>
        <v>68</v>
      </c>
      <c r="D190" s="244">
        <f t="shared" si="59"/>
        <v>317</v>
      </c>
      <c r="E190" s="244">
        <f t="shared" si="59"/>
        <v>259</v>
      </c>
      <c r="F190" s="244">
        <f t="shared" si="59"/>
        <v>87</v>
      </c>
      <c r="G190" s="244">
        <f t="shared" si="59"/>
        <v>88</v>
      </c>
      <c r="H190" s="244">
        <f t="shared" si="59"/>
        <v>17</v>
      </c>
      <c r="I190" s="244">
        <f t="shared" si="59"/>
        <v>17</v>
      </c>
      <c r="J190" s="244">
        <f t="shared" si="59"/>
        <v>10874</v>
      </c>
      <c r="K190" s="244">
        <f t="shared" si="59"/>
        <v>492</v>
      </c>
      <c r="L190" s="244">
        <f t="shared" si="59"/>
        <v>262</v>
      </c>
      <c r="M190" s="244">
        <f t="shared" si="59"/>
        <v>2670</v>
      </c>
      <c r="N190" s="244">
        <f t="shared" si="59"/>
        <v>1089</v>
      </c>
      <c r="O190" s="244">
        <f t="shared" si="59"/>
        <v>75</v>
      </c>
      <c r="P190" s="244">
        <f t="shared" si="59"/>
        <v>567</v>
      </c>
      <c r="Q190" s="598">
        <f t="shared" si="59"/>
        <v>444</v>
      </c>
      <c r="R190" s="599">
        <f>SUM(C190:Q190)</f>
        <v>17326</v>
      </c>
      <c r="S190" s="1138">
        <f>R190/SUM(R188:R190)</f>
        <v>0.79674422882369167</v>
      </c>
      <c r="T190" s="14"/>
      <c r="U190" s="14"/>
      <c r="V190" s="14"/>
      <c r="W190" s="14"/>
      <c r="X190" s="14"/>
      <c r="Y190" s="14"/>
      <c r="Z190" s="14"/>
      <c r="AA190" s="14"/>
      <c r="AB190" s="14"/>
      <c r="AC190" s="14"/>
      <c r="AD190" s="14"/>
      <c r="AE190" s="14"/>
      <c r="AF190" s="14"/>
    </row>
    <row r="191" spans="1:32" ht="15.75" hidden="1" customHeight="1" x14ac:dyDescent="0.25">
      <c r="A191" s="2346" t="s">
        <v>129</v>
      </c>
      <c r="B191" s="60" t="s">
        <v>200</v>
      </c>
      <c r="C191" s="643">
        <f t="shared" ref="C191:R191" si="60">C188/SUM(C188:C190)</f>
        <v>5.3191489361702128E-2</v>
      </c>
      <c r="D191" s="644">
        <f t="shared" si="60"/>
        <v>1.201923076923077E-2</v>
      </c>
      <c r="E191" s="644">
        <f t="shared" si="60"/>
        <v>7.0422535211267609E-2</v>
      </c>
      <c r="F191" s="644">
        <f t="shared" si="60"/>
        <v>0.14723926380368099</v>
      </c>
      <c r="G191" s="644">
        <f t="shared" si="60"/>
        <v>0.12280701754385964</v>
      </c>
      <c r="H191" s="644">
        <f t="shared" si="60"/>
        <v>0</v>
      </c>
      <c r="I191" s="644">
        <f t="shared" si="60"/>
        <v>0.14705882352941177</v>
      </c>
      <c r="J191" s="644">
        <f t="shared" si="60"/>
        <v>1.250655283456901E-2</v>
      </c>
      <c r="K191" s="644">
        <f t="shared" si="60"/>
        <v>9.9162011173184364E-2</v>
      </c>
      <c r="L191" s="644">
        <f t="shared" si="60"/>
        <v>5.7926829268292686E-2</v>
      </c>
      <c r="M191" s="644">
        <f t="shared" si="60"/>
        <v>3.2608695652173912E-2</v>
      </c>
      <c r="N191" s="644">
        <f t="shared" si="60"/>
        <v>5.7505601194921582E-2</v>
      </c>
      <c r="O191" s="644">
        <f t="shared" si="60"/>
        <v>2.0618556701030927E-2</v>
      </c>
      <c r="P191" s="644">
        <f t="shared" si="60"/>
        <v>6.5808297567954227E-2</v>
      </c>
      <c r="Q191" s="738">
        <f t="shared" si="60"/>
        <v>2.8901734104046242E-2</v>
      </c>
      <c r="R191" s="639">
        <f t="shared" si="60"/>
        <v>2.7085441000643796E-2</v>
      </c>
      <c r="S191" s="2348"/>
      <c r="T191" s="14"/>
      <c r="U191" s="14"/>
      <c r="V191" s="14"/>
      <c r="W191" s="14"/>
      <c r="X191" s="14"/>
      <c r="Y191" s="14"/>
      <c r="Z191" s="14"/>
      <c r="AA191" s="14"/>
      <c r="AB191" s="14"/>
      <c r="AC191" s="14"/>
      <c r="AD191" s="14"/>
      <c r="AE191" s="14"/>
      <c r="AF191" s="14"/>
    </row>
    <row r="192" spans="1:32" ht="15.75" hidden="1" customHeight="1" x14ac:dyDescent="0.25">
      <c r="A192" s="2344"/>
      <c r="B192" s="58" t="s">
        <v>201</v>
      </c>
      <c r="C192" s="646">
        <f t="shared" ref="C192:R192" si="61">C189/SUM(C188:C190)</f>
        <v>0.22340425531914893</v>
      </c>
      <c r="D192" s="647">
        <f t="shared" si="61"/>
        <v>0.22596153846153846</v>
      </c>
      <c r="E192" s="647">
        <f t="shared" si="61"/>
        <v>0.2</v>
      </c>
      <c r="F192" s="647">
        <f t="shared" si="61"/>
        <v>0.31901840490797545</v>
      </c>
      <c r="G192" s="647">
        <f t="shared" si="61"/>
        <v>0.10526315789473684</v>
      </c>
      <c r="H192" s="647">
        <f t="shared" si="61"/>
        <v>0.2608695652173913</v>
      </c>
      <c r="I192" s="647">
        <f t="shared" si="61"/>
        <v>0.35294117647058826</v>
      </c>
      <c r="J192" s="647">
        <f t="shared" si="61"/>
        <v>0.17314461169774584</v>
      </c>
      <c r="K192" s="647">
        <f t="shared" si="61"/>
        <v>0.21368715083798884</v>
      </c>
      <c r="L192" s="647">
        <f t="shared" si="61"/>
        <v>0.14329268292682926</v>
      </c>
      <c r="M192" s="647">
        <f t="shared" si="61"/>
        <v>0.20366132723112129</v>
      </c>
      <c r="N192" s="647">
        <f t="shared" si="61"/>
        <v>0.12920089619118746</v>
      </c>
      <c r="O192" s="647">
        <f t="shared" si="61"/>
        <v>0.20618556701030927</v>
      </c>
      <c r="P192" s="647">
        <f t="shared" si="61"/>
        <v>0.12303290414878398</v>
      </c>
      <c r="Q192" s="739">
        <f t="shared" si="61"/>
        <v>0.11560693641618497</v>
      </c>
      <c r="R192" s="640">
        <f t="shared" si="61"/>
        <v>0.1761703301756645</v>
      </c>
      <c r="S192" s="2348"/>
      <c r="T192" s="14"/>
      <c r="U192" s="14"/>
      <c r="V192" s="14"/>
      <c r="W192" s="14"/>
      <c r="X192" s="14"/>
      <c r="Y192" s="14"/>
      <c r="Z192" s="14"/>
      <c r="AA192" s="14"/>
      <c r="AB192" s="14"/>
      <c r="AC192" s="14"/>
      <c r="AD192" s="14"/>
      <c r="AE192" s="14"/>
      <c r="AF192" s="14"/>
    </row>
    <row r="193" spans="1:32" ht="18.75" hidden="1" customHeight="1" thickBot="1" x14ac:dyDescent="0.3">
      <c r="A193" s="2345"/>
      <c r="B193" s="59" t="s">
        <v>202</v>
      </c>
      <c r="C193" s="656">
        <f t="shared" ref="C193:R193" si="62">C190/SUM(C188:C190)</f>
        <v>0.72340425531914898</v>
      </c>
      <c r="D193" s="657">
        <f t="shared" si="62"/>
        <v>0.76201923076923073</v>
      </c>
      <c r="E193" s="657">
        <f t="shared" si="62"/>
        <v>0.72957746478873242</v>
      </c>
      <c r="F193" s="657">
        <f t="shared" si="62"/>
        <v>0.53374233128834359</v>
      </c>
      <c r="G193" s="657">
        <f t="shared" si="62"/>
        <v>0.77192982456140347</v>
      </c>
      <c r="H193" s="657">
        <f t="shared" si="62"/>
        <v>0.73913043478260865</v>
      </c>
      <c r="I193" s="657">
        <f t="shared" si="62"/>
        <v>0.5</v>
      </c>
      <c r="J193" s="657">
        <f t="shared" si="62"/>
        <v>0.81434883546768522</v>
      </c>
      <c r="K193" s="657">
        <f t="shared" si="62"/>
        <v>0.68715083798882681</v>
      </c>
      <c r="L193" s="657">
        <f t="shared" si="62"/>
        <v>0.79878048780487809</v>
      </c>
      <c r="M193" s="657">
        <f t="shared" si="62"/>
        <v>0.76372997711670476</v>
      </c>
      <c r="N193" s="657">
        <f t="shared" si="62"/>
        <v>0.813293502613891</v>
      </c>
      <c r="O193" s="657">
        <f t="shared" si="62"/>
        <v>0.77319587628865982</v>
      </c>
      <c r="P193" s="657">
        <f t="shared" si="62"/>
        <v>0.81115879828326176</v>
      </c>
      <c r="Q193" s="740">
        <f t="shared" si="62"/>
        <v>0.8554913294797688</v>
      </c>
      <c r="R193" s="641">
        <f t="shared" si="62"/>
        <v>0.79674422882369167</v>
      </c>
      <c r="S193" s="2349"/>
      <c r="T193" s="14"/>
      <c r="U193" s="14"/>
      <c r="V193" s="14"/>
      <c r="W193" s="14"/>
      <c r="X193" s="14"/>
      <c r="Y193" s="14"/>
      <c r="Z193" s="14"/>
      <c r="AA193" s="14"/>
      <c r="AB193" s="14"/>
      <c r="AC193" s="14"/>
      <c r="AD193" s="14"/>
      <c r="AE193" s="14"/>
      <c r="AF193" s="14"/>
    </row>
    <row r="194" spans="1:32" ht="15.75" hidden="1" customHeight="1" thickBot="1" x14ac:dyDescent="0.3">
      <c r="A194" s="2357" t="s">
        <v>112</v>
      </c>
      <c r="B194" s="2358"/>
      <c r="C194" s="2358"/>
      <c r="D194" s="2358"/>
      <c r="E194" s="2358"/>
      <c r="F194" s="2358"/>
      <c r="G194" s="2358"/>
      <c r="H194" s="2358"/>
      <c r="I194" s="2358"/>
      <c r="J194" s="2358"/>
      <c r="K194" s="2358"/>
      <c r="L194" s="2358"/>
      <c r="M194" s="2358"/>
      <c r="N194" s="2358"/>
      <c r="O194" s="2358"/>
      <c r="P194" s="2358"/>
      <c r="Q194" s="2358"/>
      <c r="R194" s="2358"/>
      <c r="S194" s="2359"/>
      <c r="T194" s="14"/>
      <c r="U194" s="14"/>
      <c r="V194" s="14"/>
      <c r="W194" s="14"/>
      <c r="X194" s="14"/>
      <c r="Y194" s="14"/>
      <c r="Z194" s="14"/>
      <c r="AA194" s="14"/>
      <c r="AB194" s="14"/>
      <c r="AC194" s="14"/>
      <c r="AD194" s="14"/>
      <c r="AE194" s="14"/>
      <c r="AF194" s="14"/>
    </row>
    <row r="195" spans="1:32" ht="71.25" hidden="1" customHeight="1" thickBot="1" x14ac:dyDescent="0.3">
      <c r="A195" s="53"/>
      <c r="B195" s="137" t="s">
        <v>198</v>
      </c>
      <c r="C195" s="665" t="s">
        <v>143</v>
      </c>
      <c r="D195" s="145" t="s">
        <v>144</v>
      </c>
      <c r="E195" s="145" t="s">
        <v>145</v>
      </c>
      <c r="F195" s="145" t="s">
        <v>146</v>
      </c>
      <c r="G195" s="145" t="s">
        <v>147</v>
      </c>
      <c r="H195" s="145" t="s">
        <v>148</v>
      </c>
      <c r="I195" s="145" t="s">
        <v>149</v>
      </c>
      <c r="J195" s="145" t="s">
        <v>150</v>
      </c>
      <c r="K195" s="145" t="s">
        <v>151</v>
      </c>
      <c r="L195" s="145" t="s">
        <v>152</v>
      </c>
      <c r="M195" s="145" t="s">
        <v>153</v>
      </c>
      <c r="N195" s="145" t="s">
        <v>154</v>
      </c>
      <c r="O195" s="145" t="s">
        <v>155</v>
      </c>
      <c r="P195" s="145" t="s">
        <v>156</v>
      </c>
      <c r="Q195" s="146" t="s">
        <v>157</v>
      </c>
      <c r="R195" s="137" t="s">
        <v>158</v>
      </c>
      <c r="S195" s="137" t="s">
        <v>199</v>
      </c>
      <c r="T195" s="15"/>
      <c r="U195" s="15"/>
      <c r="V195" s="15"/>
      <c r="W195" s="15"/>
      <c r="X195" s="15"/>
      <c r="Y195" s="15"/>
      <c r="Z195" s="15"/>
      <c r="AA195" s="15"/>
      <c r="AB195" s="15"/>
      <c r="AC195" s="15"/>
      <c r="AD195" s="15"/>
      <c r="AE195" s="15"/>
      <c r="AF195" s="16"/>
    </row>
    <row r="196" spans="1:32" ht="15.75" hidden="1" customHeight="1" thickBot="1" x14ac:dyDescent="0.3">
      <c r="A196" s="2360" t="s">
        <v>160</v>
      </c>
      <c r="B196" s="2361"/>
      <c r="C196" s="2361"/>
      <c r="D196" s="2361"/>
      <c r="E196" s="2361"/>
      <c r="F196" s="2361"/>
      <c r="G196" s="2361"/>
      <c r="H196" s="2361"/>
      <c r="I196" s="2361"/>
      <c r="J196" s="2361"/>
      <c r="K196" s="2361"/>
      <c r="L196" s="2361"/>
      <c r="M196" s="2361"/>
      <c r="N196" s="2361"/>
      <c r="O196" s="2361"/>
      <c r="P196" s="2361"/>
      <c r="Q196" s="2361"/>
      <c r="R196" s="2361"/>
      <c r="S196" s="2362"/>
      <c r="T196" s="15"/>
      <c r="U196" s="15"/>
      <c r="V196" s="15"/>
      <c r="W196" s="17"/>
      <c r="X196" s="15"/>
      <c r="Y196" s="15"/>
      <c r="Z196" s="15"/>
      <c r="AA196" s="15"/>
      <c r="AB196" s="15"/>
      <c r="AC196" s="15"/>
      <c r="AD196" s="15"/>
      <c r="AE196" s="17"/>
      <c r="AF196" s="16"/>
    </row>
    <row r="197" spans="1:32" ht="17.25" hidden="1" customHeight="1" x14ac:dyDescent="0.25">
      <c r="A197" s="2346" t="s">
        <v>107</v>
      </c>
      <c r="B197" s="55" t="s">
        <v>200</v>
      </c>
      <c r="C197" s="526">
        <v>1</v>
      </c>
      <c r="D197" s="334">
        <v>20</v>
      </c>
      <c r="E197" s="334">
        <v>9</v>
      </c>
      <c r="F197" s="334">
        <v>3</v>
      </c>
      <c r="G197" s="334">
        <v>6</v>
      </c>
      <c r="H197" s="334">
        <v>0</v>
      </c>
      <c r="I197" s="334">
        <v>2</v>
      </c>
      <c r="J197" s="334">
        <v>347</v>
      </c>
      <c r="K197" s="334">
        <v>43</v>
      </c>
      <c r="L197" s="334">
        <v>6</v>
      </c>
      <c r="M197" s="334">
        <v>98</v>
      </c>
      <c r="N197" s="334">
        <v>39</v>
      </c>
      <c r="O197" s="334">
        <v>2</v>
      </c>
      <c r="P197" s="334">
        <v>10</v>
      </c>
      <c r="Q197" s="527">
        <v>15</v>
      </c>
      <c r="R197" s="596">
        <f t="shared" ref="R197:R205" si="63">SUM(C197:Q197)</f>
        <v>601</v>
      </c>
      <c r="S197" s="639">
        <f>R197/SUM(R197:R199)</f>
        <v>0.18618339529120198</v>
      </c>
      <c r="T197" s="15"/>
      <c r="U197" s="15"/>
      <c r="V197" s="15"/>
      <c r="W197" s="17"/>
      <c r="X197" s="15"/>
      <c r="Y197" s="15"/>
      <c r="Z197" s="15"/>
      <c r="AA197" s="15"/>
      <c r="AB197" s="15"/>
      <c r="AC197" s="15"/>
      <c r="AD197" s="15"/>
      <c r="AE197" s="17"/>
      <c r="AF197" s="16"/>
    </row>
    <row r="198" spans="1:32" ht="17.25" hidden="1" customHeight="1" x14ac:dyDescent="0.25">
      <c r="A198" s="2344"/>
      <c r="B198" s="56" t="s">
        <v>201</v>
      </c>
      <c r="C198" s="528">
        <v>1</v>
      </c>
      <c r="D198" s="336">
        <v>2</v>
      </c>
      <c r="E198" s="336">
        <v>6</v>
      </c>
      <c r="F198" s="336">
        <v>7</v>
      </c>
      <c r="G198" s="336">
        <v>3</v>
      </c>
      <c r="H198" s="336">
        <v>0</v>
      </c>
      <c r="I198" s="336">
        <v>2</v>
      </c>
      <c r="J198" s="336">
        <v>192</v>
      </c>
      <c r="K198" s="336">
        <v>29</v>
      </c>
      <c r="L198" s="336">
        <v>4</v>
      </c>
      <c r="M198" s="336">
        <v>35</v>
      </c>
      <c r="N198" s="336">
        <v>12</v>
      </c>
      <c r="O198" s="336">
        <v>1</v>
      </c>
      <c r="P198" s="336">
        <v>5</v>
      </c>
      <c r="Q198" s="529">
        <v>4</v>
      </c>
      <c r="R198" s="597">
        <f t="shared" si="63"/>
        <v>303</v>
      </c>
      <c r="S198" s="640">
        <f>R198/SUM(R197:R199)</f>
        <v>9.3866171003717469E-2</v>
      </c>
      <c r="T198" s="15"/>
      <c r="U198" s="15"/>
      <c r="V198" s="15"/>
      <c r="W198" s="17"/>
      <c r="X198" s="15"/>
      <c r="Y198" s="15"/>
      <c r="Z198" s="15"/>
      <c r="AA198" s="15"/>
      <c r="AB198" s="15"/>
      <c r="AC198" s="15"/>
      <c r="AD198" s="15"/>
      <c r="AE198" s="17"/>
      <c r="AF198" s="16"/>
    </row>
    <row r="199" spans="1:32" ht="17.25" hidden="1" customHeight="1" thickBot="1" x14ac:dyDescent="0.3">
      <c r="A199" s="2345"/>
      <c r="B199" s="57" t="s">
        <v>202</v>
      </c>
      <c r="C199" s="530">
        <v>2</v>
      </c>
      <c r="D199" s="339">
        <v>40</v>
      </c>
      <c r="E199" s="339">
        <v>24</v>
      </c>
      <c r="F199" s="339">
        <v>15</v>
      </c>
      <c r="G199" s="339">
        <v>5</v>
      </c>
      <c r="H199" s="339">
        <v>3</v>
      </c>
      <c r="I199" s="339">
        <v>3</v>
      </c>
      <c r="J199" s="339">
        <v>1529</v>
      </c>
      <c r="K199" s="339">
        <v>52</v>
      </c>
      <c r="L199" s="339">
        <v>41</v>
      </c>
      <c r="M199" s="339">
        <v>304</v>
      </c>
      <c r="N199" s="339">
        <v>175</v>
      </c>
      <c r="O199" s="339">
        <v>4</v>
      </c>
      <c r="P199" s="339">
        <v>47</v>
      </c>
      <c r="Q199" s="531">
        <v>80</v>
      </c>
      <c r="R199" s="599">
        <f t="shared" si="63"/>
        <v>2324</v>
      </c>
      <c r="S199" s="641">
        <f>R199/SUM(R197:R199)</f>
        <v>0.71995043370508049</v>
      </c>
      <c r="T199" s="15"/>
      <c r="U199" s="15"/>
      <c r="V199" s="15"/>
      <c r="W199" s="15"/>
      <c r="X199" s="15"/>
      <c r="Y199" s="15"/>
      <c r="Z199" s="15"/>
      <c r="AA199" s="15"/>
      <c r="AB199" s="15"/>
      <c r="AC199" s="15"/>
      <c r="AD199" s="15"/>
      <c r="AE199" s="15"/>
      <c r="AF199" s="16"/>
    </row>
    <row r="200" spans="1:32" ht="17.25" hidden="1" customHeight="1" x14ac:dyDescent="0.25">
      <c r="A200" s="2346" t="s">
        <v>108</v>
      </c>
      <c r="B200" s="60" t="s">
        <v>200</v>
      </c>
      <c r="C200" s="532">
        <v>4</v>
      </c>
      <c r="D200" s="344">
        <v>40</v>
      </c>
      <c r="E200" s="344">
        <v>26</v>
      </c>
      <c r="F200" s="344">
        <v>17</v>
      </c>
      <c r="G200" s="344">
        <v>5</v>
      </c>
      <c r="H200" s="344">
        <v>0</v>
      </c>
      <c r="I200" s="344">
        <v>1</v>
      </c>
      <c r="J200" s="344">
        <v>719</v>
      </c>
      <c r="K200" s="344">
        <v>84</v>
      </c>
      <c r="L200" s="344">
        <v>17</v>
      </c>
      <c r="M200" s="344">
        <v>327</v>
      </c>
      <c r="N200" s="344">
        <v>76</v>
      </c>
      <c r="O200" s="344">
        <v>8</v>
      </c>
      <c r="P200" s="344">
        <v>53</v>
      </c>
      <c r="Q200" s="533">
        <v>21</v>
      </c>
      <c r="R200" s="606">
        <f t="shared" si="63"/>
        <v>1398</v>
      </c>
      <c r="S200" s="636">
        <f>R200/SUM(R200:R202)</f>
        <v>0.18560807222517259</v>
      </c>
      <c r="T200" s="15"/>
      <c r="U200" s="15"/>
      <c r="V200" s="15"/>
      <c r="W200" s="15"/>
      <c r="X200" s="15"/>
      <c r="Y200" s="15"/>
      <c r="Z200" s="15"/>
      <c r="AA200" s="15"/>
      <c r="AB200" s="15"/>
      <c r="AC200" s="15"/>
      <c r="AD200" s="15"/>
      <c r="AE200" s="15"/>
      <c r="AF200" s="16"/>
    </row>
    <row r="201" spans="1:32" ht="17.25" hidden="1" customHeight="1" x14ac:dyDescent="0.25">
      <c r="A201" s="2344"/>
      <c r="B201" s="58" t="s">
        <v>201</v>
      </c>
      <c r="C201" s="534">
        <v>1</v>
      </c>
      <c r="D201" s="347">
        <v>20</v>
      </c>
      <c r="E201" s="347">
        <v>12</v>
      </c>
      <c r="F201" s="347">
        <v>12</v>
      </c>
      <c r="G201" s="347">
        <v>2</v>
      </c>
      <c r="H201" s="347">
        <v>0</v>
      </c>
      <c r="I201" s="347">
        <v>2</v>
      </c>
      <c r="J201" s="347">
        <v>483</v>
      </c>
      <c r="K201" s="347">
        <v>26</v>
      </c>
      <c r="L201" s="347">
        <v>6</v>
      </c>
      <c r="M201" s="347">
        <v>94</v>
      </c>
      <c r="N201" s="347">
        <v>27</v>
      </c>
      <c r="O201" s="347">
        <v>4</v>
      </c>
      <c r="P201" s="347">
        <v>10</v>
      </c>
      <c r="Q201" s="535">
        <v>18</v>
      </c>
      <c r="R201" s="607">
        <f t="shared" si="63"/>
        <v>717</v>
      </c>
      <c r="S201" s="637">
        <f>R201/SUM(R200:R202)</f>
        <v>9.5193839617631434E-2</v>
      </c>
      <c r="T201" s="15"/>
      <c r="U201" s="15"/>
      <c r="V201" s="15"/>
      <c r="W201" s="15"/>
      <c r="X201" s="15"/>
      <c r="Y201" s="15"/>
      <c r="Z201" s="15"/>
      <c r="AA201" s="15"/>
      <c r="AB201" s="15"/>
      <c r="AC201" s="15"/>
      <c r="AD201" s="15"/>
      <c r="AE201" s="15"/>
      <c r="AF201" s="16"/>
    </row>
    <row r="202" spans="1:32" ht="17.25" hidden="1" customHeight="1" thickBot="1" x14ac:dyDescent="0.3">
      <c r="A202" s="2345"/>
      <c r="B202" s="59" t="s">
        <v>202</v>
      </c>
      <c r="C202" s="536">
        <v>9</v>
      </c>
      <c r="D202" s="350">
        <v>110</v>
      </c>
      <c r="E202" s="350">
        <v>76</v>
      </c>
      <c r="F202" s="350">
        <v>22</v>
      </c>
      <c r="G202" s="350">
        <v>30</v>
      </c>
      <c r="H202" s="350">
        <v>5</v>
      </c>
      <c r="I202" s="350">
        <v>14</v>
      </c>
      <c r="J202" s="350">
        <v>3432</v>
      </c>
      <c r="K202" s="350">
        <v>185</v>
      </c>
      <c r="L202" s="350">
        <v>57</v>
      </c>
      <c r="M202" s="350">
        <v>856</v>
      </c>
      <c r="N202" s="350">
        <v>307</v>
      </c>
      <c r="O202" s="350">
        <v>22</v>
      </c>
      <c r="P202" s="350">
        <v>161</v>
      </c>
      <c r="Q202" s="537">
        <v>131</v>
      </c>
      <c r="R202" s="608">
        <f t="shared" si="63"/>
        <v>5417</v>
      </c>
      <c r="S202" s="638">
        <f>R202/SUM(R200:R202)</f>
        <v>0.71919808815719599</v>
      </c>
      <c r="T202" s="15"/>
      <c r="U202" s="15"/>
      <c r="V202" s="15"/>
      <c r="W202" s="15"/>
      <c r="X202" s="15"/>
      <c r="Y202" s="15"/>
      <c r="Z202" s="15"/>
      <c r="AA202" s="15"/>
      <c r="AB202" s="15"/>
      <c r="AC202" s="15"/>
      <c r="AD202" s="15"/>
      <c r="AE202" s="15"/>
      <c r="AF202" s="16"/>
    </row>
    <row r="203" spans="1:32" ht="17.25" hidden="1" customHeight="1" x14ac:dyDescent="0.25">
      <c r="A203" s="2346" t="s">
        <v>109</v>
      </c>
      <c r="B203" s="55" t="s">
        <v>200</v>
      </c>
      <c r="C203" s="526">
        <v>3</v>
      </c>
      <c r="D203" s="334">
        <v>25</v>
      </c>
      <c r="E203" s="334">
        <v>14</v>
      </c>
      <c r="F203" s="334">
        <v>12</v>
      </c>
      <c r="G203" s="334">
        <v>11</v>
      </c>
      <c r="H203" s="334">
        <v>1</v>
      </c>
      <c r="I203" s="334">
        <v>11</v>
      </c>
      <c r="J203" s="334">
        <v>367</v>
      </c>
      <c r="K203" s="334">
        <v>41</v>
      </c>
      <c r="L203" s="334">
        <v>16</v>
      </c>
      <c r="M203" s="334">
        <v>168</v>
      </c>
      <c r="N203" s="334">
        <v>42</v>
      </c>
      <c r="O203" s="334">
        <v>6</v>
      </c>
      <c r="P203" s="334">
        <v>36</v>
      </c>
      <c r="Q203" s="527">
        <v>11</v>
      </c>
      <c r="R203" s="596">
        <f t="shared" si="63"/>
        <v>764</v>
      </c>
      <c r="S203" s="639">
        <f>R203/SUM(R203:R205)</f>
        <v>7.4857926709778561E-2</v>
      </c>
      <c r="T203" s="15"/>
      <c r="U203" s="15"/>
      <c r="V203" s="15"/>
      <c r="W203" s="15"/>
      <c r="X203" s="15"/>
      <c r="Y203" s="15"/>
      <c r="Z203" s="15"/>
      <c r="AA203" s="15"/>
      <c r="AB203" s="15"/>
      <c r="AC203" s="15"/>
      <c r="AD203" s="15"/>
      <c r="AE203" s="15"/>
      <c r="AF203" s="16"/>
    </row>
    <row r="204" spans="1:32" ht="17.25" hidden="1" customHeight="1" x14ac:dyDescent="0.25">
      <c r="A204" s="2344"/>
      <c r="B204" s="56" t="s">
        <v>201</v>
      </c>
      <c r="C204" s="528">
        <v>0</v>
      </c>
      <c r="D204" s="341">
        <v>22</v>
      </c>
      <c r="E204" s="341">
        <v>8</v>
      </c>
      <c r="F204" s="341">
        <v>8</v>
      </c>
      <c r="G204" s="341">
        <v>2</v>
      </c>
      <c r="H204" s="341">
        <v>1</v>
      </c>
      <c r="I204" s="341">
        <v>0</v>
      </c>
      <c r="J204" s="341">
        <v>204</v>
      </c>
      <c r="K204" s="341">
        <v>12</v>
      </c>
      <c r="L204" s="341">
        <v>4</v>
      </c>
      <c r="M204" s="341">
        <v>54</v>
      </c>
      <c r="N204" s="341">
        <v>22</v>
      </c>
      <c r="O204" s="341">
        <v>1</v>
      </c>
      <c r="P204" s="341">
        <v>8</v>
      </c>
      <c r="Q204" s="538">
        <v>3</v>
      </c>
      <c r="R204" s="597">
        <f t="shared" si="63"/>
        <v>349</v>
      </c>
      <c r="S204" s="640">
        <f>R204/SUM(R203:R205)</f>
        <v>3.4195571232608267E-2</v>
      </c>
      <c r="T204" s="15"/>
      <c r="U204" s="15"/>
      <c r="V204" s="15"/>
      <c r="W204" s="15"/>
      <c r="X204" s="15"/>
      <c r="Y204" s="15"/>
      <c r="Z204" s="15"/>
      <c r="AA204" s="15"/>
      <c r="AB204" s="15"/>
      <c r="AC204" s="15"/>
      <c r="AD204" s="15"/>
      <c r="AE204" s="15"/>
      <c r="AF204" s="16"/>
    </row>
    <row r="205" spans="1:32" ht="17.25" hidden="1" customHeight="1" thickBot="1" x14ac:dyDescent="0.3">
      <c r="A205" s="2345"/>
      <c r="B205" s="57" t="s">
        <v>202</v>
      </c>
      <c r="C205" s="530">
        <v>17</v>
      </c>
      <c r="D205" s="339">
        <v>194</v>
      </c>
      <c r="E205" s="339">
        <v>136</v>
      </c>
      <c r="F205" s="339">
        <v>49</v>
      </c>
      <c r="G205" s="339">
        <v>42</v>
      </c>
      <c r="H205" s="339">
        <v>4</v>
      </c>
      <c r="I205" s="339">
        <v>7</v>
      </c>
      <c r="J205" s="339">
        <v>5603</v>
      </c>
      <c r="K205" s="339">
        <v>311</v>
      </c>
      <c r="L205" s="339">
        <v>150</v>
      </c>
      <c r="M205" s="339">
        <v>1467</v>
      </c>
      <c r="N205" s="339">
        <v>543</v>
      </c>
      <c r="O205" s="339">
        <v>31</v>
      </c>
      <c r="P205" s="339">
        <v>282</v>
      </c>
      <c r="Q205" s="531">
        <v>257</v>
      </c>
      <c r="R205" s="599">
        <f t="shared" si="63"/>
        <v>9093</v>
      </c>
      <c r="S205" s="641">
        <f>R205/SUM(R203:R205)</f>
        <v>0.89094650205761317</v>
      </c>
      <c r="T205" s="15"/>
      <c r="U205" s="15"/>
      <c r="V205" s="15"/>
      <c r="W205" s="17"/>
      <c r="X205" s="15"/>
      <c r="Y205" s="15"/>
      <c r="Z205" s="15"/>
      <c r="AA205" s="15"/>
      <c r="AB205" s="15"/>
      <c r="AC205" s="15"/>
      <c r="AD205" s="15"/>
      <c r="AE205" s="17"/>
      <c r="AF205" s="16"/>
    </row>
    <row r="206" spans="1:32" ht="17.25" hidden="1" customHeight="1" x14ac:dyDescent="0.25">
      <c r="A206" s="2346" t="s">
        <v>110</v>
      </c>
      <c r="B206" s="196" t="s">
        <v>200</v>
      </c>
      <c r="C206" s="539">
        <v>0</v>
      </c>
      <c r="D206" s="353">
        <v>0</v>
      </c>
      <c r="E206" s="353">
        <v>0</v>
      </c>
      <c r="F206" s="353">
        <v>0</v>
      </c>
      <c r="G206" s="353">
        <v>0</v>
      </c>
      <c r="H206" s="353">
        <v>0</v>
      </c>
      <c r="I206" s="353">
        <v>0</v>
      </c>
      <c r="J206" s="353">
        <v>54</v>
      </c>
      <c r="K206" s="353">
        <v>0</v>
      </c>
      <c r="L206" s="353">
        <v>0</v>
      </c>
      <c r="M206" s="353">
        <v>8</v>
      </c>
      <c r="N206" s="353">
        <v>13</v>
      </c>
      <c r="O206" s="353">
        <v>0</v>
      </c>
      <c r="P206" s="353">
        <v>0</v>
      </c>
      <c r="Q206" s="540">
        <v>0</v>
      </c>
      <c r="R206" s="606">
        <f t="shared" ref="R206:R211" si="64">SUM(C206:Q206)</f>
        <v>75</v>
      </c>
      <c r="S206" s="636">
        <f>R206/SUM(R206:R208)</f>
        <v>0.22590361445783133</v>
      </c>
      <c r="T206" s="15"/>
      <c r="U206" s="15"/>
      <c r="V206" s="15"/>
      <c r="W206" s="17"/>
      <c r="X206" s="15"/>
      <c r="Y206" s="15"/>
      <c r="Z206" s="15"/>
      <c r="AA206" s="15"/>
      <c r="AB206" s="15"/>
      <c r="AC206" s="15"/>
      <c r="AD206" s="15"/>
      <c r="AE206" s="17"/>
      <c r="AF206" s="16"/>
    </row>
    <row r="207" spans="1:32" ht="17.25" hidden="1" customHeight="1" x14ac:dyDescent="0.25">
      <c r="A207" s="2344"/>
      <c r="B207" s="58" t="s">
        <v>201</v>
      </c>
      <c r="C207" s="534">
        <v>0</v>
      </c>
      <c r="D207" s="347">
        <v>1</v>
      </c>
      <c r="E207" s="347">
        <v>1</v>
      </c>
      <c r="F207" s="347">
        <v>0</v>
      </c>
      <c r="G207" s="347">
        <v>0</v>
      </c>
      <c r="H207" s="347">
        <v>0</v>
      </c>
      <c r="I207" s="347">
        <v>0</v>
      </c>
      <c r="J207" s="347">
        <v>28</v>
      </c>
      <c r="K207" s="347">
        <v>0</v>
      </c>
      <c r="L207" s="347">
        <v>0</v>
      </c>
      <c r="M207" s="347">
        <v>1</v>
      </c>
      <c r="N207" s="347">
        <v>5</v>
      </c>
      <c r="O207" s="347">
        <v>0</v>
      </c>
      <c r="P207" s="347">
        <v>1</v>
      </c>
      <c r="Q207" s="535">
        <v>0</v>
      </c>
      <c r="R207" s="607">
        <f t="shared" si="64"/>
        <v>37</v>
      </c>
      <c r="S207" s="637">
        <f>R207/SUM(R206:R208)</f>
        <v>0.11144578313253012</v>
      </c>
      <c r="T207" s="15"/>
      <c r="U207" s="15"/>
      <c r="V207" s="15"/>
      <c r="W207" s="17"/>
      <c r="X207" s="15"/>
      <c r="Y207" s="15"/>
      <c r="Z207" s="15"/>
      <c r="AA207" s="15"/>
      <c r="AB207" s="15"/>
      <c r="AC207" s="15"/>
      <c r="AD207" s="15"/>
      <c r="AE207" s="17"/>
      <c r="AF207" s="16"/>
    </row>
    <row r="208" spans="1:32" ht="17.25" hidden="1" customHeight="1" thickBot="1" x14ac:dyDescent="0.3">
      <c r="A208" s="2353"/>
      <c r="B208" s="136" t="s">
        <v>202</v>
      </c>
      <c r="C208" s="541">
        <v>0</v>
      </c>
      <c r="D208" s="356">
        <v>3</v>
      </c>
      <c r="E208" s="356">
        <v>3</v>
      </c>
      <c r="F208" s="356">
        <v>1</v>
      </c>
      <c r="G208" s="356">
        <v>0</v>
      </c>
      <c r="H208" s="356">
        <v>0</v>
      </c>
      <c r="I208" s="356">
        <v>0</v>
      </c>
      <c r="J208" s="356">
        <v>159</v>
      </c>
      <c r="K208" s="356">
        <v>1</v>
      </c>
      <c r="L208" s="356">
        <v>0</v>
      </c>
      <c r="M208" s="356">
        <v>31</v>
      </c>
      <c r="N208" s="356">
        <v>13</v>
      </c>
      <c r="O208" s="356">
        <v>0</v>
      </c>
      <c r="P208" s="356">
        <v>4</v>
      </c>
      <c r="Q208" s="542">
        <v>5</v>
      </c>
      <c r="R208" s="609">
        <f t="shared" si="64"/>
        <v>220</v>
      </c>
      <c r="S208" s="653">
        <f>R208/SUM(R206:R208)</f>
        <v>0.66265060240963858</v>
      </c>
      <c r="T208" s="16"/>
      <c r="U208" s="16"/>
      <c r="V208" s="16"/>
      <c r="W208" s="16"/>
      <c r="X208" s="16"/>
      <c r="Y208" s="16"/>
      <c r="Z208" s="16"/>
      <c r="AA208" s="16"/>
      <c r="AB208" s="16"/>
      <c r="AC208" s="16"/>
      <c r="AD208" s="16"/>
      <c r="AE208" s="16"/>
      <c r="AF208" s="15"/>
    </row>
    <row r="209" spans="1:32" ht="17.25" hidden="1" customHeight="1" thickTop="1" x14ac:dyDescent="0.25">
      <c r="A209" s="2363" t="s">
        <v>130</v>
      </c>
      <c r="B209" s="135" t="s">
        <v>200</v>
      </c>
      <c r="C209" s="1657">
        <f>SUM(C197,C200,C203,C206)</f>
        <v>8</v>
      </c>
      <c r="D209" s="1658">
        <f t="shared" ref="D209:Q209" si="65">SUM(D197,D200,D203,D206)</f>
        <v>85</v>
      </c>
      <c r="E209" s="1658">
        <f t="shared" si="65"/>
        <v>49</v>
      </c>
      <c r="F209" s="1658">
        <f t="shared" si="65"/>
        <v>32</v>
      </c>
      <c r="G209" s="1658">
        <f t="shared" si="65"/>
        <v>22</v>
      </c>
      <c r="H209" s="1658">
        <f t="shared" si="65"/>
        <v>1</v>
      </c>
      <c r="I209" s="1658">
        <f t="shared" si="65"/>
        <v>14</v>
      </c>
      <c r="J209" s="1658">
        <f t="shared" si="65"/>
        <v>1487</v>
      </c>
      <c r="K209" s="1658">
        <f t="shared" si="65"/>
        <v>168</v>
      </c>
      <c r="L209" s="1658">
        <f t="shared" si="65"/>
        <v>39</v>
      </c>
      <c r="M209" s="1658">
        <f t="shared" si="65"/>
        <v>601</v>
      </c>
      <c r="N209" s="1658">
        <f t="shared" si="65"/>
        <v>170</v>
      </c>
      <c r="O209" s="1658">
        <f t="shared" si="65"/>
        <v>16</v>
      </c>
      <c r="P209" s="1658">
        <f t="shared" si="65"/>
        <v>99</v>
      </c>
      <c r="Q209" s="1659">
        <f t="shared" si="65"/>
        <v>47</v>
      </c>
      <c r="R209" s="600">
        <f>SUM(C209:Q209)</f>
        <v>2838</v>
      </c>
      <c r="S209" s="731">
        <f>R209/SUM(R209:R211)</f>
        <v>0.13325194853976899</v>
      </c>
      <c r="T209" s="16"/>
      <c r="U209" s="16"/>
      <c r="V209" s="16"/>
      <c r="W209" s="16"/>
      <c r="X209" s="16"/>
      <c r="Y209" s="16"/>
      <c r="Z209" s="16"/>
      <c r="AA209" s="16"/>
      <c r="AB209" s="16"/>
      <c r="AC209" s="16"/>
      <c r="AD209" s="16"/>
      <c r="AE209" s="16"/>
      <c r="AF209" s="15"/>
    </row>
    <row r="210" spans="1:32" ht="17.25" hidden="1" customHeight="1" x14ac:dyDescent="0.25">
      <c r="A210" s="2363"/>
      <c r="B210" s="56" t="s">
        <v>201</v>
      </c>
      <c r="C210" s="197">
        <f>SUM(C198,C201,C204,C207)</f>
        <v>2</v>
      </c>
      <c r="D210" s="1545">
        <f t="shared" ref="D210:Q210" si="66">SUM(D198,D201,D204,D207)</f>
        <v>45</v>
      </c>
      <c r="E210" s="1545">
        <f t="shared" si="66"/>
        <v>27</v>
      </c>
      <c r="F210" s="1545">
        <f t="shared" si="66"/>
        <v>27</v>
      </c>
      <c r="G210" s="1545">
        <f t="shared" si="66"/>
        <v>7</v>
      </c>
      <c r="H210" s="1545">
        <f t="shared" si="66"/>
        <v>1</v>
      </c>
      <c r="I210" s="1545">
        <f t="shared" si="66"/>
        <v>4</v>
      </c>
      <c r="J210" s="1545">
        <f t="shared" si="66"/>
        <v>907</v>
      </c>
      <c r="K210" s="1545">
        <f t="shared" si="66"/>
        <v>67</v>
      </c>
      <c r="L210" s="1545">
        <f t="shared" si="66"/>
        <v>14</v>
      </c>
      <c r="M210" s="1545">
        <f t="shared" si="66"/>
        <v>184</v>
      </c>
      <c r="N210" s="1545">
        <f t="shared" si="66"/>
        <v>66</v>
      </c>
      <c r="O210" s="1545">
        <f t="shared" si="66"/>
        <v>6</v>
      </c>
      <c r="P210" s="1545">
        <f t="shared" si="66"/>
        <v>24</v>
      </c>
      <c r="Q210" s="1660">
        <f t="shared" si="66"/>
        <v>25</v>
      </c>
      <c r="R210" s="597">
        <f t="shared" si="64"/>
        <v>1406</v>
      </c>
      <c r="S210" s="642">
        <f>R210/SUM(R209:R211)</f>
        <v>6.6015588318151935E-2</v>
      </c>
      <c r="T210" s="16"/>
      <c r="U210" s="16"/>
      <c r="V210" s="16"/>
      <c r="W210" s="16"/>
      <c r="X210" s="16"/>
      <c r="Y210" s="16"/>
      <c r="Z210" s="16"/>
      <c r="AA210" s="16"/>
      <c r="AB210" s="16"/>
      <c r="AC210" s="16"/>
      <c r="AD210" s="16"/>
      <c r="AE210" s="16"/>
      <c r="AF210" s="15"/>
    </row>
    <row r="211" spans="1:32" ht="17.25" hidden="1" customHeight="1" thickBot="1" x14ac:dyDescent="0.3">
      <c r="A211" s="2363"/>
      <c r="B211" s="102" t="s">
        <v>202</v>
      </c>
      <c r="C211" s="198">
        <f>SUM(C199,C202,C205,C208)</f>
        <v>28</v>
      </c>
      <c r="D211" s="1661">
        <f t="shared" ref="D211:Q211" si="67">SUM(D199,D202,D205,D208)</f>
        <v>347</v>
      </c>
      <c r="E211" s="1661">
        <f t="shared" si="67"/>
        <v>239</v>
      </c>
      <c r="F211" s="1661">
        <f t="shared" si="67"/>
        <v>87</v>
      </c>
      <c r="G211" s="1661">
        <f t="shared" si="67"/>
        <v>77</v>
      </c>
      <c r="H211" s="1661">
        <f t="shared" si="67"/>
        <v>12</v>
      </c>
      <c r="I211" s="1661">
        <f t="shared" si="67"/>
        <v>24</v>
      </c>
      <c r="J211" s="1661">
        <f t="shared" si="67"/>
        <v>10723</v>
      </c>
      <c r="K211" s="1661">
        <f t="shared" si="67"/>
        <v>549</v>
      </c>
      <c r="L211" s="1661">
        <f t="shared" si="67"/>
        <v>248</v>
      </c>
      <c r="M211" s="1661">
        <f t="shared" si="67"/>
        <v>2658</v>
      </c>
      <c r="N211" s="1661">
        <f t="shared" si="67"/>
        <v>1038</v>
      </c>
      <c r="O211" s="1661">
        <f t="shared" si="67"/>
        <v>57</v>
      </c>
      <c r="P211" s="1661">
        <f t="shared" si="67"/>
        <v>494</v>
      </c>
      <c r="Q211" s="1662">
        <f t="shared" si="67"/>
        <v>473</v>
      </c>
      <c r="R211" s="599">
        <f t="shared" si="64"/>
        <v>17054</v>
      </c>
      <c r="S211" s="642">
        <f>R211/SUM(R209:R211)</f>
        <v>0.80073246314207902</v>
      </c>
      <c r="T211" s="14"/>
      <c r="U211" s="14"/>
      <c r="V211" s="14"/>
      <c r="W211" s="14"/>
      <c r="X211" s="14"/>
      <c r="Y211" s="14"/>
      <c r="Z211" s="14"/>
      <c r="AA211" s="14"/>
      <c r="AB211" s="14"/>
      <c r="AC211" s="14"/>
      <c r="AD211" s="14"/>
      <c r="AE211" s="14"/>
      <c r="AF211" s="14"/>
    </row>
    <row r="212" spans="1:32" ht="17.25" hidden="1" customHeight="1" thickBot="1" x14ac:dyDescent="0.3">
      <c r="A212" s="2364" t="s">
        <v>161</v>
      </c>
      <c r="B212" s="2365"/>
      <c r="C212" s="2361"/>
      <c r="D212" s="2361"/>
      <c r="E212" s="2361"/>
      <c r="F212" s="2361"/>
      <c r="G212" s="2361"/>
      <c r="H212" s="2361"/>
      <c r="I212" s="2361"/>
      <c r="J212" s="2361"/>
      <c r="K212" s="2361"/>
      <c r="L212" s="2361"/>
      <c r="M212" s="2361"/>
      <c r="N212" s="2361"/>
      <c r="O212" s="2361"/>
      <c r="P212" s="2361"/>
      <c r="Q212" s="2361"/>
      <c r="R212" s="2365"/>
      <c r="S212" s="2362"/>
      <c r="T212" s="14"/>
      <c r="U212" s="14"/>
      <c r="V212" s="14"/>
      <c r="W212" s="14"/>
      <c r="X212" s="14"/>
      <c r="Y212" s="14"/>
      <c r="Z212" s="14"/>
      <c r="AA212" s="14"/>
      <c r="AB212" s="14"/>
      <c r="AC212" s="14"/>
      <c r="AD212" s="14"/>
      <c r="AE212" s="14"/>
      <c r="AF212" s="14"/>
    </row>
    <row r="213" spans="1:32" ht="17.25" hidden="1" customHeight="1" x14ac:dyDescent="0.25">
      <c r="A213" s="2346" t="s">
        <v>162</v>
      </c>
      <c r="B213" s="55" t="s">
        <v>200</v>
      </c>
      <c r="C213" s="333">
        <v>0</v>
      </c>
      <c r="D213" s="334">
        <v>0</v>
      </c>
      <c r="E213" s="334">
        <v>0</v>
      </c>
      <c r="F213" s="334">
        <v>0</v>
      </c>
      <c r="G213" s="334">
        <v>0</v>
      </c>
      <c r="H213" s="334">
        <v>0</v>
      </c>
      <c r="I213" s="334">
        <v>0</v>
      </c>
      <c r="J213" s="334">
        <v>2</v>
      </c>
      <c r="K213" s="334">
        <v>0</v>
      </c>
      <c r="L213" s="334">
        <v>0</v>
      </c>
      <c r="M213" s="334">
        <v>3</v>
      </c>
      <c r="N213" s="334">
        <v>1</v>
      </c>
      <c r="O213" s="334">
        <v>0</v>
      </c>
      <c r="P213" s="334">
        <v>0</v>
      </c>
      <c r="Q213" s="335">
        <v>0</v>
      </c>
      <c r="R213" s="621">
        <f t="shared" ref="R213:R224" si="68">SUM(C213:Q213)</f>
        <v>6</v>
      </c>
      <c r="S213" s="639">
        <f>R213/SUM(R213:R215)</f>
        <v>2.5316455696202531E-2</v>
      </c>
      <c r="T213" s="14"/>
      <c r="U213" s="14"/>
      <c r="V213" s="14"/>
      <c r="W213" s="14"/>
      <c r="X213" s="14"/>
      <c r="Y213" s="14"/>
      <c r="Z213" s="14"/>
      <c r="AA213" s="14"/>
      <c r="AB213" s="14"/>
      <c r="AC213" s="14"/>
      <c r="AD213" s="14"/>
      <c r="AE213" s="14"/>
      <c r="AF213" s="14"/>
    </row>
    <row r="214" spans="1:32" ht="17.25" hidden="1" customHeight="1" x14ac:dyDescent="0.25">
      <c r="A214" s="2344"/>
      <c r="B214" s="56" t="s">
        <v>201</v>
      </c>
      <c r="C214" s="336">
        <v>0</v>
      </c>
      <c r="D214" s="336">
        <v>0</v>
      </c>
      <c r="E214" s="336">
        <v>0</v>
      </c>
      <c r="F214" s="336">
        <v>0</v>
      </c>
      <c r="G214" s="336">
        <v>0</v>
      </c>
      <c r="H214" s="336">
        <v>0</v>
      </c>
      <c r="I214" s="336">
        <v>0</v>
      </c>
      <c r="J214" s="336">
        <v>0</v>
      </c>
      <c r="K214" s="336">
        <v>0</v>
      </c>
      <c r="L214" s="336">
        <v>0</v>
      </c>
      <c r="M214" s="336">
        <v>2</v>
      </c>
      <c r="N214" s="336">
        <v>0</v>
      </c>
      <c r="O214" s="336">
        <v>0</v>
      </c>
      <c r="P214" s="336">
        <v>0</v>
      </c>
      <c r="Q214" s="337">
        <v>0</v>
      </c>
      <c r="R214" s="622">
        <f t="shared" si="68"/>
        <v>2</v>
      </c>
      <c r="S214" s="640">
        <f>R214/SUM(R213:R215)</f>
        <v>8.4388185654008432E-3</v>
      </c>
      <c r="T214" s="14"/>
      <c r="U214" s="14"/>
      <c r="V214" s="14"/>
      <c r="W214" s="14"/>
      <c r="X214" s="14"/>
      <c r="Y214" s="14"/>
      <c r="Z214" s="14"/>
      <c r="AA214" s="14"/>
      <c r="AB214" s="14"/>
      <c r="AC214" s="14"/>
      <c r="AD214" s="14"/>
      <c r="AE214" s="14"/>
      <c r="AF214" s="14"/>
    </row>
    <row r="215" spans="1:32" ht="17.25" hidden="1" customHeight="1" thickBot="1" x14ac:dyDescent="0.3">
      <c r="A215" s="2345"/>
      <c r="B215" s="57" t="s">
        <v>202</v>
      </c>
      <c r="C215" s="338">
        <v>0</v>
      </c>
      <c r="D215" s="339">
        <v>7</v>
      </c>
      <c r="E215" s="339">
        <v>5</v>
      </c>
      <c r="F215" s="339">
        <v>0</v>
      </c>
      <c r="G215" s="339">
        <v>1</v>
      </c>
      <c r="H215" s="339">
        <v>0</v>
      </c>
      <c r="I215" s="339">
        <v>0</v>
      </c>
      <c r="J215" s="339">
        <v>138</v>
      </c>
      <c r="K215" s="339">
        <v>7</v>
      </c>
      <c r="L215" s="339">
        <v>4</v>
      </c>
      <c r="M215" s="339">
        <v>41</v>
      </c>
      <c r="N215" s="339">
        <v>15</v>
      </c>
      <c r="O215" s="339">
        <v>1</v>
      </c>
      <c r="P215" s="339">
        <v>3</v>
      </c>
      <c r="Q215" s="340">
        <v>7</v>
      </c>
      <c r="R215" s="623">
        <f t="shared" si="68"/>
        <v>229</v>
      </c>
      <c r="S215" s="641">
        <f>R215/SUM(R213:R215)</f>
        <v>0.96624472573839659</v>
      </c>
      <c r="T215" s="14"/>
      <c r="U215" s="14"/>
      <c r="V215" s="14"/>
      <c r="W215" s="14"/>
      <c r="X215" s="14"/>
      <c r="Y215" s="14"/>
      <c r="Z215" s="14"/>
      <c r="AA215" s="14"/>
      <c r="AB215" s="14"/>
      <c r="AC215" s="14"/>
      <c r="AD215" s="14"/>
      <c r="AE215" s="14"/>
      <c r="AF215" s="14"/>
    </row>
    <row r="216" spans="1:32" ht="17.25" hidden="1" customHeight="1" x14ac:dyDescent="0.25">
      <c r="A216" s="2346" t="s">
        <v>163</v>
      </c>
      <c r="B216" s="60" t="s">
        <v>200</v>
      </c>
      <c r="C216" s="343">
        <v>6</v>
      </c>
      <c r="D216" s="344">
        <v>60</v>
      </c>
      <c r="E216" s="344">
        <v>32</v>
      </c>
      <c r="F216" s="344">
        <v>13</v>
      </c>
      <c r="G216" s="344">
        <v>9</v>
      </c>
      <c r="H216" s="344">
        <v>1</v>
      </c>
      <c r="I216" s="344">
        <v>7</v>
      </c>
      <c r="J216" s="344">
        <v>999</v>
      </c>
      <c r="K216" s="344">
        <v>116</v>
      </c>
      <c r="L216" s="344">
        <v>23</v>
      </c>
      <c r="M216" s="344">
        <v>391</v>
      </c>
      <c r="N216" s="344">
        <v>110</v>
      </c>
      <c r="O216" s="344">
        <v>8</v>
      </c>
      <c r="P216" s="344">
        <v>53</v>
      </c>
      <c r="Q216" s="345">
        <v>33</v>
      </c>
      <c r="R216" s="624">
        <f t="shared" si="68"/>
        <v>1861</v>
      </c>
      <c r="S216" s="636">
        <f>R216/SUM(R216:R218)</f>
        <v>0.14897534422030098</v>
      </c>
      <c r="T216" s="14"/>
      <c r="U216" s="14"/>
      <c r="V216" s="14"/>
      <c r="W216" s="14"/>
      <c r="X216" s="14"/>
      <c r="Y216" s="14"/>
      <c r="Z216" s="14"/>
      <c r="AA216" s="14"/>
      <c r="AB216" s="14"/>
      <c r="AC216" s="14"/>
      <c r="AD216" s="14"/>
      <c r="AE216" s="14"/>
      <c r="AF216" s="14"/>
    </row>
    <row r="217" spans="1:32" ht="17.25" hidden="1" customHeight="1" x14ac:dyDescent="0.25">
      <c r="A217" s="2344"/>
      <c r="B217" s="58" t="s">
        <v>201</v>
      </c>
      <c r="C217" s="346">
        <v>1</v>
      </c>
      <c r="D217" s="347">
        <v>24</v>
      </c>
      <c r="E217" s="347">
        <v>18</v>
      </c>
      <c r="F217" s="347">
        <v>16</v>
      </c>
      <c r="G217" s="347">
        <v>4</v>
      </c>
      <c r="H217" s="347">
        <v>0</v>
      </c>
      <c r="I217" s="347">
        <v>2</v>
      </c>
      <c r="J217" s="347">
        <v>510</v>
      </c>
      <c r="K217" s="347">
        <v>52</v>
      </c>
      <c r="L217" s="347">
        <v>8</v>
      </c>
      <c r="M217" s="347">
        <v>94</v>
      </c>
      <c r="N217" s="347">
        <v>40</v>
      </c>
      <c r="O217" s="347">
        <v>3</v>
      </c>
      <c r="P217" s="347">
        <v>13</v>
      </c>
      <c r="Q217" s="348">
        <v>14</v>
      </c>
      <c r="R217" s="625">
        <f t="shared" si="68"/>
        <v>799</v>
      </c>
      <c r="S217" s="637">
        <f>R217/SUM(R216:R218)</f>
        <v>6.3960934998398972E-2</v>
      </c>
      <c r="T217" s="14"/>
      <c r="U217" s="14"/>
      <c r="V217" s="14"/>
      <c r="W217" s="14"/>
      <c r="X217" s="14"/>
      <c r="Y217" s="14"/>
      <c r="Z217" s="14"/>
      <c r="AA217" s="14"/>
      <c r="AB217" s="14"/>
      <c r="AC217" s="14"/>
      <c r="AD217" s="14"/>
      <c r="AE217" s="14"/>
      <c r="AF217" s="14"/>
    </row>
    <row r="218" spans="1:32" ht="17.25" hidden="1" customHeight="1" thickBot="1" x14ac:dyDescent="0.3">
      <c r="A218" s="2345"/>
      <c r="B218" s="59" t="s">
        <v>202</v>
      </c>
      <c r="C218" s="349">
        <v>19</v>
      </c>
      <c r="D218" s="350">
        <v>192</v>
      </c>
      <c r="E218" s="350">
        <v>122</v>
      </c>
      <c r="F218" s="350">
        <v>55</v>
      </c>
      <c r="G218" s="350">
        <v>37</v>
      </c>
      <c r="H218" s="350">
        <v>3</v>
      </c>
      <c r="I218" s="350">
        <v>18</v>
      </c>
      <c r="J218" s="350">
        <v>6105</v>
      </c>
      <c r="K218" s="350">
        <v>317</v>
      </c>
      <c r="L218" s="350">
        <v>157</v>
      </c>
      <c r="M218" s="350">
        <v>1604</v>
      </c>
      <c r="N218" s="350">
        <v>592</v>
      </c>
      <c r="O218" s="350">
        <v>32</v>
      </c>
      <c r="P218" s="350">
        <v>274</v>
      </c>
      <c r="Q218" s="351">
        <v>305</v>
      </c>
      <c r="R218" s="626">
        <f t="shared" si="68"/>
        <v>9832</v>
      </c>
      <c r="S218" s="638">
        <f>R218/SUM(R216:R218)</f>
        <v>0.78706372078130005</v>
      </c>
      <c r="T218" s="14"/>
      <c r="U218" s="14"/>
      <c r="V218" s="14"/>
      <c r="W218" s="14"/>
      <c r="X218" s="14"/>
      <c r="Y218" s="14"/>
      <c r="Z218" s="14"/>
      <c r="AA218" s="14"/>
      <c r="AB218" s="14"/>
      <c r="AC218" s="14"/>
      <c r="AD218" s="14"/>
      <c r="AE218" s="14"/>
      <c r="AF218" s="14"/>
    </row>
    <row r="219" spans="1:32" ht="17.25" hidden="1" customHeight="1" x14ac:dyDescent="0.25">
      <c r="A219" s="2346" t="s">
        <v>164</v>
      </c>
      <c r="B219" s="55" t="s">
        <v>200</v>
      </c>
      <c r="C219" s="333">
        <v>2</v>
      </c>
      <c r="D219" s="334">
        <v>23</v>
      </c>
      <c r="E219" s="334">
        <v>14</v>
      </c>
      <c r="F219" s="334">
        <v>16</v>
      </c>
      <c r="G219" s="334">
        <v>11</v>
      </c>
      <c r="H219" s="334">
        <v>0</v>
      </c>
      <c r="I219" s="334">
        <v>6</v>
      </c>
      <c r="J219" s="334">
        <v>407</v>
      </c>
      <c r="K219" s="334">
        <v>37</v>
      </c>
      <c r="L219" s="334">
        <v>13</v>
      </c>
      <c r="M219" s="334">
        <v>186</v>
      </c>
      <c r="N219" s="334">
        <v>49</v>
      </c>
      <c r="O219" s="334">
        <v>8</v>
      </c>
      <c r="P219" s="334">
        <v>41</v>
      </c>
      <c r="Q219" s="335">
        <v>7</v>
      </c>
      <c r="R219" s="621">
        <f t="shared" si="68"/>
        <v>820</v>
      </c>
      <c r="S219" s="639">
        <f>R219/SUM(R219:R221)</f>
        <v>0.10741419963321981</v>
      </c>
      <c r="T219" s="14"/>
      <c r="U219" s="14"/>
      <c r="V219" s="14"/>
      <c r="W219" s="14"/>
      <c r="X219" s="14"/>
      <c r="Y219" s="14"/>
      <c r="Z219" s="14"/>
      <c r="AA219" s="14"/>
      <c r="AB219" s="14"/>
      <c r="AC219" s="14"/>
      <c r="AD219" s="14"/>
      <c r="AE219" s="14"/>
      <c r="AF219" s="14"/>
    </row>
    <row r="220" spans="1:32" ht="17.25" hidden="1" customHeight="1" x14ac:dyDescent="0.25">
      <c r="A220" s="2344"/>
      <c r="B220" s="56" t="s">
        <v>201</v>
      </c>
      <c r="C220" s="336">
        <v>1</v>
      </c>
      <c r="D220" s="341">
        <v>20</v>
      </c>
      <c r="E220" s="341">
        <v>7</v>
      </c>
      <c r="F220" s="341">
        <v>9</v>
      </c>
      <c r="G220" s="341">
        <v>2</v>
      </c>
      <c r="H220" s="341">
        <v>0</v>
      </c>
      <c r="I220" s="341">
        <v>1</v>
      </c>
      <c r="J220" s="341">
        <v>298</v>
      </c>
      <c r="K220" s="341">
        <v>11</v>
      </c>
      <c r="L220" s="341">
        <v>5</v>
      </c>
      <c r="M220" s="341">
        <v>72</v>
      </c>
      <c r="N220" s="341">
        <v>22</v>
      </c>
      <c r="O220" s="341">
        <v>3</v>
      </c>
      <c r="P220" s="341">
        <v>8</v>
      </c>
      <c r="Q220" s="342">
        <v>7</v>
      </c>
      <c r="R220" s="622">
        <f t="shared" si="68"/>
        <v>466</v>
      </c>
      <c r="S220" s="640">
        <f>R220/SUM(R219:R221)</f>
        <v>6.1042703694000527E-2</v>
      </c>
      <c r="T220" s="14"/>
      <c r="U220" s="14"/>
      <c r="V220" s="14"/>
      <c r="W220" s="14"/>
      <c r="X220" s="14"/>
      <c r="Y220" s="14"/>
      <c r="Z220" s="14"/>
      <c r="AA220" s="14"/>
      <c r="AB220" s="14"/>
      <c r="AC220" s="14"/>
      <c r="AD220" s="14"/>
      <c r="AE220" s="14"/>
      <c r="AF220" s="14"/>
    </row>
    <row r="221" spans="1:32" ht="17.25" hidden="1" customHeight="1" thickBot="1" x14ac:dyDescent="0.3">
      <c r="A221" s="2345"/>
      <c r="B221" s="102" t="s">
        <v>202</v>
      </c>
      <c r="C221" s="338">
        <v>9</v>
      </c>
      <c r="D221" s="339">
        <v>134</v>
      </c>
      <c r="E221" s="339">
        <v>102</v>
      </c>
      <c r="F221" s="339">
        <v>30</v>
      </c>
      <c r="G221" s="339">
        <v>35</v>
      </c>
      <c r="H221" s="339">
        <v>8</v>
      </c>
      <c r="I221" s="339">
        <v>6</v>
      </c>
      <c r="J221" s="339">
        <v>4047</v>
      </c>
      <c r="K221" s="339">
        <v>212</v>
      </c>
      <c r="L221" s="339">
        <v>78</v>
      </c>
      <c r="M221" s="339">
        <v>925</v>
      </c>
      <c r="N221" s="339">
        <v>392</v>
      </c>
      <c r="O221" s="339">
        <v>19</v>
      </c>
      <c r="P221" s="339">
        <v>198</v>
      </c>
      <c r="Q221" s="340">
        <v>153</v>
      </c>
      <c r="R221" s="623">
        <f t="shared" si="68"/>
        <v>6348</v>
      </c>
      <c r="S221" s="641">
        <f>R221/SUM(R219:R221)</f>
        <v>0.8315430966727797</v>
      </c>
      <c r="T221" s="14"/>
      <c r="U221" s="14"/>
      <c r="V221" s="14"/>
      <c r="W221" s="14"/>
      <c r="X221" s="14"/>
      <c r="Y221" s="14"/>
      <c r="Z221" s="14"/>
      <c r="AA221" s="14"/>
      <c r="AB221" s="14"/>
      <c r="AC221" s="14"/>
      <c r="AD221" s="14"/>
      <c r="AE221" s="14"/>
      <c r="AF221" s="14"/>
    </row>
    <row r="222" spans="1:32" ht="17.25" hidden="1" customHeight="1" x14ac:dyDescent="0.25">
      <c r="A222" s="2346" t="s">
        <v>165</v>
      </c>
      <c r="B222" s="60" t="s">
        <v>200</v>
      </c>
      <c r="C222" s="352">
        <v>0</v>
      </c>
      <c r="D222" s="353">
        <v>2</v>
      </c>
      <c r="E222" s="353">
        <v>3</v>
      </c>
      <c r="F222" s="353">
        <v>3</v>
      </c>
      <c r="G222" s="353">
        <v>2</v>
      </c>
      <c r="H222" s="353">
        <v>0</v>
      </c>
      <c r="I222" s="353">
        <v>1</v>
      </c>
      <c r="J222" s="353">
        <v>79</v>
      </c>
      <c r="K222" s="353">
        <v>15</v>
      </c>
      <c r="L222" s="353">
        <v>3</v>
      </c>
      <c r="M222" s="353">
        <v>21</v>
      </c>
      <c r="N222" s="353">
        <v>10</v>
      </c>
      <c r="O222" s="353">
        <v>0</v>
      </c>
      <c r="P222" s="353">
        <v>5</v>
      </c>
      <c r="Q222" s="354">
        <v>7</v>
      </c>
      <c r="R222" s="624">
        <f t="shared" si="68"/>
        <v>151</v>
      </c>
      <c r="S222" s="636">
        <f>R222/SUM(R222:R224)</f>
        <v>0.16149732620320856</v>
      </c>
      <c r="T222" s="14"/>
      <c r="U222" s="14"/>
      <c r="V222" s="14"/>
      <c r="W222" s="14"/>
      <c r="X222" s="14"/>
      <c r="Y222" s="14"/>
      <c r="Z222" s="14"/>
      <c r="AA222" s="14"/>
      <c r="AB222" s="14"/>
      <c r="AC222" s="14"/>
      <c r="AD222" s="14"/>
      <c r="AE222" s="14"/>
      <c r="AF222" s="14"/>
    </row>
    <row r="223" spans="1:32" ht="17.25" hidden="1" customHeight="1" x14ac:dyDescent="0.25">
      <c r="A223" s="2344"/>
      <c r="B223" s="58" t="s">
        <v>201</v>
      </c>
      <c r="C223" s="346">
        <v>0</v>
      </c>
      <c r="D223" s="347">
        <v>1</v>
      </c>
      <c r="E223" s="347">
        <v>2</v>
      </c>
      <c r="F223" s="347">
        <v>2</v>
      </c>
      <c r="G223" s="347">
        <v>1</v>
      </c>
      <c r="H223" s="347">
        <v>1</v>
      </c>
      <c r="I223" s="347">
        <v>1</v>
      </c>
      <c r="J223" s="347">
        <v>99</v>
      </c>
      <c r="K223" s="347">
        <v>4</v>
      </c>
      <c r="L223" s="347">
        <v>1</v>
      </c>
      <c r="M223" s="347">
        <v>16</v>
      </c>
      <c r="N223" s="347">
        <v>4</v>
      </c>
      <c r="O223" s="347">
        <v>0</v>
      </c>
      <c r="P223" s="347">
        <v>3</v>
      </c>
      <c r="Q223" s="348">
        <v>4</v>
      </c>
      <c r="R223" s="625">
        <f t="shared" si="68"/>
        <v>139</v>
      </c>
      <c r="S223" s="637">
        <f>R223/SUM(R222:R224)</f>
        <v>0.14866310160427806</v>
      </c>
      <c r="T223" s="14"/>
      <c r="U223" s="14"/>
      <c r="V223" s="14"/>
      <c r="W223" s="14"/>
      <c r="X223" s="14"/>
      <c r="Y223" s="14"/>
      <c r="Z223" s="14"/>
      <c r="AA223" s="14"/>
      <c r="AB223" s="14"/>
      <c r="AC223" s="14"/>
      <c r="AD223" s="14"/>
      <c r="AE223" s="14"/>
      <c r="AF223" s="14"/>
    </row>
    <row r="224" spans="1:32" ht="17.25" hidden="1" customHeight="1" thickBot="1" x14ac:dyDescent="0.3">
      <c r="A224" s="2353"/>
      <c r="B224" s="136" t="s">
        <v>202</v>
      </c>
      <c r="C224" s="355">
        <v>0</v>
      </c>
      <c r="D224" s="356">
        <v>14</v>
      </c>
      <c r="E224" s="356">
        <v>10</v>
      </c>
      <c r="F224" s="356">
        <v>2</v>
      </c>
      <c r="G224" s="356">
        <v>4</v>
      </c>
      <c r="H224" s="356">
        <v>1</v>
      </c>
      <c r="I224" s="356">
        <v>0</v>
      </c>
      <c r="J224" s="356">
        <v>433</v>
      </c>
      <c r="K224" s="356">
        <v>13</v>
      </c>
      <c r="L224" s="356">
        <v>9</v>
      </c>
      <c r="M224" s="356">
        <v>88</v>
      </c>
      <c r="N224" s="356">
        <v>39</v>
      </c>
      <c r="O224" s="356">
        <v>5</v>
      </c>
      <c r="P224" s="356">
        <v>19</v>
      </c>
      <c r="Q224" s="357">
        <v>8</v>
      </c>
      <c r="R224" s="628">
        <f t="shared" si="68"/>
        <v>645</v>
      </c>
      <c r="S224" s="653">
        <f>R224/SUM(R222:R224)</f>
        <v>0.68983957219251335</v>
      </c>
      <c r="T224" s="14"/>
      <c r="U224" s="14"/>
      <c r="V224" s="14"/>
      <c r="W224" s="14"/>
      <c r="X224" s="14"/>
      <c r="Y224" s="14"/>
      <c r="Z224" s="14"/>
      <c r="AA224" s="14"/>
      <c r="AB224" s="14"/>
      <c r="AC224" s="14"/>
      <c r="AD224" s="14"/>
      <c r="AE224" s="14"/>
      <c r="AF224" s="14"/>
    </row>
    <row r="225" spans="1:32" ht="17.25" hidden="1" customHeight="1" thickTop="1" x14ac:dyDescent="0.25">
      <c r="A225" s="2363" t="s">
        <v>130</v>
      </c>
      <c r="B225" s="135" t="s">
        <v>200</v>
      </c>
      <c r="C225" s="199">
        <f>SUM(C213,C216,C219,C222)</f>
        <v>8</v>
      </c>
      <c r="D225" s="199">
        <f t="shared" ref="D225:I225" si="69">SUM(D213,D216,D219,D222)</f>
        <v>85</v>
      </c>
      <c r="E225" s="199">
        <f t="shared" si="69"/>
        <v>49</v>
      </c>
      <c r="F225" s="199">
        <f t="shared" si="69"/>
        <v>32</v>
      </c>
      <c r="G225" s="199">
        <f t="shared" si="69"/>
        <v>22</v>
      </c>
      <c r="H225" s="199">
        <f t="shared" si="69"/>
        <v>1</v>
      </c>
      <c r="I225" s="199">
        <f t="shared" si="69"/>
        <v>14</v>
      </c>
      <c r="J225" s="199">
        <f>SUM(J213,J216,J219,J222)</f>
        <v>1487</v>
      </c>
      <c r="K225" s="199">
        <f t="shared" ref="K225:Q225" si="70">SUM(K213,K216,K219,K222)</f>
        <v>168</v>
      </c>
      <c r="L225" s="199">
        <f t="shared" si="70"/>
        <v>39</v>
      </c>
      <c r="M225" s="199">
        <f t="shared" si="70"/>
        <v>601</v>
      </c>
      <c r="N225" s="199">
        <f t="shared" si="70"/>
        <v>170</v>
      </c>
      <c r="O225" s="199">
        <f t="shared" si="70"/>
        <v>16</v>
      </c>
      <c r="P225" s="199">
        <f t="shared" si="70"/>
        <v>99</v>
      </c>
      <c r="Q225" s="200">
        <f t="shared" si="70"/>
        <v>47</v>
      </c>
      <c r="R225" s="600">
        <f>SUM(C225:Q225)</f>
        <v>2838</v>
      </c>
      <c r="S225" s="731">
        <f>R225/SUM(R225:R227)</f>
        <v>0.13325194853976899</v>
      </c>
      <c r="T225" s="14"/>
      <c r="U225" s="14"/>
      <c r="V225" s="14"/>
      <c r="W225" s="14"/>
      <c r="X225" s="14"/>
      <c r="Y225" s="14"/>
      <c r="Z225" s="14"/>
      <c r="AA225" s="14"/>
      <c r="AB225" s="14"/>
      <c r="AC225" s="14"/>
      <c r="AD225" s="14"/>
      <c r="AE225" s="14"/>
      <c r="AF225" s="14"/>
    </row>
    <row r="226" spans="1:32" ht="17.25" hidden="1" customHeight="1" x14ac:dyDescent="0.25">
      <c r="A226" s="2363"/>
      <c r="B226" s="56" t="s">
        <v>201</v>
      </c>
      <c r="C226" s="202">
        <f>SUM(C214,C217,C220,C223)</f>
        <v>2</v>
      </c>
      <c r="D226" s="202">
        <f t="shared" ref="D226:Q226" si="71">SUM(D214,D217,D220,D223)</f>
        <v>45</v>
      </c>
      <c r="E226" s="202">
        <f t="shared" si="71"/>
        <v>27</v>
      </c>
      <c r="F226" s="202">
        <f t="shared" si="71"/>
        <v>27</v>
      </c>
      <c r="G226" s="202">
        <f t="shared" si="71"/>
        <v>7</v>
      </c>
      <c r="H226" s="202">
        <f t="shared" si="71"/>
        <v>1</v>
      </c>
      <c r="I226" s="202">
        <f t="shared" si="71"/>
        <v>4</v>
      </c>
      <c r="J226" s="202">
        <f t="shared" si="71"/>
        <v>907</v>
      </c>
      <c r="K226" s="202">
        <f t="shared" si="71"/>
        <v>67</v>
      </c>
      <c r="L226" s="202">
        <f t="shared" si="71"/>
        <v>14</v>
      </c>
      <c r="M226" s="202">
        <f t="shared" si="71"/>
        <v>184</v>
      </c>
      <c r="N226" s="202">
        <f t="shared" si="71"/>
        <v>66</v>
      </c>
      <c r="O226" s="202">
        <f t="shared" si="71"/>
        <v>6</v>
      </c>
      <c r="P226" s="202">
        <f t="shared" si="71"/>
        <v>24</v>
      </c>
      <c r="Q226" s="203">
        <f t="shared" si="71"/>
        <v>25</v>
      </c>
      <c r="R226" s="597">
        <f>SUM(C226:Q226)</f>
        <v>1406</v>
      </c>
      <c r="S226" s="642">
        <f>R226/SUM(R225:R227)</f>
        <v>6.6015588318151935E-2</v>
      </c>
      <c r="T226" s="14"/>
      <c r="U226" s="14"/>
      <c r="V226" s="14"/>
      <c r="W226" s="14"/>
      <c r="X226" s="14"/>
      <c r="Y226" s="14"/>
      <c r="Z226" s="14"/>
      <c r="AA226" s="14"/>
      <c r="AB226" s="14"/>
      <c r="AC226" s="14"/>
      <c r="AD226" s="14"/>
      <c r="AE226" s="14"/>
      <c r="AF226" s="14"/>
    </row>
    <row r="227" spans="1:32" ht="17.25" hidden="1" customHeight="1" thickBot="1" x14ac:dyDescent="0.3">
      <c r="A227" s="2368"/>
      <c r="B227" s="57" t="s">
        <v>202</v>
      </c>
      <c r="C227" s="244">
        <f>SUM(C215,C218,C221,C224)</f>
        <v>28</v>
      </c>
      <c r="D227" s="244">
        <f t="shared" ref="D227:Q227" si="72">SUM(D215,D218,D221,D224)</f>
        <v>347</v>
      </c>
      <c r="E227" s="244">
        <f t="shared" si="72"/>
        <v>239</v>
      </c>
      <c r="F227" s="244">
        <f t="shared" si="72"/>
        <v>87</v>
      </c>
      <c r="G227" s="244">
        <f t="shared" si="72"/>
        <v>77</v>
      </c>
      <c r="H227" s="244">
        <f t="shared" si="72"/>
        <v>12</v>
      </c>
      <c r="I227" s="244">
        <f t="shared" si="72"/>
        <v>24</v>
      </c>
      <c r="J227" s="244">
        <f t="shared" si="72"/>
        <v>10723</v>
      </c>
      <c r="K227" s="244">
        <f t="shared" si="72"/>
        <v>549</v>
      </c>
      <c r="L227" s="244">
        <f t="shared" si="72"/>
        <v>248</v>
      </c>
      <c r="M227" s="244">
        <f t="shared" si="72"/>
        <v>2658</v>
      </c>
      <c r="N227" s="244">
        <f t="shared" si="72"/>
        <v>1038</v>
      </c>
      <c r="O227" s="244">
        <f t="shared" si="72"/>
        <v>57</v>
      </c>
      <c r="P227" s="244">
        <f t="shared" si="72"/>
        <v>494</v>
      </c>
      <c r="Q227" s="598">
        <f t="shared" si="72"/>
        <v>473</v>
      </c>
      <c r="R227" s="599">
        <f>SUM(C227:Q227)</f>
        <v>17054</v>
      </c>
      <c r="S227" s="1138">
        <f>R227/SUM(R225:R227)</f>
        <v>0.80073246314207902</v>
      </c>
      <c r="T227" s="14"/>
      <c r="U227" s="14"/>
      <c r="V227" s="14"/>
      <c r="W227" s="14"/>
      <c r="X227" s="14"/>
      <c r="Y227" s="14"/>
      <c r="Z227" s="14"/>
      <c r="AA227" s="14"/>
      <c r="AB227" s="14"/>
      <c r="AC227" s="14"/>
      <c r="AD227" s="14"/>
      <c r="AE227" s="14"/>
      <c r="AF227" s="14"/>
    </row>
    <row r="228" spans="1:32" ht="15.75" hidden="1" customHeight="1" x14ac:dyDescent="0.25">
      <c r="A228" s="2367" t="s">
        <v>129</v>
      </c>
      <c r="B228" s="60" t="s">
        <v>200</v>
      </c>
      <c r="C228" s="643">
        <f t="shared" ref="C228:Q228" si="73">C225/SUM(C225:C227)</f>
        <v>0.21052631578947367</v>
      </c>
      <c r="D228" s="644">
        <f t="shared" si="73"/>
        <v>0.17819706498951782</v>
      </c>
      <c r="E228" s="644">
        <f t="shared" si="73"/>
        <v>0.15555555555555556</v>
      </c>
      <c r="F228" s="644">
        <f t="shared" si="73"/>
        <v>0.21917808219178081</v>
      </c>
      <c r="G228" s="644">
        <f t="shared" si="73"/>
        <v>0.20754716981132076</v>
      </c>
      <c r="H228" s="644">
        <f t="shared" si="73"/>
        <v>7.1428571428571425E-2</v>
      </c>
      <c r="I228" s="644">
        <f t="shared" si="73"/>
        <v>0.33333333333333331</v>
      </c>
      <c r="J228" s="644">
        <f t="shared" si="73"/>
        <v>0.1133643363573988</v>
      </c>
      <c r="K228" s="644">
        <f t="shared" si="73"/>
        <v>0.21428571428571427</v>
      </c>
      <c r="L228" s="644">
        <f t="shared" si="73"/>
        <v>0.12956810631229235</v>
      </c>
      <c r="M228" s="644">
        <f t="shared" si="73"/>
        <v>0.1745570723206506</v>
      </c>
      <c r="N228" s="644">
        <f t="shared" si="73"/>
        <v>0.13343799058084774</v>
      </c>
      <c r="O228" s="644">
        <f t="shared" si="73"/>
        <v>0.20253164556962025</v>
      </c>
      <c r="P228" s="644">
        <f t="shared" si="73"/>
        <v>0.16045380875202594</v>
      </c>
      <c r="Q228" s="738">
        <f t="shared" si="73"/>
        <v>8.6238532110091748E-2</v>
      </c>
      <c r="R228" s="639">
        <f>R225/SUM(R225:R227)</f>
        <v>0.13325194853976899</v>
      </c>
      <c r="S228" s="2347"/>
      <c r="T228" s="14"/>
      <c r="U228" s="14"/>
      <c r="V228" s="14"/>
      <c r="W228" s="14"/>
      <c r="X228" s="14"/>
      <c r="Y228" s="14"/>
      <c r="Z228" s="14"/>
      <c r="AA228" s="14"/>
      <c r="AB228" s="14"/>
      <c r="AC228" s="14"/>
      <c r="AD228" s="14"/>
      <c r="AE228" s="14"/>
      <c r="AF228" s="14"/>
    </row>
    <row r="229" spans="1:32" ht="15.75" hidden="1" customHeight="1" x14ac:dyDescent="0.25">
      <c r="A229" s="2363"/>
      <c r="B229" s="58" t="s">
        <v>201</v>
      </c>
      <c r="C229" s="646">
        <f t="shared" ref="C229:R229" si="74">C226/SUM(C225:C227)</f>
        <v>5.2631578947368418E-2</v>
      </c>
      <c r="D229" s="647">
        <f t="shared" si="74"/>
        <v>9.4339622641509441E-2</v>
      </c>
      <c r="E229" s="647">
        <f t="shared" si="74"/>
        <v>8.5714285714285715E-2</v>
      </c>
      <c r="F229" s="647">
        <f t="shared" si="74"/>
        <v>0.18493150684931506</v>
      </c>
      <c r="G229" s="647">
        <f t="shared" si="74"/>
        <v>6.6037735849056603E-2</v>
      </c>
      <c r="H229" s="647">
        <f t="shared" si="74"/>
        <v>7.1428571428571425E-2</v>
      </c>
      <c r="I229" s="647">
        <f t="shared" si="74"/>
        <v>9.5238095238095233E-2</v>
      </c>
      <c r="J229" s="647">
        <f t="shared" si="74"/>
        <v>6.914690859190363E-2</v>
      </c>
      <c r="K229" s="647">
        <f t="shared" si="74"/>
        <v>8.5459183673469385E-2</v>
      </c>
      <c r="L229" s="647">
        <f t="shared" si="74"/>
        <v>4.6511627906976744E-2</v>
      </c>
      <c r="M229" s="647">
        <f t="shared" si="74"/>
        <v>5.3441765901829801E-2</v>
      </c>
      <c r="N229" s="647">
        <f t="shared" si="74"/>
        <v>5.1805337519623233E-2</v>
      </c>
      <c r="O229" s="647">
        <f t="shared" si="74"/>
        <v>7.5949367088607597E-2</v>
      </c>
      <c r="P229" s="647">
        <f t="shared" si="74"/>
        <v>3.8897893030794169E-2</v>
      </c>
      <c r="Q229" s="739">
        <f t="shared" si="74"/>
        <v>4.5871559633027525E-2</v>
      </c>
      <c r="R229" s="640">
        <f t="shared" si="74"/>
        <v>6.6015588318151935E-2</v>
      </c>
      <c r="S229" s="2348"/>
      <c r="T229" s="14"/>
      <c r="U229" s="14"/>
      <c r="V229" s="14"/>
      <c r="W229" s="14"/>
      <c r="X229" s="14"/>
      <c r="Y229" s="14"/>
      <c r="Z229" s="14"/>
      <c r="AA229" s="14"/>
      <c r="AB229" s="14"/>
      <c r="AC229" s="14"/>
      <c r="AD229" s="14"/>
      <c r="AE229" s="14"/>
      <c r="AF229" s="14"/>
    </row>
    <row r="230" spans="1:32" ht="18.75" hidden="1" customHeight="1" thickBot="1" x14ac:dyDescent="0.3">
      <c r="A230" s="2368"/>
      <c r="B230" s="59" t="s">
        <v>202</v>
      </c>
      <c r="C230" s="656">
        <f t="shared" ref="C230:R230" si="75">C227/SUM(C225:C227)</f>
        <v>0.73684210526315785</v>
      </c>
      <c r="D230" s="657">
        <f t="shared" si="75"/>
        <v>0.72746331236897277</v>
      </c>
      <c r="E230" s="657">
        <f t="shared" si="75"/>
        <v>0.7587301587301587</v>
      </c>
      <c r="F230" s="657">
        <f t="shared" si="75"/>
        <v>0.59589041095890416</v>
      </c>
      <c r="G230" s="657">
        <f t="shared" si="75"/>
        <v>0.72641509433962259</v>
      </c>
      <c r="H230" s="657">
        <f t="shared" si="75"/>
        <v>0.8571428571428571</v>
      </c>
      <c r="I230" s="657">
        <f t="shared" si="75"/>
        <v>0.5714285714285714</v>
      </c>
      <c r="J230" s="657">
        <f t="shared" si="75"/>
        <v>0.81748875505069751</v>
      </c>
      <c r="K230" s="657">
        <f t="shared" si="75"/>
        <v>0.70025510204081631</v>
      </c>
      <c r="L230" s="657">
        <f t="shared" si="75"/>
        <v>0.82392026578073085</v>
      </c>
      <c r="M230" s="657">
        <f t="shared" si="75"/>
        <v>0.77200116177751965</v>
      </c>
      <c r="N230" s="657">
        <f t="shared" si="75"/>
        <v>0.81475667189952905</v>
      </c>
      <c r="O230" s="657">
        <f t="shared" si="75"/>
        <v>0.72151898734177211</v>
      </c>
      <c r="P230" s="657">
        <f t="shared" si="75"/>
        <v>0.80064829821717987</v>
      </c>
      <c r="Q230" s="740">
        <f t="shared" si="75"/>
        <v>0.86788990825688073</v>
      </c>
      <c r="R230" s="641">
        <f t="shared" si="75"/>
        <v>0.80073246314207902</v>
      </c>
      <c r="S230" s="2349"/>
      <c r="T230" s="14"/>
      <c r="U230" s="14"/>
      <c r="V230" s="14"/>
      <c r="W230" s="14"/>
      <c r="X230" s="14"/>
      <c r="Y230" s="14"/>
      <c r="Z230" s="14"/>
      <c r="AA230" s="14"/>
      <c r="AB230" s="14"/>
      <c r="AC230" s="14"/>
      <c r="AD230" s="14"/>
      <c r="AE230" s="14"/>
      <c r="AF230" s="14"/>
    </row>
    <row r="231" spans="1:32" ht="15.75" hidden="1" customHeight="1" thickBot="1" x14ac:dyDescent="0.3">
      <c r="A231" s="2357" t="s">
        <v>132</v>
      </c>
      <c r="B231" s="2358"/>
      <c r="C231" s="2358"/>
      <c r="D231" s="2358"/>
      <c r="E231" s="2358"/>
      <c r="F231" s="2358"/>
      <c r="G231" s="2358"/>
      <c r="H231" s="2358"/>
      <c r="I231" s="2358"/>
      <c r="J231" s="2358"/>
      <c r="K231" s="2358"/>
      <c r="L231" s="2358"/>
      <c r="M231" s="2358"/>
      <c r="N231" s="2358"/>
      <c r="O231" s="2358"/>
      <c r="P231" s="2358"/>
      <c r="Q231" s="2358"/>
      <c r="R231" s="2358"/>
      <c r="S231" s="2359"/>
      <c r="T231" s="14"/>
      <c r="U231" s="14"/>
      <c r="V231" s="14"/>
      <c r="W231" s="14"/>
      <c r="X231" s="14"/>
      <c r="Y231" s="14"/>
      <c r="Z231" s="14"/>
      <c r="AA231" s="14"/>
      <c r="AB231" s="14"/>
      <c r="AC231" s="14"/>
      <c r="AD231" s="14"/>
      <c r="AE231" s="14"/>
      <c r="AF231" s="14"/>
    </row>
    <row r="232" spans="1:32" ht="71.25" hidden="1" customHeight="1" thickBot="1" x14ac:dyDescent="0.3">
      <c r="A232" s="53"/>
      <c r="B232" s="137" t="s">
        <v>198</v>
      </c>
      <c r="C232" s="665" t="s">
        <v>143</v>
      </c>
      <c r="D232" s="145" t="s">
        <v>144</v>
      </c>
      <c r="E232" s="145" t="s">
        <v>145</v>
      </c>
      <c r="F232" s="145" t="s">
        <v>146</v>
      </c>
      <c r="G232" s="145" t="s">
        <v>147</v>
      </c>
      <c r="H232" s="145" t="s">
        <v>148</v>
      </c>
      <c r="I232" s="145" t="s">
        <v>149</v>
      </c>
      <c r="J232" s="145" t="s">
        <v>150</v>
      </c>
      <c r="K232" s="145" t="s">
        <v>151</v>
      </c>
      <c r="L232" s="145" t="s">
        <v>152</v>
      </c>
      <c r="M232" s="145" t="s">
        <v>153</v>
      </c>
      <c r="N232" s="145" t="s">
        <v>154</v>
      </c>
      <c r="O232" s="145" t="s">
        <v>155</v>
      </c>
      <c r="P232" s="145" t="s">
        <v>156</v>
      </c>
      <c r="Q232" s="146" t="s">
        <v>157</v>
      </c>
      <c r="R232" s="137" t="s">
        <v>158</v>
      </c>
      <c r="S232" s="137" t="s">
        <v>199</v>
      </c>
      <c r="T232" s="15"/>
      <c r="U232" s="15"/>
      <c r="V232" s="15"/>
      <c r="W232" s="15"/>
      <c r="X232" s="15"/>
      <c r="Y232" s="15"/>
      <c r="Z232" s="15"/>
      <c r="AA232" s="15"/>
      <c r="AB232" s="15"/>
      <c r="AC232" s="15"/>
      <c r="AD232" s="15"/>
      <c r="AE232" s="15"/>
      <c r="AF232" s="16"/>
    </row>
    <row r="233" spans="1:32" ht="15.75" hidden="1" customHeight="1" thickBot="1" x14ac:dyDescent="0.3">
      <c r="A233" s="2360" t="s">
        <v>160</v>
      </c>
      <c r="B233" s="2361"/>
      <c r="C233" s="2361"/>
      <c r="D233" s="2361"/>
      <c r="E233" s="2361"/>
      <c r="F233" s="2361"/>
      <c r="G233" s="2361"/>
      <c r="H233" s="2361"/>
      <c r="I233" s="2361"/>
      <c r="J233" s="2361"/>
      <c r="K233" s="2361"/>
      <c r="L233" s="2361"/>
      <c r="M233" s="2361"/>
      <c r="N233" s="2361"/>
      <c r="O233" s="2361"/>
      <c r="P233" s="2361"/>
      <c r="Q233" s="2361"/>
      <c r="R233" s="2361"/>
      <c r="S233" s="2362"/>
      <c r="T233" s="15"/>
      <c r="U233" s="15"/>
      <c r="V233" s="15"/>
      <c r="W233" s="17"/>
      <c r="X233" s="15"/>
      <c r="Y233" s="15"/>
      <c r="Z233" s="15"/>
      <c r="AA233" s="15"/>
      <c r="AB233" s="15"/>
      <c r="AC233" s="15"/>
      <c r="AD233" s="15"/>
      <c r="AE233" s="17"/>
      <c r="AF233" s="16"/>
    </row>
    <row r="234" spans="1:32" ht="17.25" hidden="1" customHeight="1" x14ac:dyDescent="0.25">
      <c r="A234" s="2346" t="s">
        <v>107</v>
      </c>
      <c r="B234" s="55" t="s">
        <v>200</v>
      </c>
      <c r="C234" s="526">
        <v>0</v>
      </c>
      <c r="D234" s="334">
        <v>17</v>
      </c>
      <c r="E234" s="334">
        <v>12</v>
      </c>
      <c r="F234" s="334">
        <v>13</v>
      </c>
      <c r="G234" s="334">
        <v>4</v>
      </c>
      <c r="H234" s="334">
        <v>1</v>
      </c>
      <c r="I234" s="334">
        <v>4</v>
      </c>
      <c r="J234" s="334">
        <v>476</v>
      </c>
      <c r="K234" s="334">
        <v>61</v>
      </c>
      <c r="L234" s="334">
        <v>12</v>
      </c>
      <c r="M234" s="334">
        <v>124</v>
      </c>
      <c r="N234" s="334">
        <v>41</v>
      </c>
      <c r="O234" s="334">
        <v>0</v>
      </c>
      <c r="P234" s="334">
        <v>22</v>
      </c>
      <c r="Q234" s="527">
        <v>16</v>
      </c>
      <c r="R234" s="596">
        <f t="shared" ref="R234:R242" si="76">SUM(C234:Q234)</f>
        <v>803</v>
      </c>
      <c r="S234" s="639">
        <f>R234/SUM(R234:R236)</f>
        <v>0.2706437478934951</v>
      </c>
      <c r="T234" s="15"/>
      <c r="U234" s="15"/>
      <c r="V234" s="15"/>
      <c r="W234" s="17"/>
      <c r="X234" s="15"/>
      <c r="Y234" s="15"/>
      <c r="Z234" s="15"/>
      <c r="AA234" s="15"/>
      <c r="AB234" s="15"/>
      <c r="AC234" s="15"/>
      <c r="AD234" s="15"/>
      <c r="AE234" s="17"/>
      <c r="AF234" s="16"/>
    </row>
    <row r="235" spans="1:32" ht="17.25" hidden="1" customHeight="1" x14ac:dyDescent="0.25">
      <c r="A235" s="2344"/>
      <c r="B235" s="56" t="s">
        <v>201</v>
      </c>
      <c r="C235" s="528">
        <v>2</v>
      </c>
      <c r="D235" s="336">
        <v>5</v>
      </c>
      <c r="E235" s="336">
        <v>6</v>
      </c>
      <c r="F235" s="336">
        <v>0</v>
      </c>
      <c r="G235" s="336">
        <v>0</v>
      </c>
      <c r="H235" s="336">
        <v>0</v>
      </c>
      <c r="I235" s="336">
        <v>0</v>
      </c>
      <c r="J235" s="336">
        <v>81</v>
      </c>
      <c r="K235" s="336">
        <v>9</v>
      </c>
      <c r="L235" s="336">
        <v>3</v>
      </c>
      <c r="M235" s="336">
        <v>18</v>
      </c>
      <c r="N235" s="336">
        <v>9</v>
      </c>
      <c r="O235" s="336">
        <v>1</v>
      </c>
      <c r="P235" s="336">
        <v>8</v>
      </c>
      <c r="Q235" s="529">
        <v>7</v>
      </c>
      <c r="R235" s="597">
        <f t="shared" si="76"/>
        <v>149</v>
      </c>
      <c r="S235" s="640">
        <f>R235/SUM(R234:R236)</f>
        <v>5.02190765082575E-2</v>
      </c>
      <c r="T235" s="15"/>
      <c r="U235" s="15"/>
      <c r="V235" s="15"/>
      <c r="W235" s="17"/>
      <c r="X235" s="15"/>
      <c r="Y235" s="15"/>
      <c r="Z235" s="15"/>
      <c r="AA235" s="15"/>
      <c r="AB235" s="15"/>
      <c r="AC235" s="15"/>
      <c r="AD235" s="15"/>
      <c r="AE235" s="17"/>
      <c r="AF235" s="16"/>
    </row>
    <row r="236" spans="1:32" ht="17.25" hidden="1" customHeight="1" thickBot="1" x14ac:dyDescent="0.3">
      <c r="A236" s="2345"/>
      <c r="B236" s="57" t="s">
        <v>202</v>
      </c>
      <c r="C236" s="530">
        <v>8</v>
      </c>
      <c r="D236" s="339">
        <v>35</v>
      </c>
      <c r="E236" s="339">
        <v>24</v>
      </c>
      <c r="F236" s="339">
        <v>18</v>
      </c>
      <c r="G236" s="339">
        <v>5</v>
      </c>
      <c r="H236" s="339">
        <v>4</v>
      </c>
      <c r="I236" s="339">
        <v>4</v>
      </c>
      <c r="J236" s="339">
        <v>1355</v>
      </c>
      <c r="K236" s="339">
        <v>47</v>
      </c>
      <c r="L236" s="339">
        <v>24</v>
      </c>
      <c r="M236" s="339">
        <v>256</v>
      </c>
      <c r="N236" s="339">
        <v>129</v>
      </c>
      <c r="O236" s="339">
        <v>7</v>
      </c>
      <c r="P236" s="339">
        <v>41</v>
      </c>
      <c r="Q236" s="531">
        <v>58</v>
      </c>
      <c r="R236" s="599">
        <f t="shared" si="76"/>
        <v>2015</v>
      </c>
      <c r="S236" s="640">
        <f>R236/SUM(R234:R236)</f>
        <v>0.67913717559824738</v>
      </c>
      <c r="T236" s="15"/>
      <c r="U236" s="15"/>
      <c r="V236" s="15"/>
      <c r="W236" s="15"/>
      <c r="X236" s="15"/>
      <c r="Y236" s="15"/>
      <c r="Z236" s="15"/>
      <c r="AA236" s="15"/>
      <c r="AB236" s="15"/>
      <c r="AC236" s="15"/>
      <c r="AD236" s="15"/>
      <c r="AE236" s="15"/>
      <c r="AF236" s="16"/>
    </row>
    <row r="237" spans="1:32" ht="17.25" hidden="1" customHeight="1" x14ac:dyDescent="0.25">
      <c r="A237" s="2346" t="s">
        <v>108</v>
      </c>
      <c r="B237" s="60" t="s">
        <v>200</v>
      </c>
      <c r="C237" s="532">
        <v>3</v>
      </c>
      <c r="D237" s="344">
        <v>37</v>
      </c>
      <c r="E237" s="344">
        <v>35</v>
      </c>
      <c r="F237" s="344">
        <v>16</v>
      </c>
      <c r="G237" s="344">
        <v>8</v>
      </c>
      <c r="H237" s="344">
        <v>0</v>
      </c>
      <c r="I237" s="344">
        <v>5</v>
      </c>
      <c r="J237" s="344">
        <v>1066</v>
      </c>
      <c r="K237" s="344">
        <v>93</v>
      </c>
      <c r="L237" s="344">
        <v>17</v>
      </c>
      <c r="M237" s="344">
        <v>434</v>
      </c>
      <c r="N237" s="344">
        <v>113</v>
      </c>
      <c r="O237" s="344">
        <v>8</v>
      </c>
      <c r="P237" s="344">
        <v>63</v>
      </c>
      <c r="Q237" s="533">
        <v>36</v>
      </c>
      <c r="R237" s="606">
        <f t="shared" si="76"/>
        <v>1934</v>
      </c>
      <c r="S237" s="636">
        <f>R237/SUM(R237:R239)</f>
        <v>0.25514511873350926</v>
      </c>
      <c r="T237" s="15"/>
      <c r="U237" s="15"/>
      <c r="V237" s="15"/>
      <c r="W237" s="15"/>
      <c r="X237" s="15"/>
      <c r="Y237" s="15"/>
      <c r="Z237" s="15"/>
      <c r="AA237" s="15"/>
      <c r="AB237" s="15"/>
      <c r="AC237" s="15"/>
      <c r="AD237" s="15"/>
      <c r="AE237" s="15"/>
      <c r="AF237" s="16"/>
    </row>
    <row r="238" spans="1:32" ht="17.25" hidden="1" customHeight="1" x14ac:dyDescent="0.25">
      <c r="A238" s="2344"/>
      <c r="B238" s="58" t="s">
        <v>201</v>
      </c>
      <c r="C238" s="534">
        <v>2</v>
      </c>
      <c r="D238" s="347">
        <v>10</v>
      </c>
      <c r="E238" s="347">
        <v>8</v>
      </c>
      <c r="F238" s="347">
        <v>11</v>
      </c>
      <c r="G238" s="347">
        <v>1</v>
      </c>
      <c r="H238" s="347">
        <v>0</v>
      </c>
      <c r="I238" s="347">
        <v>1</v>
      </c>
      <c r="J238" s="347">
        <v>212</v>
      </c>
      <c r="K238" s="347">
        <v>12</v>
      </c>
      <c r="L238" s="347">
        <v>3</v>
      </c>
      <c r="M238" s="347">
        <v>57</v>
      </c>
      <c r="N238" s="347">
        <v>25</v>
      </c>
      <c r="O238" s="347">
        <v>3</v>
      </c>
      <c r="P238" s="347">
        <v>10</v>
      </c>
      <c r="Q238" s="535">
        <v>6</v>
      </c>
      <c r="R238" s="607">
        <f t="shared" si="76"/>
        <v>361</v>
      </c>
      <c r="S238" s="637">
        <f>R238/SUM(R237:R239)</f>
        <v>4.762532981530343E-2</v>
      </c>
      <c r="T238" s="15"/>
      <c r="U238" s="15"/>
      <c r="V238" s="15"/>
      <c r="W238" s="15"/>
      <c r="X238" s="15"/>
      <c r="Y238" s="15"/>
      <c r="Z238" s="15"/>
      <c r="AA238" s="15"/>
      <c r="AB238" s="15"/>
      <c r="AC238" s="15"/>
      <c r="AD238" s="15"/>
      <c r="AE238" s="15"/>
      <c r="AF238" s="16"/>
    </row>
    <row r="239" spans="1:32" ht="17.25" hidden="1" customHeight="1" thickBot="1" x14ac:dyDescent="0.3">
      <c r="A239" s="2345"/>
      <c r="B239" s="59" t="s">
        <v>202</v>
      </c>
      <c r="C239" s="536">
        <v>18</v>
      </c>
      <c r="D239" s="350">
        <v>106</v>
      </c>
      <c r="E239" s="350">
        <v>91</v>
      </c>
      <c r="F239" s="350">
        <v>39</v>
      </c>
      <c r="G239" s="350">
        <v>46</v>
      </c>
      <c r="H239" s="350">
        <v>8</v>
      </c>
      <c r="I239" s="350">
        <v>8</v>
      </c>
      <c r="J239" s="350">
        <v>3268</v>
      </c>
      <c r="K239" s="350">
        <v>169</v>
      </c>
      <c r="L239" s="350">
        <v>102</v>
      </c>
      <c r="M239" s="350">
        <v>827</v>
      </c>
      <c r="N239" s="350">
        <v>286</v>
      </c>
      <c r="O239" s="350">
        <v>20</v>
      </c>
      <c r="P239" s="350">
        <v>169</v>
      </c>
      <c r="Q239" s="537">
        <v>128</v>
      </c>
      <c r="R239" s="608">
        <f t="shared" si="76"/>
        <v>5285</v>
      </c>
      <c r="S239" s="637">
        <f>R239/SUM(R237:R239)</f>
        <v>0.69722955145118737</v>
      </c>
      <c r="T239" s="15"/>
      <c r="U239" s="15"/>
      <c r="V239" s="15"/>
      <c r="W239" s="15"/>
      <c r="X239" s="15"/>
      <c r="Y239" s="15"/>
      <c r="Z239" s="15"/>
      <c r="AA239" s="15"/>
      <c r="AB239" s="15"/>
      <c r="AC239" s="15"/>
      <c r="AD239" s="15"/>
      <c r="AE239" s="15"/>
      <c r="AF239" s="16"/>
    </row>
    <row r="240" spans="1:32" ht="17.25" hidden="1" customHeight="1" x14ac:dyDescent="0.25">
      <c r="A240" s="2346" t="s">
        <v>109</v>
      </c>
      <c r="B240" s="55" t="s">
        <v>200</v>
      </c>
      <c r="C240" s="526">
        <v>2</v>
      </c>
      <c r="D240" s="334">
        <v>23</v>
      </c>
      <c r="E240" s="334">
        <v>27</v>
      </c>
      <c r="F240" s="334">
        <v>13</v>
      </c>
      <c r="G240" s="334">
        <v>4</v>
      </c>
      <c r="H240" s="334">
        <v>1</v>
      </c>
      <c r="I240" s="334">
        <v>3</v>
      </c>
      <c r="J240" s="334">
        <v>488</v>
      </c>
      <c r="K240" s="334">
        <v>57</v>
      </c>
      <c r="L240" s="334">
        <v>4</v>
      </c>
      <c r="M240" s="334">
        <v>230</v>
      </c>
      <c r="N240" s="334">
        <v>56</v>
      </c>
      <c r="O240" s="334">
        <v>5</v>
      </c>
      <c r="P240" s="334">
        <v>44</v>
      </c>
      <c r="Q240" s="527">
        <v>17</v>
      </c>
      <c r="R240" s="596">
        <f t="shared" si="76"/>
        <v>974</v>
      </c>
      <c r="S240" s="639">
        <f>R240/SUM(R240:R242)</f>
        <v>9.2217383071387993E-2</v>
      </c>
      <c r="T240" s="15"/>
      <c r="U240" s="15"/>
      <c r="V240" s="15"/>
      <c r="W240" s="15"/>
      <c r="X240" s="15"/>
      <c r="Y240" s="15"/>
      <c r="Z240" s="15"/>
      <c r="AA240" s="15"/>
      <c r="AB240" s="15"/>
      <c r="AC240" s="15"/>
      <c r="AD240" s="15"/>
      <c r="AE240" s="15"/>
      <c r="AF240" s="16"/>
    </row>
    <row r="241" spans="1:32" ht="17.25" hidden="1" customHeight="1" x14ac:dyDescent="0.25">
      <c r="A241" s="2344"/>
      <c r="B241" s="56" t="s">
        <v>201</v>
      </c>
      <c r="C241" s="528">
        <v>0</v>
      </c>
      <c r="D241" s="341">
        <v>3</v>
      </c>
      <c r="E241" s="341">
        <v>4</v>
      </c>
      <c r="F241" s="341">
        <v>6</v>
      </c>
      <c r="G241" s="341">
        <v>1</v>
      </c>
      <c r="H241" s="341">
        <v>2</v>
      </c>
      <c r="I241" s="341">
        <v>0</v>
      </c>
      <c r="J241" s="341">
        <v>70</v>
      </c>
      <c r="K241" s="341">
        <v>3</v>
      </c>
      <c r="L241" s="341">
        <v>0</v>
      </c>
      <c r="M241" s="341">
        <v>27</v>
      </c>
      <c r="N241" s="341">
        <v>9</v>
      </c>
      <c r="O241" s="341">
        <v>1</v>
      </c>
      <c r="P241" s="341">
        <v>2</v>
      </c>
      <c r="Q241" s="538">
        <v>4</v>
      </c>
      <c r="R241" s="597">
        <f t="shared" si="76"/>
        <v>132</v>
      </c>
      <c r="S241" s="640">
        <f>R241/SUM(R240:R242)</f>
        <v>1.2497633024048476E-2</v>
      </c>
      <c r="T241" s="15"/>
      <c r="U241" s="15"/>
      <c r="V241" s="15"/>
      <c r="W241" s="15"/>
      <c r="X241" s="15"/>
      <c r="Y241" s="15"/>
      <c r="Z241" s="15"/>
      <c r="AA241" s="15"/>
      <c r="AB241" s="15"/>
      <c r="AC241" s="15"/>
      <c r="AD241" s="15"/>
      <c r="AE241" s="15"/>
      <c r="AF241" s="16"/>
    </row>
    <row r="242" spans="1:32" ht="17.25" hidden="1" customHeight="1" thickBot="1" x14ac:dyDescent="0.3">
      <c r="A242" s="2345"/>
      <c r="B242" s="57" t="s">
        <v>202</v>
      </c>
      <c r="C242" s="530">
        <v>31</v>
      </c>
      <c r="D242" s="339">
        <v>186</v>
      </c>
      <c r="E242" s="339">
        <v>149</v>
      </c>
      <c r="F242" s="339">
        <v>65</v>
      </c>
      <c r="G242" s="339">
        <v>47</v>
      </c>
      <c r="H242" s="339">
        <v>6</v>
      </c>
      <c r="I242" s="339">
        <v>14</v>
      </c>
      <c r="J242" s="339">
        <v>6025</v>
      </c>
      <c r="K242" s="339">
        <v>289</v>
      </c>
      <c r="L242" s="339">
        <v>128</v>
      </c>
      <c r="M242" s="339">
        <v>1478</v>
      </c>
      <c r="N242" s="339">
        <v>494</v>
      </c>
      <c r="O242" s="339">
        <v>39</v>
      </c>
      <c r="P242" s="339">
        <v>254</v>
      </c>
      <c r="Q242" s="531">
        <v>251</v>
      </c>
      <c r="R242" s="599">
        <f t="shared" si="76"/>
        <v>9456</v>
      </c>
      <c r="S242" s="640">
        <f>R242/SUM(R240:R242)</f>
        <v>0.89528498390456357</v>
      </c>
      <c r="T242" s="15"/>
      <c r="U242" s="15"/>
      <c r="V242" s="15"/>
      <c r="W242" s="17"/>
      <c r="X242" s="15"/>
      <c r="Y242" s="15"/>
      <c r="Z242" s="15"/>
      <c r="AA242" s="15"/>
      <c r="AB242" s="15"/>
      <c r="AC242" s="15"/>
      <c r="AD242" s="15"/>
      <c r="AE242" s="17"/>
      <c r="AF242" s="16"/>
    </row>
    <row r="243" spans="1:32" ht="17.25" hidden="1" customHeight="1" x14ac:dyDescent="0.25">
      <c r="A243" s="2346" t="s">
        <v>110</v>
      </c>
      <c r="B243" s="196" t="s">
        <v>200</v>
      </c>
      <c r="C243" s="539">
        <v>0</v>
      </c>
      <c r="D243" s="353">
        <v>1</v>
      </c>
      <c r="E243" s="353">
        <v>1</v>
      </c>
      <c r="F243" s="353">
        <v>0</v>
      </c>
      <c r="G243" s="353">
        <v>0</v>
      </c>
      <c r="H243" s="353">
        <v>0</v>
      </c>
      <c r="I243" s="353">
        <v>0</v>
      </c>
      <c r="J243" s="353">
        <v>70</v>
      </c>
      <c r="K243" s="353">
        <v>1</v>
      </c>
      <c r="L243" s="353">
        <v>0</v>
      </c>
      <c r="M243" s="353">
        <v>11</v>
      </c>
      <c r="N243" s="353">
        <v>4</v>
      </c>
      <c r="O243" s="353">
        <v>0</v>
      </c>
      <c r="P243" s="353">
        <v>2</v>
      </c>
      <c r="Q243" s="540">
        <v>0</v>
      </c>
      <c r="R243" s="606">
        <f t="shared" ref="R243:R248" si="77">SUM(C243:Q243)</f>
        <v>90</v>
      </c>
      <c r="S243" s="636">
        <f>R243/SUM(R243:R245)</f>
        <v>0.31802120141342755</v>
      </c>
      <c r="T243" s="15"/>
      <c r="U243" s="15"/>
      <c r="V243" s="15"/>
      <c r="W243" s="17"/>
      <c r="X243" s="15"/>
      <c r="Y243" s="15"/>
      <c r="Z243" s="15"/>
      <c r="AA243" s="15"/>
      <c r="AB243" s="15"/>
      <c r="AC243" s="15"/>
      <c r="AD243" s="15"/>
      <c r="AE243" s="17"/>
      <c r="AF243" s="16"/>
    </row>
    <row r="244" spans="1:32" ht="17.25" hidden="1" customHeight="1" x14ac:dyDescent="0.25">
      <c r="A244" s="2344"/>
      <c r="B244" s="58" t="s">
        <v>201</v>
      </c>
      <c r="C244" s="534">
        <v>0</v>
      </c>
      <c r="D244" s="347">
        <v>0</v>
      </c>
      <c r="E244" s="347">
        <v>0</v>
      </c>
      <c r="F244" s="347">
        <v>0</v>
      </c>
      <c r="G244" s="347">
        <v>0</v>
      </c>
      <c r="H244" s="347">
        <v>0</v>
      </c>
      <c r="I244" s="347">
        <v>0</v>
      </c>
      <c r="J244" s="347">
        <v>3</v>
      </c>
      <c r="K244" s="347">
        <v>0</v>
      </c>
      <c r="L244" s="347">
        <v>0</v>
      </c>
      <c r="M244" s="347">
        <v>3</v>
      </c>
      <c r="N244" s="347">
        <v>1</v>
      </c>
      <c r="O244" s="347">
        <v>0</v>
      </c>
      <c r="P244" s="347">
        <v>0</v>
      </c>
      <c r="Q244" s="535">
        <v>0</v>
      </c>
      <c r="R244" s="607">
        <f t="shared" si="77"/>
        <v>7</v>
      </c>
      <c r="S244" s="637">
        <f>R244/SUM(R243:R245)</f>
        <v>2.4734982332155476E-2</v>
      </c>
      <c r="T244" s="15"/>
      <c r="U244" s="15"/>
      <c r="V244" s="15"/>
      <c r="W244" s="17"/>
      <c r="X244" s="15"/>
      <c r="Y244" s="15"/>
      <c r="Z244" s="15"/>
      <c r="AA244" s="15"/>
      <c r="AB244" s="15"/>
      <c r="AC244" s="15"/>
      <c r="AD244" s="15"/>
      <c r="AE244" s="17"/>
      <c r="AF244" s="16"/>
    </row>
    <row r="245" spans="1:32" ht="17.25" hidden="1" customHeight="1" thickBot="1" x14ac:dyDescent="0.3">
      <c r="A245" s="2353"/>
      <c r="B245" s="136" t="s">
        <v>202</v>
      </c>
      <c r="C245" s="541">
        <v>0</v>
      </c>
      <c r="D245" s="356">
        <v>1</v>
      </c>
      <c r="E245" s="356">
        <v>1</v>
      </c>
      <c r="F245" s="356">
        <v>1</v>
      </c>
      <c r="G245" s="356">
        <v>2</v>
      </c>
      <c r="H245" s="356">
        <v>0</v>
      </c>
      <c r="I245" s="356">
        <v>0</v>
      </c>
      <c r="J245" s="356">
        <v>145</v>
      </c>
      <c r="K245" s="356">
        <v>1</v>
      </c>
      <c r="L245" s="356">
        <v>1</v>
      </c>
      <c r="M245" s="356">
        <v>24</v>
      </c>
      <c r="N245" s="356">
        <v>6</v>
      </c>
      <c r="O245" s="356">
        <v>0</v>
      </c>
      <c r="P245" s="356">
        <v>3</v>
      </c>
      <c r="Q245" s="542">
        <v>1</v>
      </c>
      <c r="R245" s="609">
        <f t="shared" si="77"/>
        <v>186</v>
      </c>
      <c r="S245" s="637">
        <f>R245/SUM(R243:R245)</f>
        <v>0.65724381625441697</v>
      </c>
      <c r="T245" s="16"/>
      <c r="U245" s="16"/>
      <c r="V245" s="16"/>
      <c r="W245" s="16"/>
      <c r="X245" s="16"/>
      <c r="Y245" s="16"/>
      <c r="Z245" s="16"/>
      <c r="AA245" s="16"/>
      <c r="AB245" s="16"/>
      <c r="AC245" s="16"/>
      <c r="AD245" s="16"/>
      <c r="AE245" s="16"/>
      <c r="AF245" s="15"/>
    </row>
    <row r="246" spans="1:32" ht="17.25" hidden="1" customHeight="1" thickTop="1" x14ac:dyDescent="0.25">
      <c r="A246" s="2363" t="s">
        <v>130</v>
      </c>
      <c r="B246" s="135" t="s">
        <v>200</v>
      </c>
      <c r="C246" s="1657">
        <f>SUM(C234,C237,C240,C243)</f>
        <v>5</v>
      </c>
      <c r="D246" s="1658">
        <f t="shared" ref="D246:Q246" si="78">SUM(D234,D237,D240,D243)</f>
        <v>78</v>
      </c>
      <c r="E246" s="1658">
        <f t="shared" si="78"/>
        <v>75</v>
      </c>
      <c r="F246" s="1658">
        <f t="shared" si="78"/>
        <v>42</v>
      </c>
      <c r="G246" s="1658">
        <f t="shared" si="78"/>
        <v>16</v>
      </c>
      <c r="H246" s="1658">
        <f t="shared" si="78"/>
        <v>2</v>
      </c>
      <c r="I246" s="1658">
        <f t="shared" si="78"/>
        <v>12</v>
      </c>
      <c r="J246" s="1658">
        <f t="shared" si="78"/>
        <v>2100</v>
      </c>
      <c r="K246" s="1658">
        <f t="shared" si="78"/>
        <v>212</v>
      </c>
      <c r="L246" s="1658">
        <f t="shared" si="78"/>
        <v>33</v>
      </c>
      <c r="M246" s="1658">
        <f t="shared" si="78"/>
        <v>799</v>
      </c>
      <c r="N246" s="1658">
        <f t="shared" si="78"/>
        <v>214</v>
      </c>
      <c r="O246" s="1658">
        <f t="shared" si="78"/>
        <v>13</v>
      </c>
      <c r="P246" s="1658">
        <f t="shared" si="78"/>
        <v>131</v>
      </c>
      <c r="Q246" s="1659">
        <f t="shared" si="78"/>
        <v>69</v>
      </c>
      <c r="R246" s="600">
        <f t="shared" si="77"/>
        <v>3801</v>
      </c>
      <c r="S246" s="642">
        <f>R246/SUM(R246:R248)</f>
        <v>0.17768324607329844</v>
      </c>
      <c r="T246" s="16"/>
      <c r="U246" s="16"/>
      <c r="V246" s="16"/>
      <c r="W246" s="16"/>
      <c r="X246" s="16"/>
      <c r="Y246" s="16"/>
      <c r="Z246" s="16"/>
      <c r="AA246" s="16"/>
      <c r="AB246" s="16"/>
      <c r="AC246" s="16"/>
      <c r="AD246" s="16"/>
      <c r="AE246" s="16"/>
      <c r="AF246" s="15"/>
    </row>
    <row r="247" spans="1:32" ht="17.25" hidden="1" customHeight="1" x14ac:dyDescent="0.25">
      <c r="A247" s="2363"/>
      <c r="B247" s="56" t="s">
        <v>201</v>
      </c>
      <c r="C247" s="197">
        <f>SUM(C235,C238,C241,C244)</f>
        <v>4</v>
      </c>
      <c r="D247" s="1545">
        <f t="shared" ref="D247:Q247" si="79">SUM(D235,D238,D241,D244)</f>
        <v>18</v>
      </c>
      <c r="E247" s="1545">
        <f t="shared" si="79"/>
        <v>18</v>
      </c>
      <c r="F247" s="1545">
        <f t="shared" si="79"/>
        <v>17</v>
      </c>
      <c r="G247" s="1545">
        <f t="shared" si="79"/>
        <v>2</v>
      </c>
      <c r="H247" s="1545">
        <f t="shared" si="79"/>
        <v>2</v>
      </c>
      <c r="I247" s="1545">
        <f t="shared" si="79"/>
        <v>1</v>
      </c>
      <c r="J247" s="1545">
        <f t="shared" si="79"/>
        <v>366</v>
      </c>
      <c r="K247" s="1545">
        <f t="shared" si="79"/>
        <v>24</v>
      </c>
      <c r="L247" s="1545">
        <f t="shared" si="79"/>
        <v>6</v>
      </c>
      <c r="M247" s="1545">
        <f t="shared" si="79"/>
        <v>105</v>
      </c>
      <c r="N247" s="1545">
        <f t="shared" si="79"/>
        <v>44</v>
      </c>
      <c r="O247" s="1545">
        <f t="shared" si="79"/>
        <v>5</v>
      </c>
      <c r="P247" s="1545">
        <f t="shared" si="79"/>
        <v>20</v>
      </c>
      <c r="Q247" s="1660">
        <f t="shared" si="79"/>
        <v>17</v>
      </c>
      <c r="R247" s="597">
        <f t="shared" si="77"/>
        <v>649</v>
      </c>
      <c r="S247" s="642">
        <f>R247/SUM(R246:R248)</f>
        <v>3.0338444278234854E-2</v>
      </c>
      <c r="T247" s="16"/>
      <c r="U247" s="16"/>
      <c r="V247" s="16"/>
      <c r="W247" s="16"/>
      <c r="X247" s="16"/>
      <c r="Y247" s="16"/>
      <c r="Z247" s="16"/>
      <c r="AA247" s="16"/>
      <c r="AB247" s="16"/>
      <c r="AC247" s="16"/>
      <c r="AD247" s="16"/>
      <c r="AE247" s="16"/>
      <c r="AF247" s="15"/>
    </row>
    <row r="248" spans="1:32" ht="17.25" hidden="1" customHeight="1" thickBot="1" x14ac:dyDescent="0.3">
      <c r="A248" s="2363"/>
      <c r="B248" s="102" t="s">
        <v>202</v>
      </c>
      <c r="C248" s="198">
        <f>SUM(C236,C239,C242,C245)</f>
        <v>57</v>
      </c>
      <c r="D248" s="1661">
        <f t="shared" ref="D248:Q248" si="80">SUM(D236,D239,D242,D245)</f>
        <v>328</v>
      </c>
      <c r="E248" s="1661">
        <f t="shared" si="80"/>
        <v>265</v>
      </c>
      <c r="F248" s="1661">
        <f t="shared" si="80"/>
        <v>123</v>
      </c>
      <c r="G248" s="1661">
        <f t="shared" si="80"/>
        <v>100</v>
      </c>
      <c r="H248" s="1661">
        <f t="shared" si="80"/>
        <v>18</v>
      </c>
      <c r="I248" s="1661">
        <f t="shared" si="80"/>
        <v>26</v>
      </c>
      <c r="J248" s="1661">
        <f t="shared" si="80"/>
        <v>10793</v>
      </c>
      <c r="K248" s="1661">
        <f t="shared" si="80"/>
        <v>506</v>
      </c>
      <c r="L248" s="1661">
        <f t="shared" si="80"/>
        <v>255</v>
      </c>
      <c r="M248" s="1661">
        <f t="shared" si="80"/>
        <v>2585</v>
      </c>
      <c r="N248" s="1661">
        <f t="shared" si="80"/>
        <v>915</v>
      </c>
      <c r="O248" s="1661">
        <f t="shared" si="80"/>
        <v>66</v>
      </c>
      <c r="P248" s="1661">
        <f t="shared" si="80"/>
        <v>467</v>
      </c>
      <c r="Q248" s="1662">
        <f t="shared" si="80"/>
        <v>438</v>
      </c>
      <c r="R248" s="599">
        <f t="shared" si="77"/>
        <v>16942</v>
      </c>
      <c r="S248" s="642">
        <f>R248/SUM(R246:R248)</f>
        <v>0.79197830964846672</v>
      </c>
      <c r="T248" s="14"/>
      <c r="U248" s="14"/>
      <c r="V248" s="14"/>
      <c r="W248" s="14"/>
      <c r="X248" s="14"/>
      <c r="Y248" s="14"/>
      <c r="Z248" s="14"/>
      <c r="AA248" s="14"/>
      <c r="AB248" s="14"/>
      <c r="AC248" s="14"/>
      <c r="AD248" s="14"/>
      <c r="AE248" s="14"/>
      <c r="AF248" s="14"/>
    </row>
    <row r="249" spans="1:32" ht="17.25" hidden="1" customHeight="1" thickBot="1" x14ac:dyDescent="0.3">
      <c r="A249" s="2364" t="s">
        <v>161</v>
      </c>
      <c r="B249" s="2365"/>
      <c r="C249" s="2361"/>
      <c r="D249" s="2361"/>
      <c r="E249" s="2361"/>
      <c r="F249" s="2361"/>
      <c r="G249" s="2361"/>
      <c r="H249" s="2361"/>
      <c r="I249" s="2361"/>
      <c r="J249" s="2361"/>
      <c r="K249" s="2361"/>
      <c r="L249" s="2361"/>
      <c r="M249" s="2361"/>
      <c r="N249" s="2361"/>
      <c r="O249" s="2361"/>
      <c r="P249" s="2361"/>
      <c r="Q249" s="2361"/>
      <c r="R249" s="2365"/>
      <c r="S249" s="2366"/>
      <c r="T249" s="14"/>
      <c r="U249" s="14"/>
      <c r="V249" s="14"/>
      <c r="W249" s="14"/>
      <c r="X249" s="14"/>
      <c r="Y249" s="14"/>
      <c r="Z249" s="14"/>
      <c r="AA249" s="14"/>
      <c r="AB249" s="14"/>
      <c r="AC249" s="14"/>
      <c r="AD249" s="14"/>
      <c r="AE249" s="14"/>
      <c r="AF249" s="14"/>
    </row>
    <row r="250" spans="1:32" ht="17.25" hidden="1" customHeight="1" x14ac:dyDescent="0.25">
      <c r="A250" s="2346" t="s">
        <v>162</v>
      </c>
      <c r="B250" s="55" t="s">
        <v>200</v>
      </c>
      <c r="C250" s="333">
        <v>0</v>
      </c>
      <c r="D250" s="334">
        <v>0</v>
      </c>
      <c r="E250" s="334">
        <v>0</v>
      </c>
      <c r="F250" s="334">
        <v>0</v>
      </c>
      <c r="G250" s="334">
        <v>0</v>
      </c>
      <c r="H250" s="334">
        <v>0</v>
      </c>
      <c r="I250" s="334">
        <v>1</v>
      </c>
      <c r="J250" s="334">
        <v>2</v>
      </c>
      <c r="K250" s="334">
        <v>0</v>
      </c>
      <c r="L250" s="334">
        <v>1</v>
      </c>
      <c r="M250" s="334">
        <v>5</v>
      </c>
      <c r="N250" s="334">
        <v>2</v>
      </c>
      <c r="O250" s="334">
        <v>0</v>
      </c>
      <c r="P250" s="334">
        <v>0</v>
      </c>
      <c r="Q250" s="335">
        <v>0</v>
      </c>
      <c r="R250" s="621">
        <f t="shared" ref="R250:R261" si="81">SUM(C250:Q250)</f>
        <v>11</v>
      </c>
      <c r="S250" s="639">
        <f>R250/SUM(R250:R252)</f>
        <v>4.1666666666666664E-2</v>
      </c>
      <c r="T250" s="14"/>
      <c r="U250" s="14"/>
      <c r="V250" s="14"/>
      <c r="W250" s="14"/>
      <c r="X250" s="14"/>
      <c r="Y250" s="14"/>
      <c r="Z250" s="14"/>
      <c r="AA250" s="14"/>
      <c r="AB250" s="14"/>
      <c r="AC250" s="14"/>
      <c r="AD250" s="14"/>
      <c r="AE250" s="14"/>
      <c r="AF250" s="14"/>
    </row>
    <row r="251" spans="1:32" ht="17.25" hidden="1" customHeight="1" x14ac:dyDescent="0.25">
      <c r="A251" s="2344"/>
      <c r="B251" s="56" t="s">
        <v>201</v>
      </c>
      <c r="C251" s="336">
        <v>0</v>
      </c>
      <c r="D251" s="336">
        <v>0</v>
      </c>
      <c r="E251" s="336">
        <v>0</v>
      </c>
      <c r="F251" s="336">
        <v>0</v>
      </c>
      <c r="G251" s="336">
        <v>0</v>
      </c>
      <c r="H251" s="336">
        <v>0</v>
      </c>
      <c r="I251" s="336">
        <v>0</v>
      </c>
      <c r="J251" s="336">
        <v>1</v>
      </c>
      <c r="K251" s="336">
        <v>0</v>
      </c>
      <c r="L251" s="336">
        <v>0</v>
      </c>
      <c r="M251" s="336">
        <v>0</v>
      </c>
      <c r="N251" s="336">
        <v>0</v>
      </c>
      <c r="O251" s="336">
        <v>0</v>
      </c>
      <c r="P251" s="336">
        <v>0</v>
      </c>
      <c r="Q251" s="337">
        <v>0</v>
      </c>
      <c r="R251" s="622">
        <f t="shared" si="81"/>
        <v>1</v>
      </c>
      <c r="S251" s="640">
        <f>R251/SUM(R250:R252)</f>
        <v>3.787878787878788E-3</v>
      </c>
      <c r="T251" s="14"/>
      <c r="U251" s="14"/>
      <c r="V251" s="14"/>
      <c r="W251" s="14"/>
      <c r="X251" s="14"/>
      <c r="Y251" s="14"/>
      <c r="Z251" s="14"/>
      <c r="AA251" s="14"/>
      <c r="AB251" s="14"/>
      <c r="AC251" s="14"/>
      <c r="AD251" s="14"/>
      <c r="AE251" s="14"/>
      <c r="AF251" s="14"/>
    </row>
    <row r="252" spans="1:32" ht="17.25" hidden="1" customHeight="1" thickBot="1" x14ac:dyDescent="0.3">
      <c r="A252" s="2345"/>
      <c r="B252" s="57" t="s">
        <v>202</v>
      </c>
      <c r="C252" s="338">
        <v>0</v>
      </c>
      <c r="D252" s="339">
        <v>5</v>
      </c>
      <c r="E252" s="339">
        <v>4</v>
      </c>
      <c r="F252" s="339">
        <v>1</v>
      </c>
      <c r="G252" s="339">
        <v>1</v>
      </c>
      <c r="H252" s="339">
        <v>0</v>
      </c>
      <c r="I252" s="339">
        <v>0</v>
      </c>
      <c r="J252" s="339">
        <v>155</v>
      </c>
      <c r="K252" s="339">
        <v>4</v>
      </c>
      <c r="L252" s="339">
        <v>4</v>
      </c>
      <c r="M252" s="339">
        <v>49</v>
      </c>
      <c r="N252" s="339">
        <v>14</v>
      </c>
      <c r="O252" s="339">
        <v>1</v>
      </c>
      <c r="P252" s="339">
        <v>8</v>
      </c>
      <c r="Q252" s="340">
        <v>6</v>
      </c>
      <c r="R252" s="623">
        <f t="shared" si="81"/>
        <v>252</v>
      </c>
      <c r="S252" s="640">
        <f>R252/SUM(R250:R252)</f>
        <v>0.95454545454545459</v>
      </c>
      <c r="T252" s="14"/>
      <c r="U252" s="14"/>
      <c r="V252" s="14"/>
      <c r="W252" s="14"/>
      <c r="X252" s="14"/>
      <c r="Y252" s="14"/>
      <c r="Z252" s="14"/>
      <c r="AA252" s="14"/>
      <c r="AB252" s="14"/>
      <c r="AC252" s="14"/>
      <c r="AD252" s="14"/>
      <c r="AE252" s="14"/>
      <c r="AF252" s="14"/>
    </row>
    <row r="253" spans="1:32" ht="17.25" hidden="1" customHeight="1" x14ac:dyDescent="0.25">
      <c r="A253" s="2346" t="s">
        <v>163</v>
      </c>
      <c r="B253" s="60" t="s">
        <v>200</v>
      </c>
      <c r="C253" s="343">
        <v>3</v>
      </c>
      <c r="D253" s="344">
        <v>54</v>
      </c>
      <c r="E253" s="344">
        <v>42</v>
      </c>
      <c r="F253" s="344">
        <v>30</v>
      </c>
      <c r="G253" s="344">
        <v>12</v>
      </c>
      <c r="H253" s="344">
        <v>0</v>
      </c>
      <c r="I253" s="344">
        <v>8</v>
      </c>
      <c r="J253" s="344">
        <v>1344</v>
      </c>
      <c r="K253" s="344">
        <v>135</v>
      </c>
      <c r="L253" s="344">
        <v>18</v>
      </c>
      <c r="M253" s="344">
        <v>545</v>
      </c>
      <c r="N253" s="344">
        <v>130</v>
      </c>
      <c r="O253" s="344">
        <v>8</v>
      </c>
      <c r="P253" s="344">
        <v>90</v>
      </c>
      <c r="Q253" s="345">
        <v>38</v>
      </c>
      <c r="R253" s="624">
        <f t="shared" si="81"/>
        <v>2457</v>
      </c>
      <c r="S253" s="636">
        <f>R253/SUM(R253:R255)</f>
        <v>0.19906019606254557</v>
      </c>
      <c r="T253" s="14"/>
      <c r="U253" s="14"/>
      <c r="V253" s="14"/>
      <c r="W253" s="14"/>
      <c r="X253" s="14"/>
      <c r="Y253" s="14"/>
      <c r="Z253" s="14"/>
      <c r="AA253" s="14"/>
      <c r="AB253" s="14"/>
      <c r="AC253" s="14"/>
      <c r="AD253" s="14"/>
      <c r="AE253" s="14"/>
      <c r="AF253" s="14"/>
    </row>
    <row r="254" spans="1:32" ht="17.25" hidden="1" customHeight="1" x14ac:dyDescent="0.25">
      <c r="A254" s="2344"/>
      <c r="B254" s="58" t="s">
        <v>201</v>
      </c>
      <c r="C254" s="346">
        <v>2</v>
      </c>
      <c r="D254" s="347">
        <v>7</v>
      </c>
      <c r="E254" s="347">
        <v>11</v>
      </c>
      <c r="F254" s="347">
        <v>9</v>
      </c>
      <c r="G254" s="347">
        <v>0</v>
      </c>
      <c r="H254" s="347">
        <v>0</v>
      </c>
      <c r="I254" s="347">
        <v>0</v>
      </c>
      <c r="J254" s="347">
        <v>136</v>
      </c>
      <c r="K254" s="347">
        <v>14</v>
      </c>
      <c r="L254" s="347">
        <v>4</v>
      </c>
      <c r="M254" s="347">
        <v>53</v>
      </c>
      <c r="N254" s="347">
        <v>26</v>
      </c>
      <c r="O254" s="347">
        <v>0</v>
      </c>
      <c r="P254" s="347">
        <v>12</v>
      </c>
      <c r="Q254" s="348">
        <v>6</v>
      </c>
      <c r="R254" s="625">
        <f t="shared" si="81"/>
        <v>280</v>
      </c>
      <c r="S254" s="637">
        <f>R254/SUM(R253:R255)</f>
        <v>2.268492262821032E-2</v>
      </c>
      <c r="T254" s="14"/>
      <c r="U254" s="14"/>
      <c r="V254" s="14"/>
      <c r="W254" s="14"/>
      <c r="X254" s="14"/>
      <c r="Y254" s="14"/>
      <c r="Z254" s="14"/>
      <c r="AA254" s="14"/>
      <c r="AB254" s="14"/>
      <c r="AC254" s="14"/>
      <c r="AD254" s="14"/>
      <c r="AE254" s="14"/>
      <c r="AF254" s="14"/>
    </row>
    <row r="255" spans="1:32" ht="17.25" hidden="1" customHeight="1" thickBot="1" x14ac:dyDescent="0.3">
      <c r="A255" s="2345"/>
      <c r="B255" s="59" t="s">
        <v>202</v>
      </c>
      <c r="C255" s="349">
        <v>36</v>
      </c>
      <c r="D255" s="350">
        <v>177</v>
      </c>
      <c r="E255" s="350">
        <v>136</v>
      </c>
      <c r="F255" s="350">
        <v>65</v>
      </c>
      <c r="G255" s="350">
        <v>62</v>
      </c>
      <c r="H255" s="350">
        <v>11</v>
      </c>
      <c r="I255" s="350">
        <v>17</v>
      </c>
      <c r="J255" s="350">
        <v>6025</v>
      </c>
      <c r="K255" s="350">
        <v>282</v>
      </c>
      <c r="L255" s="350">
        <v>159</v>
      </c>
      <c r="M255" s="350">
        <v>1545</v>
      </c>
      <c r="N255" s="350">
        <v>508</v>
      </c>
      <c r="O255" s="350">
        <v>35</v>
      </c>
      <c r="P255" s="350">
        <v>268</v>
      </c>
      <c r="Q255" s="351">
        <v>280</v>
      </c>
      <c r="R255" s="626">
        <f t="shared" si="81"/>
        <v>9606</v>
      </c>
      <c r="S255" s="637">
        <f>R255/SUM(R253:R255)</f>
        <v>0.77825488130924414</v>
      </c>
      <c r="T255" s="14"/>
      <c r="U255" s="14"/>
      <c r="V255" s="14"/>
      <c r="W255" s="14"/>
      <c r="X255" s="14"/>
      <c r="Y255" s="14"/>
      <c r="Z255" s="14"/>
      <c r="AA255" s="14"/>
      <c r="AB255" s="14"/>
      <c r="AC255" s="14"/>
      <c r="AD255" s="14"/>
      <c r="AE255" s="14"/>
      <c r="AF255" s="14"/>
    </row>
    <row r="256" spans="1:32" ht="17.25" hidden="1" customHeight="1" x14ac:dyDescent="0.25">
      <c r="A256" s="2346" t="s">
        <v>164</v>
      </c>
      <c r="B256" s="55" t="s">
        <v>200</v>
      </c>
      <c r="C256" s="333">
        <v>2</v>
      </c>
      <c r="D256" s="334">
        <v>16</v>
      </c>
      <c r="E256" s="334">
        <v>30</v>
      </c>
      <c r="F256" s="334">
        <v>9</v>
      </c>
      <c r="G256" s="334">
        <v>3</v>
      </c>
      <c r="H256" s="334">
        <v>2</v>
      </c>
      <c r="I256" s="334">
        <v>3</v>
      </c>
      <c r="J256" s="334">
        <v>620</v>
      </c>
      <c r="K256" s="334">
        <v>59</v>
      </c>
      <c r="L256" s="334">
        <v>11</v>
      </c>
      <c r="M256" s="334">
        <v>215</v>
      </c>
      <c r="N256" s="334">
        <v>65</v>
      </c>
      <c r="O256" s="334">
        <v>4</v>
      </c>
      <c r="P256" s="334">
        <v>38</v>
      </c>
      <c r="Q256" s="335">
        <v>21</v>
      </c>
      <c r="R256" s="621">
        <f t="shared" si="81"/>
        <v>1098</v>
      </c>
      <c r="S256" s="639">
        <f>R256/SUM(R256:R258)</f>
        <v>0.14114924797531817</v>
      </c>
      <c r="T256" s="14"/>
      <c r="U256" s="14"/>
      <c r="V256" s="14"/>
      <c r="W256" s="14"/>
      <c r="X256" s="14"/>
      <c r="Y256" s="14"/>
      <c r="Z256" s="14"/>
      <c r="AA256" s="14"/>
      <c r="AB256" s="14"/>
      <c r="AC256" s="14"/>
      <c r="AD256" s="14"/>
      <c r="AE256" s="14"/>
      <c r="AF256" s="14"/>
    </row>
    <row r="257" spans="1:32" ht="17.25" hidden="1" customHeight="1" x14ac:dyDescent="0.25">
      <c r="A257" s="2344"/>
      <c r="B257" s="56" t="s">
        <v>201</v>
      </c>
      <c r="C257" s="336">
        <v>0</v>
      </c>
      <c r="D257" s="341">
        <v>10</v>
      </c>
      <c r="E257" s="341">
        <v>6</v>
      </c>
      <c r="F257" s="341">
        <v>6</v>
      </c>
      <c r="G257" s="341">
        <v>2</v>
      </c>
      <c r="H257" s="341">
        <v>2</v>
      </c>
      <c r="I257" s="341">
        <v>1</v>
      </c>
      <c r="J257" s="341">
        <v>144</v>
      </c>
      <c r="K257" s="341">
        <v>7</v>
      </c>
      <c r="L257" s="341">
        <v>2</v>
      </c>
      <c r="M257" s="341">
        <v>43</v>
      </c>
      <c r="N257" s="341">
        <v>15</v>
      </c>
      <c r="O257" s="341">
        <v>5</v>
      </c>
      <c r="P257" s="341">
        <v>4</v>
      </c>
      <c r="Q257" s="342">
        <v>4</v>
      </c>
      <c r="R257" s="622">
        <f t="shared" si="81"/>
        <v>251</v>
      </c>
      <c r="S257" s="640">
        <f>R257/SUM(R256:R258)</f>
        <v>3.2266358143720274E-2</v>
      </c>
      <c r="T257" s="14"/>
      <c r="U257" s="14"/>
      <c r="V257" s="14"/>
      <c r="W257" s="14"/>
      <c r="X257" s="14"/>
      <c r="Y257" s="14"/>
      <c r="Z257" s="14"/>
      <c r="AA257" s="14"/>
      <c r="AB257" s="14"/>
      <c r="AC257" s="14"/>
      <c r="AD257" s="14"/>
      <c r="AE257" s="14"/>
      <c r="AF257" s="14"/>
    </row>
    <row r="258" spans="1:32" ht="17.25" hidden="1" customHeight="1" thickBot="1" x14ac:dyDescent="0.3">
      <c r="A258" s="2345"/>
      <c r="B258" s="102" t="s">
        <v>202</v>
      </c>
      <c r="C258" s="338">
        <v>19</v>
      </c>
      <c r="D258" s="339">
        <v>125</v>
      </c>
      <c r="E258" s="339">
        <v>106</v>
      </c>
      <c r="F258" s="339">
        <v>50</v>
      </c>
      <c r="G258" s="339">
        <v>36</v>
      </c>
      <c r="H258" s="339">
        <v>4</v>
      </c>
      <c r="I258" s="339">
        <v>8</v>
      </c>
      <c r="J258" s="339">
        <v>4215</v>
      </c>
      <c r="K258" s="339">
        <v>204</v>
      </c>
      <c r="L258" s="339">
        <v>78</v>
      </c>
      <c r="M258" s="339">
        <v>897</v>
      </c>
      <c r="N258" s="339">
        <v>355</v>
      </c>
      <c r="O258" s="339">
        <v>25</v>
      </c>
      <c r="P258" s="339">
        <v>169</v>
      </c>
      <c r="Q258" s="340">
        <v>139</v>
      </c>
      <c r="R258" s="623">
        <f t="shared" si="81"/>
        <v>6430</v>
      </c>
      <c r="S258" s="640">
        <f>R258/SUM(R256:R258)</f>
        <v>0.82658439388096161</v>
      </c>
      <c r="T258" s="14"/>
      <c r="U258" s="14"/>
      <c r="V258" s="14"/>
      <c r="W258" s="14"/>
      <c r="X258" s="14"/>
      <c r="Y258" s="14"/>
      <c r="Z258" s="14"/>
      <c r="AA258" s="14"/>
      <c r="AB258" s="14"/>
      <c r="AC258" s="14"/>
      <c r="AD258" s="14"/>
      <c r="AE258" s="14"/>
      <c r="AF258" s="14"/>
    </row>
    <row r="259" spans="1:32" ht="17.25" hidden="1" customHeight="1" x14ac:dyDescent="0.25">
      <c r="A259" s="2346" t="s">
        <v>165</v>
      </c>
      <c r="B259" s="60" t="s">
        <v>200</v>
      </c>
      <c r="C259" s="352">
        <v>0</v>
      </c>
      <c r="D259" s="353">
        <v>8</v>
      </c>
      <c r="E259" s="353">
        <v>3</v>
      </c>
      <c r="F259" s="353">
        <v>3</v>
      </c>
      <c r="G259" s="353">
        <v>1</v>
      </c>
      <c r="H259" s="353">
        <v>0</v>
      </c>
      <c r="I259" s="353">
        <v>0</v>
      </c>
      <c r="J259" s="353">
        <v>134</v>
      </c>
      <c r="K259" s="353">
        <v>18</v>
      </c>
      <c r="L259" s="353">
        <v>3</v>
      </c>
      <c r="M259" s="353">
        <v>34</v>
      </c>
      <c r="N259" s="353">
        <v>17</v>
      </c>
      <c r="O259" s="353">
        <v>1</v>
      </c>
      <c r="P259" s="353">
        <v>3</v>
      </c>
      <c r="Q259" s="354">
        <v>10</v>
      </c>
      <c r="R259" s="624">
        <f t="shared" si="81"/>
        <v>235</v>
      </c>
      <c r="S259" s="636">
        <f>R259/SUM(R259:R261)</f>
        <v>0.23359840954274355</v>
      </c>
      <c r="T259" s="14"/>
      <c r="U259" s="14"/>
      <c r="V259" s="14"/>
      <c r="W259" s="14"/>
      <c r="X259" s="14"/>
      <c r="Y259" s="14"/>
      <c r="Z259" s="14"/>
      <c r="AA259" s="14"/>
      <c r="AB259" s="14"/>
      <c r="AC259" s="14"/>
      <c r="AD259" s="14"/>
      <c r="AE259" s="14"/>
      <c r="AF259" s="14"/>
    </row>
    <row r="260" spans="1:32" ht="17.25" hidden="1" customHeight="1" x14ac:dyDescent="0.25">
      <c r="A260" s="2344"/>
      <c r="B260" s="58" t="s">
        <v>201</v>
      </c>
      <c r="C260" s="346">
        <v>2</v>
      </c>
      <c r="D260" s="347">
        <v>1</v>
      </c>
      <c r="E260" s="347">
        <v>1</v>
      </c>
      <c r="F260" s="347">
        <v>2</v>
      </c>
      <c r="G260" s="347">
        <v>0</v>
      </c>
      <c r="H260" s="347">
        <v>0</v>
      </c>
      <c r="I260" s="347">
        <v>0</v>
      </c>
      <c r="J260" s="347">
        <v>85</v>
      </c>
      <c r="K260" s="347">
        <v>3</v>
      </c>
      <c r="L260" s="347">
        <v>0</v>
      </c>
      <c r="M260" s="347">
        <v>9</v>
      </c>
      <c r="N260" s="347">
        <v>3</v>
      </c>
      <c r="O260" s="347">
        <v>0</v>
      </c>
      <c r="P260" s="347">
        <v>4</v>
      </c>
      <c r="Q260" s="348">
        <v>7</v>
      </c>
      <c r="R260" s="625">
        <f t="shared" si="81"/>
        <v>117</v>
      </c>
      <c r="S260" s="637">
        <f>R260/SUM(R259:R261)</f>
        <v>0.11630218687872763</v>
      </c>
      <c r="T260" s="14"/>
      <c r="U260" s="14"/>
      <c r="V260" s="14"/>
      <c r="W260" s="14"/>
      <c r="X260" s="14"/>
      <c r="Y260" s="14"/>
      <c r="Z260" s="14"/>
      <c r="AA260" s="14"/>
      <c r="AB260" s="14"/>
      <c r="AC260" s="14"/>
      <c r="AD260" s="14"/>
      <c r="AE260" s="14"/>
      <c r="AF260" s="14"/>
    </row>
    <row r="261" spans="1:32" ht="17.25" hidden="1" customHeight="1" thickBot="1" x14ac:dyDescent="0.3">
      <c r="A261" s="2353"/>
      <c r="B261" s="1541" t="s">
        <v>202</v>
      </c>
      <c r="C261" s="1543">
        <v>2</v>
      </c>
      <c r="D261" s="1542">
        <v>21</v>
      </c>
      <c r="E261" s="1542">
        <v>19</v>
      </c>
      <c r="F261" s="1542">
        <v>7</v>
      </c>
      <c r="G261" s="1542">
        <v>1</v>
      </c>
      <c r="H261" s="1542">
        <v>3</v>
      </c>
      <c r="I261" s="1542">
        <v>1</v>
      </c>
      <c r="J261" s="1542">
        <v>398</v>
      </c>
      <c r="K261" s="1542">
        <v>16</v>
      </c>
      <c r="L261" s="1542">
        <v>14</v>
      </c>
      <c r="M261" s="1542">
        <v>94</v>
      </c>
      <c r="N261" s="1542">
        <v>38</v>
      </c>
      <c r="O261" s="1542">
        <v>5</v>
      </c>
      <c r="P261" s="1542">
        <v>22</v>
      </c>
      <c r="Q261" s="1544">
        <v>13</v>
      </c>
      <c r="R261" s="1663">
        <f t="shared" si="81"/>
        <v>654</v>
      </c>
      <c r="S261" s="655">
        <f>R261/SUM(R259:R261)</f>
        <v>0.6500994035785288</v>
      </c>
      <c r="T261" s="14"/>
      <c r="U261" s="14"/>
      <c r="V261" s="14"/>
      <c r="W261" s="14"/>
      <c r="X261" s="14"/>
      <c r="Y261" s="14"/>
      <c r="Z261" s="14"/>
      <c r="AA261" s="14"/>
      <c r="AB261" s="14"/>
      <c r="AC261" s="14"/>
      <c r="AD261" s="14"/>
      <c r="AE261" s="14"/>
      <c r="AF261" s="14"/>
    </row>
    <row r="262" spans="1:32" ht="17.25" hidden="1" customHeight="1" thickTop="1" x14ac:dyDescent="0.25">
      <c r="A262" s="2367" t="s">
        <v>130</v>
      </c>
      <c r="B262" s="55" t="s">
        <v>200</v>
      </c>
      <c r="C262" s="1657">
        <f>SUM(C250,C253,C256,C259)</f>
        <v>5</v>
      </c>
      <c r="D262" s="1658">
        <f t="shared" ref="D262:Q262" si="82">SUM(D250,D253,D256,D259)</f>
        <v>78</v>
      </c>
      <c r="E262" s="1658">
        <f t="shared" si="82"/>
        <v>75</v>
      </c>
      <c r="F262" s="1658">
        <f t="shared" si="82"/>
        <v>42</v>
      </c>
      <c r="G262" s="1658">
        <f t="shared" si="82"/>
        <v>16</v>
      </c>
      <c r="H262" s="1658">
        <f t="shared" si="82"/>
        <v>2</v>
      </c>
      <c r="I262" s="1658">
        <f t="shared" si="82"/>
        <v>12</v>
      </c>
      <c r="J262" s="1658">
        <f t="shared" si="82"/>
        <v>2100</v>
      </c>
      <c r="K262" s="1658">
        <f t="shared" si="82"/>
        <v>212</v>
      </c>
      <c r="L262" s="1658">
        <f t="shared" si="82"/>
        <v>33</v>
      </c>
      <c r="M262" s="1658">
        <f t="shared" si="82"/>
        <v>799</v>
      </c>
      <c r="N262" s="1658">
        <f t="shared" si="82"/>
        <v>214</v>
      </c>
      <c r="O262" s="1658">
        <f t="shared" si="82"/>
        <v>13</v>
      </c>
      <c r="P262" s="1658">
        <f t="shared" si="82"/>
        <v>131</v>
      </c>
      <c r="Q262" s="1659">
        <f t="shared" si="82"/>
        <v>69</v>
      </c>
      <c r="R262" s="596">
        <f>SUM(C262:Q262)</f>
        <v>3801</v>
      </c>
      <c r="S262" s="1137">
        <f>R262/SUM(R262:R264)</f>
        <v>0.17768324607329844</v>
      </c>
      <c r="T262" s="14"/>
      <c r="U262" s="14"/>
      <c r="V262" s="14"/>
      <c r="W262" s="14"/>
      <c r="X262" s="14"/>
      <c r="Y262" s="14"/>
      <c r="Z262" s="14"/>
      <c r="AA262" s="14"/>
      <c r="AB262" s="14"/>
      <c r="AC262" s="14"/>
      <c r="AD262" s="14"/>
      <c r="AE262" s="14"/>
      <c r="AF262" s="14"/>
    </row>
    <row r="263" spans="1:32" ht="17.25" hidden="1" customHeight="1" x14ac:dyDescent="0.25">
      <c r="A263" s="2363"/>
      <c r="B263" s="56" t="s">
        <v>201</v>
      </c>
      <c r="C263" s="197">
        <f>SUM(C251,C254,C257,C260)</f>
        <v>4</v>
      </c>
      <c r="D263" s="1545">
        <f t="shared" ref="D263:Q263" si="83">SUM(D251,D254,D257,D260)</f>
        <v>18</v>
      </c>
      <c r="E263" s="1545">
        <f t="shared" si="83"/>
        <v>18</v>
      </c>
      <c r="F263" s="1545">
        <f t="shared" si="83"/>
        <v>17</v>
      </c>
      <c r="G263" s="1545">
        <f t="shared" si="83"/>
        <v>2</v>
      </c>
      <c r="H263" s="1545">
        <f t="shared" si="83"/>
        <v>2</v>
      </c>
      <c r="I263" s="1545">
        <f t="shared" si="83"/>
        <v>1</v>
      </c>
      <c r="J263" s="1545">
        <f t="shared" si="83"/>
        <v>366</v>
      </c>
      <c r="K263" s="1545">
        <f t="shared" si="83"/>
        <v>24</v>
      </c>
      <c r="L263" s="1545">
        <f t="shared" si="83"/>
        <v>6</v>
      </c>
      <c r="M263" s="1545">
        <f t="shared" si="83"/>
        <v>105</v>
      </c>
      <c r="N263" s="1545">
        <f t="shared" si="83"/>
        <v>44</v>
      </c>
      <c r="O263" s="1545">
        <f t="shared" si="83"/>
        <v>5</v>
      </c>
      <c r="P263" s="1545">
        <f t="shared" si="83"/>
        <v>20</v>
      </c>
      <c r="Q263" s="1660">
        <f t="shared" si="83"/>
        <v>17</v>
      </c>
      <c r="R263" s="597">
        <f>SUM(C263:Q263)</f>
        <v>649</v>
      </c>
      <c r="S263" s="659">
        <f>R263/SUM(R262:R264)</f>
        <v>3.0338444278234854E-2</v>
      </c>
      <c r="T263" s="14"/>
      <c r="U263" s="14"/>
      <c r="V263" s="14"/>
      <c r="W263" s="14"/>
      <c r="X263" s="14"/>
      <c r="Y263" s="14"/>
      <c r="Z263" s="14"/>
      <c r="AA263" s="14"/>
      <c r="AB263" s="14"/>
      <c r="AC263" s="14"/>
      <c r="AD263" s="14"/>
      <c r="AE263" s="14"/>
      <c r="AF263" s="14"/>
    </row>
    <row r="264" spans="1:32" ht="17.25" hidden="1" customHeight="1" thickBot="1" x14ac:dyDescent="0.3">
      <c r="A264" s="2368"/>
      <c r="B264" s="57" t="s">
        <v>202</v>
      </c>
      <c r="C264" s="198">
        <f>SUM(C252,C255,C258,C261)</f>
        <v>57</v>
      </c>
      <c r="D264" s="1661">
        <f t="shared" ref="D264:Q264" si="84">SUM(D252,D255,D258,D261)</f>
        <v>328</v>
      </c>
      <c r="E264" s="1661">
        <f t="shared" si="84"/>
        <v>265</v>
      </c>
      <c r="F264" s="1661">
        <f t="shared" si="84"/>
        <v>123</v>
      </c>
      <c r="G264" s="1661">
        <f t="shared" si="84"/>
        <v>100</v>
      </c>
      <c r="H264" s="1661">
        <f t="shared" si="84"/>
        <v>18</v>
      </c>
      <c r="I264" s="1661">
        <f t="shared" si="84"/>
        <v>26</v>
      </c>
      <c r="J264" s="1661">
        <f t="shared" si="84"/>
        <v>10793</v>
      </c>
      <c r="K264" s="1661">
        <f t="shared" si="84"/>
        <v>506</v>
      </c>
      <c r="L264" s="1661">
        <f t="shared" si="84"/>
        <v>255</v>
      </c>
      <c r="M264" s="1661">
        <f t="shared" si="84"/>
        <v>2585</v>
      </c>
      <c r="N264" s="1661">
        <f t="shared" si="84"/>
        <v>915</v>
      </c>
      <c r="O264" s="1661">
        <f t="shared" si="84"/>
        <v>66</v>
      </c>
      <c r="P264" s="1661">
        <f t="shared" si="84"/>
        <v>467</v>
      </c>
      <c r="Q264" s="1662">
        <f t="shared" si="84"/>
        <v>438</v>
      </c>
      <c r="R264" s="599">
        <f>SUM(C264:Q264)</f>
        <v>16942</v>
      </c>
      <c r="S264" s="1667">
        <f>R264/SUM(R262:R264)</f>
        <v>0.79197830964846672</v>
      </c>
      <c r="T264" s="14"/>
      <c r="U264" s="14"/>
      <c r="V264" s="14"/>
      <c r="W264" s="14"/>
      <c r="X264" s="14"/>
      <c r="Y264" s="14"/>
      <c r="Z264" s="14"/>
      <c r="AA264" s="14"/>
      <c r="AB264" s="14"/>
      <c r="AC264" s="14"/>
      <c r="AD264" s="14"/>
      <c r="AE264" s="14"/>
      <c r="AF264" s="14"/>
    </row>
    <row r="265" spans="1:32" ht="15.75" hidden="1" customHeight="1" x14ac:dyDescent="0.25">
      <c r="A265" s="2363" t="s">
        <v>129</v>
      </c>
      <c r="B265" s="196" t="s">
        <v>200</v>
      </c>
      <c r="C265" s="1664">
        <f t="shared" ref="C265:R265" si="85">C262/SUM(C262:C264)</f>
        <v>7.575757575757576E-2</v>
      </c>
      <c r="D265" s="1665">
        <f t="shared" si="85"/>
        <v>0.18396226415094338</v>
      </c>
      <c r="E265" s="1665">
        <f t="shared" si="85"/>
        <v>0.20949720670391062</v>
      </c>
      <c r="F265" s="1665">
        <f t="shared" si="85"/>
        <v>0.23076923076923078</v>
      </c>
      <c r="G265" s="1665">
        <f t="shared" si="85"/>
        <v>0.13559322033898305</v>
      </c>
      <c r="H265" s="1665">
        <f t="shared" si="85"/>
        <v>9.0909090909090912E-2</v>
      </c>
      <c r="I265" s="1665">
        <f t="shared" si="85"/>
        <v>0.30769230769230771</v>
      </c>
      <c r="J265" s="1665">
        <f t="shared" si="85"/>
        <v>0.15838298514216759</v>
      </c>
      <c r="K265" s="1665">
        <f t="shared" si="85"/>
        <v>0.2857142857142857</v>
      </c>
      <c r="L265" s="1665">
        <f t="shared" si="85"/>
        <v>0.11224489795918367</v>
      </c>
      <c r="M265" s="1665">
        <f t="shared" si="85"/>
        <v>0.2290054456864431</v>
      </c>
      <c r="N265" s="1665">
        <f t="shared" si="85"/>
        <v>0.18243819266837169</v>
      </c>
      <c r="O265" s="1665">
        <f t="shared" si="85"/>
        <v>0.15476190476190477</v>
      </c>
      <c r="P265" s="1665">
        <f t="shared" si="85"/>
        <v>0.21197411003236247</v>
      </c>
      <c r="Q265" s="1666">
        <f t="shared" si="85"/>
        <v>0.1316793893129771</v>
      </c>
      <c r="R265" s="816">
        <f t="shared" si="85"/>
        <v>0.17768324607329844</v>
      </c>
      <c r="S265" s="2347"/>
      <c r="T265" s="14"/>
      <c r="U265" s="14"/>
      <c r="V265" s="14"/>
      <c r="W265" s="14"/>
      <c r="X265" s="14"/>
      <c r="Y265" s="14"/>
      <c r="Z265" s="14"/>
      <c r="AA265" s="14"/>
      <c r="AB265" s="14"/>
      <c r="AC265" s="14"/>
      <c r="AD265" s="14"/>
      <c r="AE265" s="14"/>
      <c r="AF265" s="14"/>
    </row>
    <row r="266" spans="1:32" ht="15.75" hidden="1" customHeight="1" x14ac:dyDescent="0.25">
      <c r="A266" s="2363"/>
      <c r="B266" s="58" t="s">
        <v>201</v>
      </c>
      <c r="C266" s="646">
        <f t="shared" ref="C266:R266" si="86">C263/SUM(C262:C264)</f>
        <v>6.0606060606060608E-2</v>
      </c>
      <c r="D266" s="647">
        <f t="shared" si="86"/>
        <v>4.2452830188679243E-2</v>
      </c>
      <c r="E266" s="647">
        <f t="shared" si="86"/>
        <v>5.027932960893855E-2</v>
      </c>
      <c r="F266" s="647">
        <f t="shared" si="86"/>
        <v>9.3406593406593408E-2</v>
      </c>
      <c r="G266" s="647">
        <f t="shared" si="86"/>
        <v>1.6949152542372881E-2</v>
      </c>
      <c r="H266" s="647">
        <f t="shared" si="86"/>
        <v>9.0909090909090912E-2</v>
      </c>
      <c r="I266" s="647">
        <f t="shared" si="86"/>
        <v>2.564102564102564E-2</v>
      </c>
      <c r="J266" s="647">
        <f t="shared" si="86"/>
        <v>2.7603891696206351E-2</v>
      </c>
      <c r="K266" s="647">
        <f t="shared" si="86"/>
        <v>3.2345013477088951E-2</v>
      </c>
      <c r="L266" s="647">
        <f t="shared" si="86"/>
        <v>2.0408163265306121E-2</v>
      </c>
      <c r="M266" s="647">
        <f t="shared" si="86"/>
        <v>3.0094582975064489E-2</v>
      </c>
      <c r="N266" s="647">
        <f t="shared" si="86"/>
        <v>3.7510656436487641E-2</v>
      </c>
      <c r="O266" s="647">
        <f t="shared" si="86"/>
        <v>5.9523809523809521E-2</v>
      </c>
      <c r="P266" s="647">
        <f t="shared" si="86"/>
        <v>3.2362459546925564E-2</v>
      </c>
      <c r="Q266" s="739">
        <f t="shared" si="86"/>
        <v>3.2442748091603052E-2</v>
      </c>
      <c r="R266" s="640">
        <f t="shared" si="86"/>
        <v>3.0338444278234854E-2</v>
      </c>
      <c r="S266" s="2348"/>
      <c r="T266" s="14"/>
      <c r="U266" s="14"/>
      <c r="V266" s="14"/>
      <c r="W266" s="14"/>
      <c r="X266" s="14"/>
      <c r="Y266" s="14"/>
      <c r="Z266" s="14"/>
      <c r="AA266" s="14"/>
      <c r="AB266" s="14"/>
      <c r="AC266" s="14"/>
      <c r="AD266" s="14"/>
      <c r="AE266" s="14"/>
      <c r="AF266" s="14"/>
    </row>
    <row r="267" spans="1:32" ht="18.75" hidden="1" customHeight="1" thickBot="1" x14ac:dyDescent="0.3">
      <c r="A267" s="2368"/>
      <c r="B267" s="59" t="s">
        <v>202</v>
      </c>
      <c r="C267" s="656">
        <f t="shared" ref="C267:R267" si="87">C264/SUM(C262:C264)</f>
        <v>0.86363636363636365</v>
      </c>
      <c r="D267" s="657">
        <f t="shared" si="87"/>
        <v>0.77358490566037741</v>
      </c>
      <c r="E267" s="657">
        <f t="shared" si="87"/>
        <v>0.74022346368715086</v>
      </c>
      <c r="F267" s="657">
        <f t="shared" si="87"/>
        <v>0.67582417582417587</v>
      </c>
      <c r="G267" s="657">
        <f t="shared" si="87"/>
        <v>0.84745762711864403</v>
      </c>
      <c r="H267" s="657">
        <f t="shared" si="87"/>
        <v>0.81818181818181823</v>
      </c>
      <c r="I267" s="657">
        <f t="shared" si="87"/>
        <v>0.66666666666666663</v>
      </c>
      <c r="J267" s="657">
        <f t="shared" si="87"/>
        <v>0.81401312316162611</v>
      </c>
      <c r="K267" s="657">
        <f t="shared" si="87"/>
        <v>0.68194070080862534</v>
      </c>
      <c r="L267" s="657">
        <f t="shared" si="87"/>
        <v>0.86734693877551017</v>
      </c>
      <c r="M267" s="657">
        <f t="shared" si="87"/>
        <v>0.74089997133849239</v>
      </c>
      <c r="N267" s="657">
        <f t="shared" si="87"/>
        <v>0.78005115089514065</v>
      </c>
      <c r="O267" s="657">
        <f t="shared" si="87"/>
        <v>0.7857142857142857</v>
      </c>
      <c r="P267" s="657">
        <f t="shared" si="87"/>
        <v>0.75566343042071193</v>
      </c>
      <c r="Q267" s="740">
        <f t="shared" si="87"/>
        <v>0.83587786259541985</v>
      </c>
      <c r="R267" s="641">
        <f t="shared" si="87"/>
        <v>0.79197830964846672</v>
      </c>
      <c r="S267" s="2349"/>
      <c r="T267" s="14"/>
      <c r="U267" s="14"/>
      <c r="V267" s="14"/>
      <c r="W267" s="14"/>
      <c r="X267" s="14"/>
      <c r="Y267" s="14"/>
      <c r="Z267" s="14"/>
      <c r="AA267" s="14"/>
      <c r="AB267" s="14"/>
      <c r="AC267" s="14"/>
      <c r="AD267" s="14"/>
      <c r="AE267" s="14"/>
      <c r="AF267" s="14"/>
    </row>
    <row r="268" spans="1:32" ht="15.75" hidden="1" customHeight="1" thickBot="1" x14ac:dyDescent="0.3">
      <c r="A268" s="2357" t="s">
        <v>133</v>
      </c>
      <c r="B268" s="2358"/>
      <c r="C268" s="2358"/>
      <c r="D268" s="2358"/>
      <c r="E268" s="2358"/>
      <c r="F268" s="2358"/>
      <c r="G268" s="2358"/>
      <c r="H268" s="2358"/>
      <c r="I268" s="2358"/>
      <c r="J268" s="2358"/>
      <c r="K268" s="2358"/>
      <c r="L268" s="2358"/>
      <c r="M268" s="2358"/>
      <c r="N268" s="2358"/>
      <c r="O268" s="2358"/>
      <c r="P268" s="2358"/>
      <c r="Q268" s="2358"/>
      <c r="R268" s="2358"/>
      <c r="S268" s="2359"/>
      <c r="T268" s="14"/>
      <c r="U268" s="14"/>
      <c r="V268" s="14"/>
      <c r="W268" s="14"/>
      <c r="X268" s="14"/>
      <c r="Y268" s="14"/>
      <c r="Z268" s="14"/>
      <c r="AA268" s="14"/>
      <c r="AB268" s="14"/>
      <c r="AC268" s="14"/>
      <c r="AD268" s="14"/>
      <c r="AE268" s="14"/>
      <c r="AF268" s="14"/>
    </row>
    <row r="269" spans="1:32" ht="60.95" hidden="1" customHeight="1" thickBot="1" x14ac:dyDescent="0.3">
      <c r="A269" s="53"/>
      <c r="B269" s="137" t="s">
        <v>198</v>
      </c>
      <c r="C269" s="665" t="s">
        <v>143</v>
      </c>
      <c r="D269" s="145" t="s">
        <v>144</v>
      </c>
      <c r="E269" s="145" t="s">
        <v>145</v>
      </c>
      <c r="F269" s="145" t="s">
        <v>146</v>
      </c>
      <c r="G269" s="145" t="s">
        <v>147</v>
      </c>
      <c r="H269" s="145" t="s">
        <v>148</v>
      </c>
      <c r="I269" s="145" t="s">
        <v>149</v>
      </c>
      <c r="J269" s="145" t="s">
        <v>150</v>
      </c>
      <c r="K269" s="145" t="s">
        <v>151</v>
      </c>
      <c r="L269" s="145" t="s">
        <v>152</v>
      </c>
      <c r="M269" s="145" t="s">
        <v>153</v>
      </c>
      <c r="N269" s="145" t="s">
        <v>154</v>
      </c>
      <c r="O269" s="145" t="s">
        <v>155</v>
      </c>
      <c r="P269" s="145" t="s">
        <v>156</v>
      </c>
      <c r="Q269" s="146" t="s">
        <v>157</v>
      </c>
      <c r="R269" s="137" t="s">
        <v>158</v>
      </c>
      <c r="S269" s="137" t="s">
        <v>199</v>
      </c>
      <c r="T269" s="15"/>
      <c r="U269" s="15"/>
      <c r="V269" s="15"/>
      <c r="W269" s="15"/>
      <c r="X269" s="15"/>
      <c r="Y269" s="15"/>
      <c r="Z269" s="15"/>
      <c r="AA269" s="15"/>
      <c r="AB269" s="15"/>
      <c r="AC269" s="15"/>
      <c r="AD269" s="15"/>
      <c r="AE269" s="15"/>
      <c r="AF269" s="16"/>
    </row>
    <row r="270" spans="1:32" ht="15.75" hidden="1" customHeight="1" thickBot="1" x14ac:dyDescent="0.3">
      <c r="A270" s="2360" t="s">
        <v>160</v>
      </c>
      <c r="B270" s="2361"/>
      <c r="C270" s="2361"/>
      <c r="D270" s="2361"/>
      <c r="E270" s="2361"/>
      <c r="F270" s="2361"/>
      <c r="G270" s="2361"/>
      <c r="H270" s="2361"/>
      <c r="I270" s="2361"/>
      <c r="J270" s="2361"/>
      <c r="K270" s="2361"/>
      <c r="L270" s="2361"/>
      <c r="M270" s="2361"/>
      <c r="N270" s="2361"/>
      <c r="O270" s="2361"/>
      <c r="P270" s="2361"/>
      <c r="Q270" s="2361"/>
      <c r="R270" s="2361"/>
      <c r="S270" s="2362"/>
      <c r="T270" s="15"/>
      <c r="U270" s="15"/>
      <c r="V270" s="15"/>
      <c r="W270" s="17"/>
      <c r="X270" s="15"/>
      <c r="Y270" s="15"/>
      <c r="Z270" s="15"/>
      <c r="AA270" s="15"/>
      <c r="AB270" s="15"/>
      <c r="AC270" s="15"/>
      <c r="AD270" s="15"/>
      <c r="AE270" s="17"/>
      <c r="AF270" s="16"/>
    </row>
    <row r="271" spans="1:32" ht="17.25" hidden="1" customHeight="1" x14ac:dyDescent="0.25">
      <c r="A271" s="2346" t="s">
        <v>107</v>
      </c>
      <c r="B271" s="55" t="s">
        <v>200</v>
      </c>
      <c r="C271" s="526">
        <v>11</v>
      </c>
      <c r="D271" s="334">
        <v>28</v>
      </c>
      <c r="E271" s="334">
        <v>15</v>
      </c>
      <c r="F271" s="334">
        <v>15</v>
      </c>
      <c r="G271" s="334">
        <v>7</v>
      </c>
      <c r="H271" s="334">
        <v>0</v>
      </c>
      <c r="I271" s="334">
        <v>2</v>
      </c>
      <c r="J271" s="334">
        <v>658</v>
      </c>
      <c r="K271" s="334">
        <v>62</v>
      </c>
      <c r="L271" s="334">
        <v>19</v>
      </c>
      <c r="M271" s="334">
        <v>192</v>
      </c>
      <c r="N271" s="334">
        <v>60</v>
      </c>
      <c r="O271" s="334">
        <v>4</v>
      </c>
      <c r="P271" s="334">
        <v>29</v>
      </c>
      <c r="Q271" s="527">
        <v>26</v>
      </c>
      <c r="R271" s="596">
        <f t="shared" ref="R271:R278" si="88">SUM(C271:Q271)</f>
        <v>1128</v>
      </c>
      <c r="S271" s="639">
        <f>R271/SUM(R271:R273)</f>
        <v>0.31837425910245554</v>
      </c>
      <c r="T271" s="15"/>
      <c r="U271" s="15"/>
      <c r="V271" s="15"/>
      <c r="W271" s="17"/>
      <c r="X271" s="15"/>
      <c r="Y271" s="15"/>
      <c r="Z271" s="15"/>
      <c r="AA271" s="15"/>
      <c r="AB271" s="15"/>
      <c r="AC271" s="15"/>
      <c r="AD271" s="15"/>
      <c r="AE271" s="17"/>
      <c r="AF271" s="16"/>
    </row>
    <row r="272" spans="1:32" ht="17.25" hidden="1" customHeight="1" x14ac:dyDescent="0.25">
      <c r="A272" s="2344"/>
      <c r="B272" s="56" t="s">
        <v>201</v>
      </c>
      <c r="C272" s="528">
        <v>0</v>
      </c>
      <c r="D272" s="336">
        <v>1</v>
      </c>
      <c r="E272" s="336">
        <v>3</v>
      </c>
      <c r="F272" s="336">
        <v>2</v>
      </c>
      <c r="G272" s="336">
        <v>0</v>
      </c>
      <c r="H272" s="336">
        <v>0</v>
      </c>
      <c r="I272" s="336">
        <v>0</v>
      </c>
      <c r="J272" s="336">
        <v>38</v>
      </c>
      <c r="K272" s="336">
        <v>0</v>
      </c>
      <c r="L272" s="336">
        <v>2</v>
      </c>
      <c r="M272" s="336">
        <v>12</v>
      </c>
      <c r="N272" s="336">
        <v>4</v>
      </c>
      <c r="O272" s="336">
        <v>1</v>
      </c>
      <c r="P272" s="336">
        <v>4</v>
      </c>
      <c r="Q272" s="529">
        <v>3</v>
      </c>
      <c r="R272" s="597">
        <f t="shared" si="88"/>
        <v>70</v>
      </c>
      <c r="S272" s="640">
        <f>R272/SUM(R271:R273)</f>
        <v>1.9757267852102738E-2</v>
      </c>
      <c r="T272" s="15"/>
      <c r="U272" s="15"/>
      <c r="V272" s="15"/>
      <c r="W272" s="17"/>
      <c r="X272" s="15"/>
      <c r="Y272" s="15"/>
      <c r="Z272" s="15"/>
      <c r="AA272" s="15"/>
      <c r="AB272" s="15"/>
      <c r="AC272" s="15"/>
      <c r="AD272" s="15"/>
      <c r="AE272" s="17"/>
      <c r="AF272" s="16"/>
    </row>
    <row r="273" spans="1:32" ht="17.25" hidden="1" customHeight="1" thickBot="1" x14ac:dyDescent="0.3">
      <c r="A273" s="2345"/>
      <c r="B273" s="57" t="s">
        <v>202</v>
      </c>
      <c r="C273" s="530">
        <v>7</v>
      </c>
      <c r="D273" s="339">
        <v>36</v>
      </c>
      <c r="E273" s="339">
        <v>18</v>
      </c>
      <c r="F273" s="339">
        <v>26</v>
      </c>
      <c r="G273" s="339">
        <v>5</v>
      </c>
      <c r="H273" s="339">
        <v>0</v>
      </c>
      <c r="I273" s="339">
        <v>0</v>
      </c>
      <c r="J273" s="339">
        <v>1611</v>
      </c>
      <c r="K273" s="339">
        <v>51</v>
      </c>
      <c r="L273" s="339">
        <v>38</v>
      </c>
      <c r="M273" s="339">
        <v>313</v>
      </c>
      <c r="N273" s="339">
        <v>109</v>
      </c>
      <c r="O273" s="339">
        <v>6</v>
      </c>
      <c r="P273" s="339">
        <v>45</v>
      </c>
      <c r="Q273" s="531">
        <v>80</v>
      </c>
      <c r="R273" s="599">
        <f>SUM(C273:Q273)</f>
        <v>2345</v>
      </c>
      <c r="S273" s="640">
        <f>R273/SUM(R271:R273)</f>
        <v>0.66186847304544172</v>
      </c>
      <c r="T273" s="15"/>
      <c r="U273" s="15"/>
      <c r="V273" s="15"/>
      <c r="W273" s="17"/>
      <c r="X273" s="15"/>
      <c r="Y273" s="15"/>
      <c r="Z273" s="15"/>
      <c r="AA273" s="15"/>
      <c r="AB273" s="15"/>
      <c r="AC273" s="15"/>
      <c r="AD273" s="15"/>
      <c r="AE273" s="17"/>
      <c r="AF273" s="16"/>
    </row>
    <row r="274" spans="1:32" ht="17.25" hidden="1" customHeight="1" x14ac:dyDescent="0.25">
      <c r="A274" s="2346" t="s">
        <v>108</v>
      </c>
      <c r="B274" s="60" t="s">
        <v>200</v>
      </c>
      <c r="C274" s="532">
        <v>4</v>
      </c>
      <c r="D274" s="344">
        <v>33</v>
      </c>
      <c r="E274" s="344">
        <v>28</v>
      </c>
      <c r="F274" s="344">
        <v>23</v>
      </c>
      <c r="G274" s="344">
        <v>6</v>
      </c>
      <c r="H274" s="344">
        <v>1</v>
      </c>
      <c r="I274" s="344">
        <v>6</v>
      </c>
      <c r="J274" s="344">
        <v>1309</v>
      </c>
      <c r="K274" s="344">
        <v>92</v>
      </c>
      <c r="L274" s="344">
        <v>15</v>
      </c>
      <c r="M274" s="344">
        <v>531</v>
      </c>
      <c r="N274" s="344">
        <v>115</v>
      </c>
      <c r="O274" s="344">
        <v>5</v>
      </c>
      <c r="P274" s="344">
        <v>80</v>
      </c>
      <c r="Q274" s="533">
        <v>33</v>
      </c>
      <c r="R274" s="606">
        <f t="shared" si="88"/>
        <v>2281</v>
      </c>
      <c r="S274" s="636">
        <f>R274/SUM(R274:R276)</f>
        <v>0.26547951582867785</v>
      </c>
      <c r="T274" s="15"/>
      <c r="U274" s="15"/>
      <c r="V274" s="15"/>
      <c r="W274" s="15"/>
      <c r="X274" s="15"/>
      <c r="Y274" s="15"/>
      <c r="Z274" s="15"/>
      <c r="AA274" s="15"/>
      <c r="AB274" s="15"/>
      <c r="AC274" s="15"/>
      <c r="AD274" s="15"/>
      <c r="AE274" s="15"/>
      <c r="AF274" s="16"/>
    </row>
    <row r="275" spans="1:32" ht="17.25" hidden="1" customHeight="1" x14ac:dyDescent="0.25">
      <c r="A275" s="2344"/>
      <c r="B275" s="58" t="s">
        <v>201</v>
      </c>
      <c r="C275" s="534">
        <v>1</v>
      </c>
      <c r="D275" s="347">
        <v>2</v>
      </c>
      <c r="E275" s="347">
        <v>9</v>
      </c>
      <c r="F275" s="347">
        <v>0</v>
      </c>
      <c r="G275" s="347">
        <v>2</v>
      </c>
      <c r="H275" s="347">
        <v>0</v>
      </c>
      <c r="I275" s="347">
        <v>0</v>
      </c>
      <c r="J275" s="347">
        <v>119</v>
      </c>
      <c r="K275" s="347">
        <v>4</v>
      </c>
      <c r="L275" s="347">
        <v>4</v>
      </c>
      <c r="M275" s="347">
        <v>25</v>
      </c>
      <c r="N275" s="347">
        <v>16</v>
      </c>
      <c r="O275" s="347">
        <v>1</v>
      </c>
      <c r="P275" s="347">
        <v>6</v>
      </c>
      <c r="Q275" s="535">
        <v>4</v>
      </c>
      <c r="R275" s="607">
        <f t="shared" si="88"/>
        <v>193</v>
      </c>
      <c r="S275" s="637">
        <f>R275/SUM(R274:R276)</f>
        <v>2.2462756052141528E-2</v>
      </c>
      <c r="T275" s="15"/>
      <c r="U275" s="15"/>
      <c r="V275" s="15"/>
      <c r="W275" s="15"/>
      <c r="X275" s="15"/>
      <c r="Y275" s="15"/>
      <c r="Z275" s="15"/>
      <c r="AA275" s="15"/>
      <c r="AB275" s="15"/>
      <c r="AC275" s="15"/>
      <c r="AD275" s="15"/>
      <c r="AE275" s="15"/>
      <c r="AF275" s="16"/>
    </row>
    <row r="276" spans="1:32" ht="17.25" hidden="1" customHeight="1" thickBot="1" x14ac:dyDescent="0.3">
      <c r="A276" s="2345"/>
      <c r="B276" s="59" t="s">
        <v>202</v>
      </c>
      <c r="C276" s="536">
        <v>19</v>
      </c>
      <c r="D276" s="350">
        <v>128</v>
      </c>
      <c r="E276" s="350">
        <v>104</v>
      </c>
      <c r="F276" s="350">
        <v>42</v>
      </c>
      <c r="G276" s="350">
        <v>42</v>
      </c>
      <c r="H276" s="350">
        <v>8</v>
      </c>
      <c r="I276" s="350">
        <v>9</v>
      </c>
      <c r="J276" s="350">
        <v>3924</v>
      </c>
      <c r="K276" s="350">
        <v>207</v>
      </c>
      <c r="L276" s="350">
        <v>94</v>
      </c>
      <c r="M276" s="350">
        <v>953</v>
      </c>
      <c r="N276" s="350">
        <v>276</v>
      </c>
      <c r="O276" s="350">
        <v>17</v>
      </c>
      <c r="P276" s="350">
        <v>155</v>
      </c>
      <c r="Q276" s="537">
        <v>140</v>
      </c>
      <c r="R276" s="608">
        <f>SUM(C276:Q276)</f>
        <v>6118</v>
      </c>
      <c r="S276" s="637">
        <f>R276/SUM(R274:R276)</f>
        <v>0.71205772811918067</v>
      </c>
      <c r="T276" s="15"/>
      <c r="U276" s="15"/>
      <c r="V276" s="15"/>
      <c r="W276" s="15"/>
      <c r="X276" s="15"/>
      <c r="Y276" s="15"/>
      <c r="Z276" s="15"/>
      <c r="AA276" s="15"/>
      <c r="AB276" s="15"/>
      <c r="AC276" s="15"/>
      <c r="AD276" s="15"/>
      <c r="AE276" s="15"/>
      <c r="AF276" s="16"/>
    </row>
    <row r="277" spans="1:32" ht="17.25" hidden="1" customHeight="1" x14ac:dyDescent="0.25">
      <c r="A277" s="2346" t="s">
        <v>109</v>
      </c>
      <c r="B277" s="55" t="s">
        <v>200</v>
      </c>
      <c r="C277" s="526">
        <v>1</v>
      </c>
      <c r="D277" s="334">
        <v>21</v>
      </c>
      <c r="E277" s="334">
        <v>16</v>
      </c>
      <c r="F277" s="334">
        <v>16</v>
      </c>
      <c r="G277" s="334">
        <v>2</v>
      </c>
      <c r="H277" s="334">
        <v>1</v>
      </c>
      <c r="I277" s="334">
        <v>3</v>
      </c>
      <c r="J277" s="334">
        <v>515</v>
      </c>
      <c r="K277" s="334">
        <v>44</v>
      </c>
      <c r="L277" s="334">
        <v>5</v>
      </c>
      <c r="M277" s="334">
        <v>286</v>
      </c>
      <c r="N277" s="334">
        <v>68</v>
      </c>
      <c r="O277" s="334">
        <v>2</v>
      </c>
      <c r="P277" s="334">
        <v>35</v>
      </c>
      <c r="Q277" s="527">
        <v>12</v>
      </c>
      <c r="R277" s="596">
        <f t="shared" si="88"/>
        <v>1027</v>
      </c>
      <c r="S277" s="639">
        <f>R277/SUM(R277:R279)</f>
        <v>9.2764881221208559E-2</v>
      </c>
      <c r="T277" s="15"/>
      <c r="U277" s="15"/>
      <c r="V277" s="15"/>
      <c r="W277" s="15"/>
      <c r="X277" s="15"/>
      <c r="Y277" s="15"/>
      <c r="Z277" s="15"/>
      <c r="AA277" s="15"/>
      <c r="AB277" s="15"/>
      <c r="AC277" s="15"/>
      <c r="AD277" s="15"/>
      <c r="AE277" s="15"/>
      <c r="AF277" s="16"/>
    </row>
    <row r="278" spans="1:32" ht="17.25" hidden="1" customHeight="1" x14ac:dyDescent="0.25">
      <c r="A278" s="2344"/>
      <c r="B278" s="56" t="s">
        <v>201</v>
      </c>
      <c r="C278" s="528">
        <v>1</v>
      </c>
      <c r="D278" s="341">
        <v>1</v>
      </c>
      <c r="E278" s="341">
        <v>10</v>
      </c>
      <c r="F278" s="341">
        <v>2</v>
      </c>
      <c r="G278" s="341">
        <v>2</v>
      </c>
      <c r="H278" s="341">
        <v>0</v>
      </c>
      <c r="I278" s="341">
        <v>0</v>
      </c>
      <c r="J278" s="341">
        <v>44</v>
      </c>
      <c r="K278" s="341">
        <v>7</v>
      </c>
      <c r="L278" s="341">
        <v>0</v>
      </c>
      <c r="M278" s="341">
        <v>16</v>
      </c>
      <c r="N278" s="341">
        <v>6</v>
      </c>
      <c r="O278" s="341">
        <v>4</v>
      </c>
      <c r="P278" s="341">
        <v>6</v>
      </c>
      <c r="Q278" s="538">
        <v>0</v>
      </c>
      <c r="R278" s="597">
        <f t="shared" si="88"/>
        <v>99</v>
      </c>
      <c r="S278" s="640">
        <f>R278/SUM(R277:R279)</f>
        <v>8.9422816367085173E-3</v>
      </c>
      <c r="T278" s="15"/>
      <c r="U278" s="15"/>
      <c r="V278" s="15"/>
      <c r="W278" s="15"/>
      <c r="X278" s="15"/>
      <c r="Y278" s="15"/>
      <c r="Z278" s="15"/>
      <c r="AA278" s="15"/>
      <c r="AB278" s="15"/>
      <c r="AC278" s="15"/>
      <c r="AD278" s="15"/>
      <c r="AE278" s="15"/>
      <c r="AF278" s="16"/>
    </row>
    <row r="279" spans="1:32" ht="17.25" hidden="1" customHeight="1" thickBot="1" x14ac:dyDescent="0.3">
      <c r="A279" s="2345"/>
      <c r="B279" s="57" t="s">
        <v>202</v>
      </c>
      <c r="C279" s="530">
        <v>30</v>
      </c>
      <c r="D279" s="339">
        <v>244</v>
      </c>
      <c r="E279" s="339">
        <v>141</v>
      </c>
      <c r="F279" s="339">
        <v>66</v>
      </c>
      <c r="G279" s="339">
        <v>41</v>
      </c>
      <c r="H279" s="339">
        <v>12</v>
      </c>
      <c r="I279" s="339">
        <v>14</v>
      </c>
      <c r="J279" s="339">
        <v>6484</v>
      </c>
      <c r="K279" s="339">
        <v>315</v>
      </c>
      <c r="L279" s="339">
        <v>122</v>
      </c>
      <c r="M279" s="339">
        <v>1462</v>
      </c>
      <c r="N279" s="339">
        <v>517</v>
      </c>
      <c r="O279" s="339">
        <v>46</v>
      </c>
      <c r="P279" s="339">
        <v>248</v>
      </c>
      <c r="Q279" s="531">
        <v>203</v>
      </c>
      <c r="R279" s="599">
        <f>SUM(C279:Q279)</f>
        <v>9945</v>
      </c>
      <c r="S279" s="640">
        <f>R279/SUM(R277:R279)</f>
        <v>0.89829283714208297</v>
      </c>
      <c r="T279" s="15"/>
      <c r="U279" s="15"/>
      <c r="V279" s="15"/>
      <c r="W279" s="15"/>
      <c r="X279" s="15"/>
      <c r="Y279" s="15"/>
      <c r="Z279" s="15"/>
      <c r="AA279" s="15"/>
      <c r="AB279" s="15"/>
      <c r="AC279" s="15"/>
      <c r="AD279" s="15"/>
      <c r="AE279" s="15"/>
      <c r="AF279" s="16"/>
    </row>
    <row r="280" spans="1:32" ht="17.25" hidden="1" customHeight="1" x14ac:dyDescent="0.25">
      <c r="A280" s="2346" t="s">
        <v>110</v>
      </c>
      <c r="B280" s="196" t="s">
        <v>200</v>
      </c>
      <c r="C280" s="539">
        <v>0</v>
      </c>
      <c r="D280" s="353">
        <v>1</v>
      </c>
      <c r="E280" s="353">
        <v>0</v>
      </c>
      <c r="F280" s="353">
        <v>0</v>
      </c>
      <c r="G280" s="353">
        <v>0</v>
      </c>
      <c r="H280" s="353">
        <v>0</v>
      </c>
      <c r="I280" s="353">
        <v>0</v>
      </c>
      <c r="J280" s="353">
        <v>62</v>
      </c>
      <c r="K280" s="353">
        <v>0</v>
      </c>
      <c r="L280" s="353">
        <v>0</v>
      </c>
      <c r="M280" s="353">
        <v>8</v>
      </c>
      <c r="N280" s="353">
        <v>6</v>
      </c>
      <c r="O280" s="353">
        <v>0</v>
      </c>
      <c r="P280" s="353">
        <v>1</v>
      </c>
      <c r="Q280" s="540">
        <v>0</v>
      </c>
      <c r="R280" s="606">
        <f>SUM(C280:Q280)</f>
        <v>78</v>
      </c>
      <c r="S280" s="636">
        <f>R280/SUM(R280:R282)</f>
        <v>0.30232558139534882</v>
      </c>
      <c r="T280" s="15"/>
      <c r="U280" s="15"/>
      <c r="V280" s="15"/>
      <c r="W280" s="17"/>
      <c r="X280" s="15"/>
      <c r="Y280" s="15"/>
      <c r="Z280" s="15"/>
      <c r="AA280" s="15"/>
      <c r="AB280" s="15"/>
      <c r="AC280" s="15"/>
      <c r="AD280" s="15"/>
      <c r="AE280" s="17"/>
      <c r="AF280" s="16"/>
    </row>
    <row r="281" spans="1:32" ht="17.25" hidden="1" customHeight="1" x14ac:dyDescent="0.25">
      <c r="A281" s="2344"/>
      <c r="B281" s="58" t="s">
        <v>201</v>
      </c>
      <c r="C281" s="534">
        <v>0</v>
      </c>
      <c r="D281" s="347">
        <v>2</v>
      </c>
      <c r="E281" s="347">
        <v>0</v>
      </c>
      <c r="F281" s="347">
        <v>0</v>
      </c>
      <c r="G281" s="347">
        <v>0</v>
      </c>
      <c r="H281" s="347">
        <v>0</v>
      </c>
      <c r="I281" s="347">
        <v>0</v>
      </c>
      <c r="J281" s="347">
        <v>8</v>
      </c>
      <c r="K281" s="347">
        <v>0</v>
      </c>
      <c r="L281" s="347">
        <v>1</v>
      </c>
      <c r="M281" s="347">
        <v>0</v>
      </c>
      <c r="N281" s="347">
        <v>1</v>
      </c>
      <c r="O281" s="347">
        <v>0</v>
      </c>
      <c r="P281" s="347">
        <v>0</v>
      </c>
      <c r="Q281" s="535">
        <v>0</v>
      </c>
      <c r="R281" s="607">
        <f>SUM(C281:Q281)</f>
        <v>12</v>
      </c>
      <c r="S281" s="637">
        <f>R281/SUM(R280:R282)</f>
        <v>4.6511627906976744E-2</v>
      </c>
      <c r="T281" s="15"/>
      <c r="U281" s="15"/>
      <c r="V281" s="15"/>
      <c r="W281" s="17"/>
      <c r="X281" s="15"/>
      <c r="Y281" s="15"/>
      <c r="Z281" s="15"/>
      <c r="AA281" s="15"/>
      <c r="AB281" s="15"/>
      <c r="AC281" s="15"/>
      <c r="AD281" s="15"/>
      <c r="AE281" s="17"/>
      <c r="AF281" s="16"/>
    </row>
    <row r="282" spans="1:32" ht="17.25" hidden="1" customHeight="1" thickBot="1" x14ac:dyDescent="0.3">
      <c r="A282" s="2353"/>
      <c r="B282" s="136" t="s">
        <v>202</v>
      </c>
      <c r="C282" s="541">
        <v>0</v>
      </c>
      <c r="D282" s="356">
        <v>0</v>
      </c>
      <c r="E282" s="356">
        <v>2</v>
      </c>
      <c r="F282" s="356">
        <v>1</v>
      </c>
      <c r="G282" s="356">
        <v>0</v>
      </c>
      <c r="H282" s="356">
        <v>0</v>
      </c>
      <c r="I282" s="356">
        <v>0</v>
      </c>
      <c r="J282" s="356">
        <v>126</v>
      </c>
      <c r="K282" s="356">
        <v>1</v>
      </c>
      <c r="L282" s="356">
        <v>0</v>
      </c>
      <c r="M282" s="356">
        <v>21</v>
      </c>
      <c r="N282" s="356">
        <v>12</v>
      </c>
      <c r="O282" s="356">
        <v>0</v>
      </c>
      <c r="P282" s="356">
        <v>3</v>
      </c>
      <c r="Q282" s="542">
        <v>2</v>
      </c>
      <c r="R282" s="609">
        <f>SUM(C282:Q282)</f>
        <v>168</v>
      </c>
      <c r="S282" s="637">
        <f>R282/SUM(R280:R282)</f>
        <v>0.65116279069767447</v>
      </c>
      <c r="T282" s="15"/>
      <c r="U282" s="15"/>
      <c r="V282" s="15"/>
      <c r="W282" s="17"/>
      <c r="X282" s="15"/>
      <c r="Y282" s="15"/>
      <c r="Z282" s="15"/>
      <c r="AA282" s="15"/>
      <c r="AB282" s="15"/>
      <c r="AC282" s="15"/>
      <c r="AD282" s="15"/>
      <c r="AE282" s="17"/>
      <c r="AF282" s="16"/>
    </row>
    <row r="283" spans="1:32" ht="17.25" hidden="1" customHeight="1" thickTop="1" x14ac:dyDescent="0.25">
      <c r="A283" s="2363" t="s">
        <v>130</v>
      </c>
      <c r="B283" s="135" t="s">
        <v>200</v>
      </c>
      <c r="C283" s="1657">
        <v>12</v>
      </c>
      <c r="D283" s="1658">
        <v>50</v>
      </c>
      <c r="E283" s="1658">
        <v>27</v>
      </c>
      <c r="F283" s="1658">
        <v>33</v>
      </c>
      <c r="G283" s="1658">
        <v>3</v>
      </c>
      <c r="H283" s="1658">
        <v>0</v>
      </c>
      <c r="I283" s="1658">
        <v>6</v>
      </c>
      <c r="J283" s="1658">
        <v>1293</v>
      </c>
      <c r="K283" s="1658">
        <v>129</v>
      </c>
      <c r="L283" s="1658">
        <v>19</v>
      </c>
      <c r="M283" s="1658">
        <v>549</v>
      </c>
      <c r="N283" s="1658">
        <v>139</v>
      </c>
      <c r="O283" s="1658">
        <v>5</v>
      </c>
      <c r="P283" s="1658">
        <v>73</v>
      </c>
      <c r="Q283" s="1659">
        <v>29</v>
      </c>
      <c r="R283" s="600">
        <f>SUM(R280,R277,R274,R271)</f>
        <v>4514</v>
      </c>
      <c r="S283" s="642">
        <f>R283/SUM(R283:R285)</f>
        <v>0.1923798158881691</v>
      </c>
      <c r="T283" s="16"/>
      <c r="U283" s="16"/>
      <c r="V283" s="16"/>
      <c r="W283" s="16"/>
      <c r="X283" s="16"/>
      <c r="Y283" s="16"/>
      <c r="Z283" s="16"/>
      <c r="AA283" s="16"/>
      <c r="AB283" s="16"/>
      <c r="AC283" s="16"/>
      <c r="AD283" s="16"/>
      <c r="AE283" s="16"/>
      <c r="AF283" s="15"/>
    </row>
    <row r="284" spans="1:32" ht="17.25" hidden="1" customHeight="1" x14ac:dyDescent="0.25">
      <c r="A284" s="2363"/>
      <c r="B284" s="56" t="s">
        <v>201</v>
      </c>
      <c r="C284" s="197">
        <v>6</v>
      </c>
      <c r="D284" s="1545">
        <v>46</v>
      </c>
      <c r="E284" s="1545">
        <v>64</v>
      </c>
      <c r="F284" s="1545">
        <v>33</v>
      </c>
      <c r="G284" s="1545">
        <v>8</v>
      </c>
      <c r="H284" s="1545">
        <v>2</v>
      </c>
      <c r="I284" s="1545">
        <v>4</v>
      </c>
      <c r="J284" s="1545">
        <v>1548</v>
      </c>
      <c r="K284" s="1545">
        <v>103</v>
      </c>
      <c r="L284" s="1545">
        <v>28</v>
      </c>
      <c r="M284" s="1545">
        <v>558</v>
      </c>
      <c r="N284" s="1545">
        <v>136</v>
      </c>
      <c r="O284" s="1545">
        <v>13</v>
      </c>
      <c r="P284" s="1545">
        <v>99</v>
      </c>
      <c r="Q284" s="1660">
        <v>57</v>
      </c>
      <c r="R284" s="597">
        <f>SUM(R281,R278,R275,R272)</f>
        <v>374</v>
      </c>
      <c r="S284" s="642">
        <f>R284/SUM(R283:R285)</f>
        <v>1.5939311285373337E-2</v>
      </c>
      <c r="T284" s="16"/>
      <c r="U284" s="16"/>
      <c r="V284" s="16"/>
      <c r="W284" s="16"/>
      <c r="X284" s="16"/>
      <c r="Y284" s="16"/>
      <c r="Z284" s="16"/>
      <c r="AA284" s="16"/>
      <c r="AB284" s="16"/>
      <c r="AC284" s="16"/>
      <c r="AD284" s="16"/>
      <c r="AE284" s="16"/>
      <c r="AF284" s="15"/>
    </row>
    <row r="285" spans="1:32" ht="17.25" hidden="1" customHeight="1" thickBot="1" x14ac:dyDescent="0.3">
      <c r="A285" s="2363"/>
      <c r="B285" s="102" t="s">
        <v>202</v>
      </c>
      <c r="C285" s="198">
        <v>56</v>
      </c>
      <c r="D285" s="1661">
        <v>401</v>
      </c>
      <c r="E285" s="1661">
        <v>253</v>
      </c>
      <c r="F285" s="1661">
        <v>124</v>
      </c>
      <c r="G285" s="1661">
        <v>83</v>
      </c>
      <c r="H285" s="1661">
        <v>17</v>
      </c>
      <c r="I285" s="1661">
        <v>22</v>
      </c>
      <c r="J285" s="1661">
        <v>11773</v>
      </c>
      <c r="K285" s="1661">
        <v>557</v>
      </c>
      <c r="L285" s="1661">
        <v>256</v>
      </c>
      <c r="M285" s="1661">
        <v>2656</v>
      </c>
      <c r="N285" s="1661">
        <v>840</v>
      </c>
      <c r="O285" s="1661">
        <v>69</v>
      </c>
      <c r="P285" s="1661">
        <v>441</v>
      </c>
      <c r="Q285" s="1662">
        <v>418</v>
      </c>
      <c r="R285" s="599">
        <f>SUM(R276,R279,R282,R273)</f>
        <v>18576</v>
      </c>
      <c r="S285" s="642">
        <f>R285/SUM(R283:R285)</f>
        <v>0.7916808728264576</v>
      </c>
      <c r="T285" s="16"/>
      <c r="U285" s="16"/>
      <c r="V285" s="16"/>
      <c r="W285" s="16"/>
      <c r="X285" s="16"/>
      <c r="Y285" s="16"/>
      <c r="Z285" s="16"/>
      <c r="AA285" s="16"/>
      <c r="AB285" s="16"/>
      <c r="AC285" s="16"/>
      <c r="AD285" s="16"/>
      <c r="AE285" s="16"/>
      <c r="AF285" s="15"/>
    </row>
    <row r="286" spans="1:32" ht="15.6" hidden="1" customHeight="1" thickBot="1" x14ac:dyDescent="0.3">
      <c r="A286" s="2364" t="s">
        <v>161</v>
      </c>
      <c r="B286" s="2365"/>
      <c r="C286" s="2361"/>
      <c r="D286" s="2361"/>
      <c r="E286" s="2361"/>
      <c r="F286" s="2361"/>
      <c r="G286" s="2361"/>
      <c r="H286" s="2361"/>
      <c r="I286" s="2361"/>
      <c r="J286" s="2361"/>
      <c r="K286" s="2361"/>
      <c r="L286" s="2361"/>
      <c r="M286" s="2361"/>
      <c r="N286" s="2361"/>
      <c r="O286" s="2361"/>
      <c r="P286" s="2361"/>
      <c r="Q286" s="2361"/>
      <c r="R286" s="2365"/>
      <c r="S286" s="2366"/>
      <c r="T286" s="14"/>
      <c r="U286" s="14"/>
      <c r="V286" s="14"/>
      <c r="W286" s="14"/>
      <c r="X286" s="14"/>
      <c r="Y286" s="14"/>
      <c r="Z286" s="14"/>
      <c r="AA286" s="14"/>
      <c r="AB286" s="14"/>
      <c r="AC286" s="14"/>
      <c r="AD286" s="14"/>
      <c r="AE286" s="14"/>
      <c r="AF286" s="14"/>
    </row>
    <row r="287" spans="1:32" ht="17.25" hidden="1" customHeight="1" x14ac:dyDescent="0.25">
      <c r="A287" s="2346" t="s">
        <v>162</v>
      </c>
      <c r="B287" s="55" t="s">
        <v>200</v>
      </c>
      <c r="C287" s="333">
        <v>0</v>
      </c>
      <c r="D287" s="334">
        <v>0</v>
      </c>
      <c r="E287" s="334">
        <v>0</v>
      </c>
      <c r="F287" s="334">
        <v>0</v>
      </c>
      <c r="G287" s="334">
        <v>0</v>
      </c>
      <c r="H287" s="334">
        <v>0</v>
      </c>
      <c r="I287" s="334">
        <v>0</v>
      </c>
      <c r="J287" s="334">
        <v>6</v>
      </c>
      <c r="K287" s="334">
        <v>0</v>
      </c>
      <c r="L287" s="334">
        <v>0</v>
      </c>
      <c r="M287" s="334">
        <v>4</v>
      </c>
      <c r="N287" s="334">
        <v>0</v>
      </c>
      <c r="O287" s="334">
        <v>0</v>
      </c>
      <c r="P287" s="334">
        <v>0</v>
      </c>
      <c r="Q287" s="335">
        <v>0</v>
      </c>
      <c r="R287" s="621">
        <f t="shared" ref="R287:R297" si="89">SUM(C287:Q287)</f>
        <v>10</v>
      </c>
      <c r="S287" s="639">
        <f>R287/SUM(R287:R289)</f>
        <v>2.8409090909090908E-2</v>
      </c>
      <c r="T287" s="14"/>
      <c r="U287" s="14"/>
      <c r="V287" s="14"/>
      <c r="W287" s="14"/>
      <c r="X287" s="14"/>
      <c r="Y287" s="14"/>
      <c r="Z287" s="14"/>
      <c r="AA287" s="14"/>
      <c r="AB287" s="14"/>
      <c r="AC287" s="14"/>
      <c r="AD287" s="14"/>
      <c r="AE287" s="14"/>
      <c r="AF287" s="14"/>
    </row>
    <row r="288" spans="1:32" ht="17.25" hidden="1" customHeight="1" x14ac:dyDescent="0.25">
      <c r="A288" s="2344"/>
      <c r="B288" s="56" t="s">
        <v>201</v>
      </c>
      <c r="C288" s="336">
        <v>0</v>
      </c>
      <c r="D288" s="336">
        <v>0</v>
      </c>
      <c r="E288" s="336">
        <v>1</v>
      </c>
      <c r="F288" s="336">
        <v>0</v>
      </c>
      <c r="G288" s="336">
        <v>0</v>
      </c>
      <c r="H288" s="336">
        <v>0</v>
      </c>
      <c r="I288" s="336">
        <v>0</v>
      </c>
      <c r="J288" s="336">
        <v>1</v>
      </c>
      <c r="K288" s="336">
        <v>0</v>
      </c>
      <c r="L288" s="336">
        <v>0</v>
      </c>
      <c r="M288" s="336">
        <v>0</v>
      </c>
      <c r="N288" s="336">
        <v>0</v>
      </c>
      <c r="O288" s="336">
        <v>0</v>
      </c>
      <c r="P288" s="336">
        <v>0</v>
      </c>
      <c r="Q288" s="337">
        <v>0</v>
      </c>
      <c r="R288" s="622">
        <f t="shared" si="89"/>
        <v>2</v>
      </c>
      <c r="S288" s="640">
        <f>R288/SUM(R287:R289)</f>
        <v>5.681818181818182E-3</v>
      </c>
      <c r="T288" s="14"/>
      <c r="U288" s="14"/>
      <c r="V288" s="14"/>
      <c r="W288" s="14"/>
      <c r="X288" s="14"/>
      <c r="Y288" s="14"/>
      <c r="Z288" s="14"/>
      <c r="AA288" s="14"/>
      <c r="AB288" s="14"/>
      <c r="AC288" s="14"/>
      <c r="AD288" s="14"/>
      <c r="AE288" s="14"/>
      <c r="AF288" s="14"/>
    </row>
    <row r="289" spans="1:32" ht="17.25" hidden="1" customHeight="1" thickBot="1" x14ac:dyDescent="0.3">
      <c r="A289" s="2345"/>
      <c r="B289" s="57" t="s">
        <v>202</v>
      </c>
      <c r="C289" s="338">
        <v>1</v>
      </c>
      <c r="D289" s="339">
        <v>8</v>
      </c>
      <c r="E289" s="339">
        <v>5</v>
      </c>
      <c r="F289" s="339">
        <v>2</v>
      </c>
      <c r="G289" s="339">
        <v>0</v>
      </c>
      <c r="H289" s="339">
        <v>1</v>
      </c>
      <c r="I289" s="339">
        <v>0</v>
      </c>
      <c r="J289" s="339">
        <v>227</v>
      </c>
      <c r="K289" s="339">
        <v>12</v>
      </c>
      <c r="L289" s="339">
        <v>4</v>
      </c>
      <c r="M289" s="339">
        <v>50</v>
      </c>
      <c r="N289" s="339">
        <v>17</v>
      </c>
      <c r="O289" s="339">
        <v>1</v>
      </c>
      <c r="P289" s="339">
        <v>2</v>
      </c>
      <c r="Q289" s="340">
        <v>10</v>
      </c>
      <c r="R289" s="623">
        <f>SUM(C289:Q289)</f>
        <v>340</v>
      </c>
      <c r="S289" s="640">
        <f>R289/SUM(R288:R290)</f>
        <v>0.10353227771010962</v>
      </c>
      <c r="T289" s="14"/>
      <c r="U289" s="14"/>
      <c r="V289" s="14"/>
      <c r="W289" s="14"/>
      <c r="X289" s="14"/>
      <c r="Y289" s="14"/>
      <c r="Z289" s="14"/>
      <c r="AA289" s="14"/>
      <c r="AB289" s="14"/>
      <c r="AC289" s="14"/>
      <c r="AD289" s="14"/>
      <c r="AE289" s="14"/>
      <c r="AF289" s="14"/>
    </row>
    <row r="290" spans="1:32" ht="17.25" hidden="1" customHeight="1" x14ac:dyDescent="0.25">
      <c r="A290" s="2346" t="s">
        <v>163</v>
      </c>
      <c r="B290" s="60" t="s">
        <v>200</v>
      </c>
      <c r="C290" s="343">
        <v>11</v>
      </c>
      <c r="D290" s="344">
        <v>52</v>
      </c>
      <c r="E290" s="344">
        <v>34</v>
      </c>
      <c r="F290" s="344">
        <v>33</v>
      </c>
      <c r="G290" s="344">
        <v>9</v>
      </c>
      <c r="H290" s="344">
        <v>2</v>
      </c>
      <c r="I290" s="344">
        <v>6</v>
      </c>
      <c r="J290" s="344">
        <v>1628</v>
      </c>
      <c r="K290" s="344">
        <v>149</v>
      </c>
      <c r="L290" s="344">
        <v>34</v>
      </c>
      <c r="M290" s="344">
        <v>665</v>
      </c>
      <c r="N290" s="344">
        <v>171</v>
      </c>
      <c r="O290" s="344">
        <v>6</v>
      </c>
      <c r="P290" s="344">
        <v>93</v>
      </c>
      <c r="Q290" s="345">
        <v>49</v>
      </c>
      <c r="R290" s="624">
        <f t="shared" si="89"/>
        <v>2942</v>
      </c>
      <c r="S290" s="636">
        <f>R290/SUM(R290:R292)</f>
        <v>0.21415053137283446</v>
      </c>
      <c r="T290" s="14"/>
      <c r="U290" s="14"/>
      <c r="V290" s="14"/>
      <c r="W290" s="14"/>
      <c r="X290" s="14"/>
      <c r="Y290" s="14"/>
      <c r="Z290" s="14"/>
      <c r="AA290" s="14"/>
      <c r="AB290" s="14"/>
      <c r="AC290" s="14"/>
      <c r="AD290" s="14"/>
      <c r="AE290" s="14"/>
      <c r="AF290" s="14"/>
    </row>
    <row r="291" spans="1:32" ht="17.25" hidden="1" customHeight="1" x14ac:dyDescent="0.25">
      <c r="A291" s="2344"/>
      <c r="B291" s="58" t="s">
        <v>201</v>
      </c>
      <c r="C291" s="346">
        <v>1</v>
      </c>
      <c r="D291" s="347">
        <v>3</v>
      </c>
      <c r="E291" s="347">
        <v>11</v>
      </c>
      <c r="F291" s="347">
        <v>4</v>
      </c>
      <c r="G291" s="347">
        <v>0</v>
      </c>
      <c r="H291" s="347">
        <v>0</v>
      </c>
      <c r="I291" s="347">
        <v>0</v>
      </c>
      <c r="J291" s="347">
        <v>95</v>
      </c>
      <c r="K291" s="347">
        <v>4</v>
      </c>
      <c r="L291" s="347">
        <v>4</v>
      </c>
      <c r="M291" s="347">
        <v>30</v>
      </c>
      <c r="N291" s="347">
        <v>19</v>
      </c>
      <c r="O291" s="347">
        <v>4</v>
      </c>
      <c r="P291" s="347">
        <v>13</v>
      </c>
      <c r="Q291" s="348">
        <v>4</v>
      </c>
      <c r="R291" s="625">
        <f t="shared" si="89"/>
        <v>192</v>
      </c>
      <c r="S291" s="637">
        <f>R291/SUM(R290:R292)</f>
        <v>1.3975833454651332E-2</v>
      </c>
      <c r="T291" s="14"/>
      <c r="U291" s="14"/>
      <c r="V291" s="14"/>
      <c r="W291" s="14"/>
      <c r="X291" s="14"/>
      <c r="Y291" s="14"/>
      <c r="Z291" s="14"/>
      <c r="AA291" s="14"/>
      <c r="AB291" s="14"/>
      <c r="AC291" s="14"/>
      <c r="AD291" s="14"/>
      <c r="AE291" s="14"/>
      <c r="AF291" s="14"/>
    </row>
    <row r="292" spans="1:32" ht="17.25" hidden="1" customHeight="1" thickBot="1" x14ac:dyDescent="0.3">
      <c r="A292" s="2345"/>
      <c r="B292" s="59" t="s">
        <v>202</v>
      </c>
      <c r="C292" s="349">
        <v>43</v>
      </c>
      <c r="D292" s="350">
        <v>252</v>
      </c>
      <c r="E292" s="350">
        <v>156</v>
      </c>
      <c r="F292" s="350">
        <v>92</v>
      </c>
      <c r="G292" s="350">
        <v>50</v>
      </c>
      <c r="H292" s="350">
        <v>9</v>
      </c>
      <c r="I292" s="350">
        <v>14</v>
      </c>
      <c r="J292" s="350">
        <v>6830</v>
      </c>
      <c r="K292" s="350">
        <v>326</v>
      </c>
      <c r="L292" s="350">
        <v>146</v>
      </c>
      <c r="M292" s="350">
        <v>1628</v>
      </c>
      <c r="N292" s="350">
        <v>523</v>
      </c>
      <c r="O292" s="350">
        <v>28</v>
      </c>
      <c r="P292" s="350">
        <v>248</v>
      </c>
      <c r="Q292" s="351">
        <v>259</v>
      </c>
      <c r="R292" s="626">
        <f>SUM(C292:Q292)</f>
        <v>10604</v>
      </c>
      <c r="S292" s="637">
        <f>R292/SUM(R291:R293)</f>
        <v>0.8776692600562821</v>
      </c>
      <c r="T292" s="14"/>
      <c r="U292" s="14"/>
      <c r="V292" s="14"/>
      <c r="W292" s="14"/>
      <c r="X292" s="14"/>
      <c r="Y292" s="14"/>
      <c r="Z292" s="14"/>
      <c r="AA292" s="14"/>
      <c r="AB292" s="14"/>
      <c r="AC292" s="14"/>
      <c r="AD292" s="14"/>
      <c r="AE292" s="14"/>
      <c r="AF292" s="14"/>
    </row>
    <row r="293" spans="1:32" ht="17.25" hidden="1" customHeight="1" x14ac:dyDescent="0.25">
      <c r="A293" s="2346" t="s">
        <v>164</v>
      </c>
      <c r="B293" s="55" t="s">
        <v>200</v>
      </c>
      <c r="C293" s="333">
        <v>3</v>
      </c>
      <c r="D293" s="334">
        <v>26</v>
      </c>
      <c r="E293" s="334">
        <v>24</v>
      </c>
      <c r="F293" s="334">
        <v>18</v>
      </c>
      <c r="G293" s="334">
        <v>6</v>
      </c>
      <c r="H293" s="334">
        <v>0</v>
      </c>
      <c r="I293" s="334">
        <v>4</v>
      </c>
      <c r="J293" s="334">
        <v>718</v>
      </c>
      <c r="K293" s="334">
        <v>43</v>
      </c>
      <c r="L293" s="334">
        <v>3</v>
      </c>
      <c r="M293" s="334">
        <v>316</v>
      </c>
      <c r="N293" s="334">
        <v>62</v>
      </c>
      <c r="O293" s="334">
        <v>2</v>
      </c>
      <c r="P293" s="334">
        <v>45</v>
      </c>
      <c r="Q293" s="335">
        <v>16</v>
      </c>
      <c r="R293" s="621">
        <f t="shared" si="89"/>
        <v>1286</v>
      </c>
      <c r="S293" s="639">
        <f>R293/SUM(R293:R295)</f>
        <v>0.15684839614587145</v>
      </c>
      <c r="T293" s="14"/>
      <c r="U293" s="14"/>
      <c r="V293" s="14"/>
      <c r="W293" s="14"/>
      <c r="X293" s="14"/>
      <c r="Y293" s="14"/>
      <c r="Z293" s="14"/>
      <c r="AA293" s="14"/>
      <c r="AB293" s="14"/>
      <c r="AC293" s="14"/>
      <c r="AD293" s="14"/>
      <c r="AE293" s="14"/>
      <c r="AF293" s="14"/>
    </row>
    <row r="294" spans="1:32" ht="17.25" hidden="1" customHeight="1" x14ac:dyDescent="0.25">
      <c r="A294" s="2344"/>
      <c r="B294" s="56" t="s">
        <v>201</v>
      </c>
      <c r="C294" s="336">
        <v>1</v>
      </c>
      <c r="D294" s="341">
        <v>2</v>
      </c>
      <c r="E294" s="341">
        <v>8</v>
      </c>
      <c r="F294" s="341">
        <v>0</v>
      </c>
      <c r="G294" s="341">
        <v>2</v>
      </c>
      <c r="H294" s="341">
        <v>0</v>
      </c>
      <c r="I294" s="341">
        <v>0</v>
      </c>
      <c r="J294" s="341">
        <v>72</v>
      </c>
      <c r="K294" s="341">
        <v>6</v>
      </c>
      <c r="L294" s="341">
        <v>3</v>
      </c>
      <c r="M294" s="341">
        <v>17</v>
      </c>
      <c r="N294" s="341">
        <v>4</v>
      </c>
      <c r="O294" s="341">
        <v>2</v>
      </c>
      <c r="P294" s="341">
        <v>2</v>
      </c>
      <c r="Q294" s="342">
        <v>1</v>
      </c>
      <c r="R294" s="622">
        <f t="shared" si="89"/>
        <v>120</v>
      </c>
      <c r="S294" s="640">
        <f>R294/SUM(R293:R295)</f>
        <v>1.4635931211123308E-2</v>
      </c>
      <c r="T294" s="14"/>
      <c r="U294" s="14"/>
      <c r="V294" s="14"/>
      <c r="W294" s="14"/>
      <c r="X294" s="14"/>
      <c r="Y294" s="14"/>
      <c r="Z294" s="14"/>
      <c r="AA294" s="14"/>
      <c r="AB294" s="14"/>
      <c r="AC294" s="14"/>
      <c r="AD294" s="14"/>
      <c r="AE294" s="14"/>
      <c r="AF294" s="14"/>
    </row>
    <row r="295" spans="1:32" ht="17.25" hidden="1" customHeight="1" thickBot="1" x14ac:dyDescent="0.3">
      <c r="A295" s="2345"/>
      <c r="B295" s="102" t="s">
        <v>202</v>
      </c>
      <c r="C295" s="338">
        <v>8</v>
      </c>
      <c r="D295" s="339">
        <v>132</v>
      </c>
      <c r="E295" s="339">
        <v>94</v>
      </c>
      <c r="F295" s="339">
        <v>34</v>
      </c>
      <c r="G295" s="339">
        <v>35</v>
      </c>
      <c r="H295" s="339">
        <v>7</v>
      </c>
      <c r="I295" s="339">
        <v>9</v>
      </c>
      <c r="J295" s="339">
        <v>4562</v>
      </c>
      <c r="K295" s="339">
        <v>214</v>
      </c>
      <c r="L295" s="339">
        <v>92</v>
      </c>
      <c r="M295" s="339">
        <v>938</v>
      </c>
      <c r="N295" s="339">
        <v>334</v>
      </c>
      <c r="O295" s="339">
        <v>34</v>
      </c>
      <c r="P295" s="339">
        <v>162</v>
      </c>
      <c r="Q295" s="340">
        <v>138</v>
      </c>
      <c r="R295" s="623">
        <f>SUM(C295:Q295)</f>
        <v>6793</v>
      </c>
      <c r="S295" s="640">
        <f>R295/SUM(R294:R296)</f>
        <v>0.9449158436500209</v>
      </c>
      <c r="T295" s="14"/>
      <c r="U295" s="14"/>
      <c r="V295" s="14"/>
      <c r="W295" s="14"/>
      <c r="X295" s="14"/>
      <c r="Y295" s="14"/>
      <c r="Z295" s="14"/>
      <c r="AA295" s="14"/>
      <c r="AB295" s="14"/>
      <c r="AC295" s="14"/>
      <c r="AD295" s="14"/>
      <c r="AE295" s="14"/>
      <c r="AF295" s="14"/>
    </row>
    <row r="296" spans="1:32" ht="17.25" hidden="1" customHeight="1" x14ac:dyDescent="0.25">
      <c r="A296" s="2346" t="s">
        <v>165</v>
      </c>
      <c r="B296" s="60" t="s">
        <v>200</v>
      </c>
      <c r="C296" s="352">
        <v>2</v>
      </c>
      <c r="D296" s="353">
        <v>5</v>
      </c>
      <c r="E296" s="353">
        <v>1</v>
      </c>
      <c r="F296" s="353">
        <v>3</v>
      </c>
      <c r="G296" s="353">
        <v>0</v>
      </c>
      <c r="H296" s="353">
        <v>0</v>
      </c>
      <c r="I296" s="353">
        <v>1</v>
      </c>
      <c r="J296" s="353">
        <v>192</v>
      </c>
      <c r="K296" s="353">
        <v>6</v>
      </c>
      <c r="L296" s="353">
        <v>2</v>
      </c>
      <c r="M296" s="353">
        <v>32</v>
      </c>
      <c r="N296" s="353">
        <v>16</v>
      </c>
      <c r="O296" s="353">
        <v>3</v>
      </c>
      <c r="P296" s="353">
        <v>7</v>
      </c>
      <c r="Q296" s="354">
        <v>6</v>
      </c>
      <c r="R296" s="624">
        <f t="shared" si="89"/>
        <v>276</v>
      </c>
      <c r="S296" s="636">
        <f>R296/SUM(R296:R298)</f>
        <v>0.23489361702127659</v>
      </c>
      <c r="T296" s="14"/>
      <c r="U296" s="14"/>
      <c r="V296" s="14"/>
      <c r="W296" s="14"/>
      <c r="X296" s="14"/>
      <c r="Y296" s="14"/>
      <c r="Z296" s="14"/>
      <c r="AA296" s="14"/>
      <c r="AB296" s="14"/>
      <c r="AC296" s="14"/>
      <c r="AD296" s="14"/>
      <c r="AE296" s="14"/>
      <c r="AF296" s="14"/>
    </row>
    <row r="297" spans="1:32" ht="17.25" hidden="1" customHeight="1" x14ac:dyDescent="0.25">
      <c r="A297" s="2344"/>
      <c r="B297" s="58" t="s">
        <v>201</v>
      </c>
      <c r="C297" s="346">
        <v>0</v>
      </c>
      <c r="D297" s="347">
        <v>1</v>
      </c>
      <c r="E297" s="347">
        <v>2</v>
      </c>
      <c r="F297" s="347">
        <v>0</v>
      </c>
      <c r="G297" s="347">
        <v>2</v>
      </c>
      <c r="H297" s="347">
        <v>0</v>
      </c>
      <c r="I297" s="347">
        <v>0</v>
      </c>
      <c r="J297" s="347">
        <v>41</v>
      </c>
      <c r="K297" s="347">
        <v>1</v>
      </c>
      <c r="L297" s="347">
        <v>0</v>
      </c>
      <c r="M297" s="347">
        <v>6</v>
      </c>
      <c r="N297" s="347">
        <v>4</v>
      </c>
      <c r="O297" s="347">
        <v>0</v>
      </c>
      <c r="P297" s="347">
        <v>1</v>
      </c>
      <c r="Q297" s="348">
        <v>2</v>
      </c>
      <c r="R297" s="625">
        <f t="shared" si="89"/>
        <v>60</v>
      </c>
      <c r="S297" s="637">
        <f>R297/SUM(R296:R298)</f>
        <v>5.106382978723404E-2</v>
      </c>
      <c r="T297" s="14"/>
      <c r="U297" s="14"/>
      <c r="V297" s="14"/>
      <c r="W297" s="14"/>
      <c r="X297" s="14"/>
      <c r="Y297" s="14"/>
      <c r="Z297" s="14"/>
      <c r="AA297" s="14"/>
      <c r="AB297" s="14"/>
      <c r="AC297" s="14"/>
      <c r="AD297" s="14"/>
      <c r="AE297" s="14"/>
      <c r="AF297" s="14"/>
    </row>
    <row r="298" spans="1:32" ht="17.25" hidden="1" customHeight="1" thickBot="1" x14ac:dyDescent="0.3">
      <c r="A298" s="2353"/>
      <c r="B298" s="1541" t="s">
        <v>202</v>
      </c>
      <c r="C298" s="1543">
        <v>4</v>
      </c>
      <c r="D298" s="1542">
        <v>16</v>
      </c>
      <c r="E298" s="1542">
        <v>10</v>
      </c>
      <c r="F298" s="1542">
        <v>7</v>
      </c>
      <c r="G298" s="1542">
        <v>3</v>
      </c>
      <c r="H298" s="1542">
        <v>3</v>
      </c>
      <c r="I298" s="1542">
        <v>0</v>
      </c>
      <c r="J298" s="1542">
        <v>526</v>
      </c>
      <c r="K298" s="1542">
        <v>22</v>
      </c>
      <c r="L298" s="1542">
        <v>12</v>
      </c>
      <c r="M298" s="1542">
        <v>133</v>
      </c>
      <c r="N298" s="1542">
        <v>40</v>
      </c>
      <c r="O298" s="1542">
        <v>6</v>
      </c>
      <c r="P298" s="1542">
        <v>39</v>
      </c>
      <c r="Q298" s="1544">
        <v>18</v>
      </c>
      <c r="R298" s="1663">
        <f>SUM(C298:Q298)</f>
        <v>839</v>
      </c>
      <c r="S298" s="655">
        <f>R298/SUM(R296:R298)</f>
        <v>0.71404255319148935</v>
      </c>
      <c r="T298" s="14"/>
      <c r="U298" s="14"/>
      <c r="V298" s="14"/>
      <c r="W298" s="14"/>
      <c r="X298" s="14"/>
      <c r="Y298" s="14"/>
      <c r="Z298" s="14"/>
      <c r="AA298" s="14"/>
      <c r="AB298" s="14"/>
      <c r="AC298" s="14"/>
      <c r="AD298" s="14"/>
      <c r="AE298" s="14"/>
      <c r="AF298" s="14"/>
    </row>
    <row r="299" spans="1:32" ht="17.25" hidden="1" customHeight="1" thickTop="1" x14ac:dyDescent="0.25">
      <c r="A299" s="2367" t="s">
        <v>130</v>
      </c>
      <c r="B299" s="55" t="s">
        <v>200</v>
      </c>
      <c r="C299" s="1657">
        <f t="shared" ref="C299:Q299" si="90">SUM(C287,C290,C293,C296)</f>
        <v>16</v>
      </c>
      <c r="D299" s="1658">
        <f t="shared" si="90"/>
        <v>83</v>
      </c>
      <c r="E299" s="1658">
        <f t="shared" si="90"/>
        <v>59</v>
      </c>
      <c r="F299" s="1658">
        <f t="shared" si="90"/>
        <v>54</v>
      </c>
      <c r="G299" s="1658">
        <f t="shared" si="90"/>
        <v>15</v>
      </c>
      <c r="H299" s="1658">
        <f t="shared" si="90"/>
        <v>2</v>
      </c>
      <c r="I299" s="1658">
        <f t="shared" si="90"/>
        <v>11</v>
      </c>
      <c r="J299" s="1658">
        <f t="shared" si="90"/>
        <v>2544</v>
      </c>
      <c r="K299" s="1658">
        <f t="shared" si="90"/>
        <v>198</v>
      </c>
      <c r="L299" s="1658">
        <f t="shared" si="90"/>
        <v>39</v>
      </c>
      <c r="M299" s="1658">
        <f t="shared" si="90"/>
        <v>1017</v>
      </c>
      <c r="N299" s="1658">
        <f t="shared" si="90"/>
        <v>249</v>
      </c>
      <c r="O299" s="1658">
        <f t="shared" si="90"/>
        <v>11</v>
      </c>
      <c r="P299" s="1658">
        <f t="shared" si="90"/>
        <v>145</v>
      </c>
      <c r="Q299" s="1659">
        <f t="shared" si="90"/>
        <v>71</v>
      </c>
      <c r="R299" s="596">
        <f>SUM(C299:Q299)</f>
        <v>4514</v>
      </c>
      <c r="S299" s="1137">
        <f>R299/SUM(R299:R301)</f>
        <v>0.1923798158881691</v>
      </c>
      <c r="T299" s="14"/>
      <c r="U299" s="14"/>
      <c r="V299" s="14"/>
      <c r="W299" s="14"/>
      <c r="X299" s="14"/>
      <c r="Y299" s="14"/>
      <c r="Z299" s="14"/>
      <c r="AA299" s="14"/>
      <c r="AB299" s="14"/>
      <c r="AC299" s="14"/>
      <c r="AD299" s="14"/>
      <c r="AE299" s="14"/>
      <c r="AF299" s="14"/>
    </row>
    <row r="300" spans="1:32" ht="17.25" hidden="1" customHeight="1" x14ac:dyDescent="0.25">
      <c r="A300" s="2363"/>
      <c r="B300" s="56" t="s">
        <v>201</v>
      </c>
      <c r="C300" s="197">
        <f t="shared" ref="C300:Q300" si="91">SUM(C288,C291,C294,C297)</f>
        <v>2</v>
      </c>
      <c r="D300" s="1545">
        <f t="shared" si="91"/>
        <v>6</v>
      </c>
      <c r="E300" s="1545">
        <f t="shared" si="91"/>
        <v>22</v>
      </c>
      <c r="F300" s="1545">
        <f t="shared" si="91"/>
        <v>4</v>
      </c>
      <c r="G300" s="1545">
        <f t="shared" si="91"/>
        <v>4</v>
      </c>
      <c r="H300" s="1545">
        <f t="shared" si="91"/>
        <v>0</v>
      </c>
      <c r="I300" s="1545">
        <f t="shared" si="91"/>
        <v>0</v>
      </c>
      <c r="J300" s="1545">
        <f t="shared" si="91"/>
        <v>209</v>
      </c>
      <c r="K300" s="1545">
        <f t="shared" si="91"/>
        <v>11</v>
      </c>
      <c r="L300" s="1545">
        <f t="shared" si="91"/>
        <v>7</v>
      </c>
      <c r="M300" s="1545">
        <f t="shared" si="91"/>
        <v>53</v>
      </c>
      <c r="N300" s="1545">
        <f t="shared" si="91"/>
        <v>27</v>
      </c>
      <c r="O300" s="1545">
        <f t="shared" si="91"/>
        <v>6</v>
      </c>
      <c r="P300" s="1545">
        <f t="shared" si="91"/>
        <v>16</v>
      </c>
      <c r="Q300" s="1660">
        <f t="shared" si="91"/>
        <v>7</v>
      </c>
      <c r="R300" s="597">
        <f>SUM(C300:Q300)</f>
        <v>374</v>
      </c>
      <c r="S300" s="659">
        <f>R300/SUM(R299:R301)</f>
        <v>1.5939311285373337E-2</v>
      </c>
      <c r="T300" s="14"/>
      <c r="U300" s="14"/>
      <c r="V300" s="14"/>
      <c r="W300" s="14"/>
      <c r="X300" s="14"/>
      <c r="Y300" s="14"/>
      <c r="Z300" s="14"/>
      <c r="AA300" s="14"/>
      <c r="AB300" s="14"/>
      <c r="AC300" s="14"/>
      <c r="AD300" s="14"/>
      <c r="AE300" s="14"/>
      <c r="AF300" s="14"/>
    </row>
    <row r="301" spans="1:32" ht="17.25" hidden="1" customHeight="1" thickBot="1" x14ac:dyDescent="0.3">
      <c r="A301" s="2368"/>
      <c r="B301" s="57" t="s">
        <v>202</v>
      </c>
      <c r="C301" s="198">
        <f t="shared" ref="C301:P301" si="92">SUM(C289,C292,C295,C298)</f>
        <v>56</v>
      </c>
      <c r="D301" s="1661">
        <f t="shared" si="92"/>
        <v>408</v>
      </c>
      <c r="E301" s="1661">
        <f t="shared" si="92"/>
        <v>265</v>
      </c>
      <c r="F301" s="1661">
        <f t="shared" si="92"/>
        <v>135</v>
      </c>
      <c r="G301" s="1661">
        <f t="shared" si="92"/>
        <v>88</v>
      </c>
      <c r="H301" s="1661">
        <f t="shared" si="92"/>
        <v>20</v>
      </c>
      <c r="I301" s="1661">
        <f t="shared" si="92"/>
        <v>23</v>
      </c>
      <c r="J301" s="1661">
        <f t="shared" si="92"/>
        <v>12145</v>
      </c>
      <c r="K301" s="1661">
        <f t="shared" si="92"/>
        <v>574</v>
      </c>
      <c r="L301" s="1661">
        <f t="shared" si="92"/>
        <v>254</v>
      </c>
      <c r="M301" s="1661">
        <f t="shared" si="92"/>
        <v>2749</v>
      </c>
      <c r="N301" s="1661">
        <f t="shared" si="92"/>
        <v>914</v>
      </c>
      <c r="O301" s="1661">
        <f t="shared" si="92"/>
        <v>69</v>
      </c>
      <c r="P301" s="1661">
        <f t="shared" si="92"/>
        <v>451</v>
      </c>
      <c r="Q301" s="1662">
        <f>SUM(Q298,Q295,Q292,Q289)</f>
        <v>425</v>
      </c>
      <c r="R301" s="599">
        <f>SUM(C301:Q301)</f>
        <v>18576</v>
      </c>
      <c r="S301" s="1667">
        <f>R301/SUM(R299:R301)</f>
        <v>0.7916808728264576</v>
      </c>
      <c r="T301" s="14"/>
      <c r="U301" s="14"/>
      <c r="V301" s="14"/>
      <c r="W301" s="14"/>
      <c r="X301" s="14"/>
      <c r="Y301" s="14"/>
      <c r="Z301" s="14"/>
      <c r="AA301" s="14"/>
      <c r="AB301" s="14"/>
      <c r="AC301" s="14"/>
      <c r="AD301" s="14"/>
      <c r="AE301" s="14"/>
      <c r="AF301" s="14"/>
    </row>
    <row r="302" spans="1:32" ht="15.75" hidden="1" customHeight="1" x14ac:dyDescent="0.25">
      <c r="A302" s="2363" t="s">
        <v>129</v>
      </c>
      <c r="B302" s="196" t="s">
        <v>200</v>
      </c>
      <c r="C302" s="1664">
        <f t="shared" ref="C302:R302" si="93">C299/SUM(C299:C301)</f>
        <v>0.21621621621621623</v>
      </c>
      <c r="D302" s="1665">
        <f t="shared" si="93"/>
        <v>0.16700201207243462</v>
      </c>
      <c r="E302" s="1665">
        <f t="shared" si="93"/>
        <v>0.17052023121387283</v>
      </c>
      <c r="F302" s="1665">
        <f t="shared" si="93"/>
        <v>0.27979274611398963</v>
      </c>
      <c r="G302" s="1665">
        <f t="shared" si="93"/>
        <v>0.14018691588785046</v>
      </c>
      <c r="H302" s="1665">
        <f t="shared" si="93"/>
        <v>9.0909090909090912E-2</v>
      </c>
      <c r="I302" s="1665">
        <f t="shared" si="93"/>
        <v>0.3235294117647059</v>
      </c>
      <c r="J302" s="1665">
        <f t="shared" si="93"/>
        <v>0.17076117599677809</v>
      </c>
      <c r="K302" s="1665">
        <f t="shared" si="93"/>
        <v>0.25287356321839083</v>
      </c>
      <c r="L302" s="1665">
        <f t="shared" si="93"/>
        <v>0.13</v>
      </c>
      <c r="M302" s="1665">
        <f t="shared" si="93"/>
        <v>0.26630007855459542</v>
      </c>
      <c r="N302" s="1665">
        <f t="shared" si="93"/>
        <v>0.2092436974789916</v>
      </c>
      <c r="O302" s="1665">
        <f t="shared" si="93"/>
        <v>0.12790697674418605</v>
      </c>
      <c r="P302" s="1665">
        <f t="shared" si="93"/>
        <v>0.23692810457516339</v>
      </c>
      <c r="Q302" s="1666">
        <f t="shared" si="93"/>
        <v>0.14115308151093439</v>
      </c>
      <c r="R302" s="816">
        <f t="shared" si="93"/>
        <v>0.1923798158881691</v>
      </c>
      <c r="S302" s="2347"/>
      <c r="T302" s="14"/>
      <c r="U302" s="14"/>
      <c r="V302" s="14"/>
      <c r="W302" s="14"/>
      <c r="X302" s="14"/>
      <c r="Y302" s="14"/>
      <c r="Z302" s="14"/>
      <c r="AA302" s="14"/>
      <c r="AB302" s="14"/>
      <c r="AC302" s="14"/>
      <c r="AD302" s="14"/>
      <c r="AE302" s="14"/>
      <c r="AF302" s="14"/>
    </row>
    <row r="303" spans="1:32" ht="15.75" hidden="1" customHeight="1" x14ac:dyDescent="0.25">
      <c r="A303" s="2363"/>
      <c r="B303" s="58" t="s">
        <v>201</v>
      </c>
      <c r="C303" s="646">
        <f t="shared" ref="C303:R303" si="94">C300/SUM(C299:C301)</f>
        <v>2.7027027027027029E-2</v>
      </c>
      <c r="D303" s="647">
        <f t="shared" si="94"/>
        <v>1.2072434607645875E-2</v>
      </c>
      <c r="E303" s="647">
        <f t="shared" si="94"/>
        <v>6.358381502890173E-2</v>
      </c>
      <c r="F303" s="647">
        <f t="shared" si="94"/>
        <v>2.072538860103627E-2</v>
      </c>
      <c r="G303" s="647">
        <f t="shared" si="94"/>
        <v>3.7383177570093455E-2</v>
      </c>
      <c r="H303" s="647">
        <f t="shared" si="94"/>
        <v>0</v>
      </c>
      <c r="I303" s="647">
        <f t="shared" si="94"/>
        <v>0</v>
      </c>
      <c r="J303" s="647">
        <f t="shared" si="94"/>
        <v>1.4028728688414552E-2</v>
      </c>
      <c r="K303" s="647">
        <f t="shared" si="94"/>
        <v>1.40485312899106E-2</v>
      </c>
      <c r="L303" s="647">
        <f t="shared" si="94"/>
        <v>2.3333333333333334E-2</v>
      </c>
      <c r="M303" s="647">
        <f t="shared" si="94"/>
        <v>1.3877978528410578E-2</v>
      </c>
      <c r="N303" s="647">
        <f t="shared" si="94"/>
        <v>2.26890756302521E-2</v>
      </c>
      <c r="O303" s="647">
        <f t="shared" si="94"/>
        <v>6.9767441860465115E-2</v>
      </c>
      <c r="P303" s="647">
        <f t="shared" si="94"/>
        <v>2.6143790849673203E-2</v>
      </c>
      <c r="Q303" s="739">
        <f t="shared" si="94"/>
        <v>1.3916500994035786E-2</v>
      </c>
      <c r="R303" s="640">
        <f t="shared" si="94"/>
        <v>1.5939311285373337E-2</v>
      </c>
      <c r="S303" s="2348"/>
      <c r="T303" s="14"/>
      <c r="U303" s="14"/>
      <c r="V303" s="14"/>
      <c r="W303" s="14"/>
      <c r="X303" s="14"/>
      <c r="Y303" s="14"/>
      <c r="Z303" s="14"/>
      <c r="AA303" s="14"/>
      <c r="AB303" s="14"/>
      <c r="AC303" s="14"/>
      <c r="AD303" s="14"/>
      <c r="AE303" s="14"/>
      <c r="AF303" s="14"/>
    </row>
    <row r="304" spans="1:32" ht="15.75" hidden="1" customHeight="1" thickBot="1" x14ac:dyDescent="0.3">
      <c r="A304" s="2368"/>
      <c r="B304" s="59" t="s">
        <v>202</v>
      </c>
      <c r="C304" s="656">
        <f t="shared" ref="C304:R304" si="95">C301/SUM(C299:C301)</f>
        <v>0.7567567567567568</v>
      </c>
      <c r="D304" s="657">
        <f t="shared" si="95"/>
        <v>0.82092555331991957</v>
      </c>
      <c r="E304" s="657">
        <f t="shared" si="95"/>
        <v>0.76589595375722541</v>
      </c>
      <c r="F304" s="657">
        <f t="shared" si="95"/>
        <v>0.69948186528497414</v>
      </c>
      <c r="G304" s="657">
        <f t="shared" si="95"/>
        <v>0.82242990654205606</v>
      </c>
      <c r="H304" s="657">
        <f t="shared" si="95"/>
        <v>0.90909090909090906</v>
      </c>
      <c r="I304" s="657">
        <f t="shared" si="95"/>
        <v>0.67647058823529416</v>
      </c>
      <c r="J304" s="657">
        <f t="shared" si="95"/>
        <v>0.81521009531480737</v>
      </c>
      <c r="K304" s="657">
        <f t="shared" si="95"/>
        <v>0.7330779054916986</v>
      </c>
      <c r="L304" s="657">
        <f t="shared" si="95"/>
        <v>0.84666666666666668</v>
      </c>
      <c r="M304" s="657">
        <f t="shared" si="95"/>
        <v>0.71982194291699397</v>
      </c>
      <c r="N304" s="657">
        <f t="shared" si="95"/>
        <v>0.76806722689075635</v>
      </c>
      <c r="O304" s="657">
        <f t="shared" si="95"/>
        <v>0.80232558139534882</v>
      </c>
      <c r="P304" s="657">
        <f t="shared" si="95"/>
        <v>0.73692810457516345</v>
      </c>
      <c r="Q304" s="740">
        <f t="shared" si="95"/>
        <v>0.84493041749502984</v>
      </c>
      <c r="R304" s="641">
        <f t="shared" si="95"/>
        <v>0.7916808728264576</v>
      </c>
      <c r="S304" s="2349"/>
      <c r="T304" s="14"/>
      <c r="U304" s="14"/>
      <c r="V304" s="14"/>
      <c r="W304" s="14"/>
      <c r="X304" s="14"/>
      <c r="Y304" s="14"/>
      <c r="Z304" s="14"/>
      <c r="AA304" s="14"/>
      <c r="AB304" s="14"/>
      <c r="AC304" s="14"/>
      <c r="AD304" s="14"/>
      <c r="AE304" s="14"/>
      <c r="AF304" s="14"/>
    </row>
    <row r="305" spans="1:32" ht="15.75" hidden="1" customHeight="1" thickBot="1" x14ac:dyDescent="0.3">
      <c r="A305" s="2357" t="s">
        <v>203</v>
      </c>
      <c r="B305" s="2358"/>
      <c r="C305" s="2358"/>
      <c r="D305" s="2358"/>
      <c r="E305" s="2358"/>
      <c r="F305" s="2358"/>
      <c r="G305" s="2358"/>
      <c r="H305" s="2358"/>
      <c r="I305" s="2358"/>
      <c r="J305" s="2358"/>
      <c r="K305" s="2358"/>
      <c r="L305" s="2358"/>
      <c r="M305" s="2358"/>
      <c r="N305" s="2358"/>
      <c r="O305" s="2358"/>
      <c r="P305" s="2358"/>
      <c r="Q305" s="2358"/>
      <c r="R305" s="2358"/>
      <c r="S305" s="2359"/>
      <c r="T305" s="14"/>
      <c r="U305" s="14"/>
      <c r="V305" s="14"/>
      <c r="W305" s="14"/>
      <c r="X305" s="14"/>
      <c r="Y305" s="14"/>
      <c r="Z305" s="14"/>
      <c r="AA305" s="14"/>
      <c r="AB305" s="14"/>
      <c r="AC305" s="14"/>
      <c r="AD305" s="14"/>
      <c r="AE305" s="14"/>
      <c r="AF305" s="14"/>
    </row>
    <row r="306" spans="1:32" ht="71.25" hidden="1" customHeight="1" thickBot="1" x14ac:dyDescent="0.3">
      <c r="A306" s="53"/>
      <c r="B306" s="137" t="s">
        <v>198</v>
      </c>
      <c r="C306" s="665" t="s">
        <v>143</v>
      </c>
      <c r="D306" s="145" t="s">
        <v>144</v>
      </c>
      <c r="E306" s="145" t="s">
        <v>145</v>
      </c>
      <c r="F306" s="145" t="s">
        <v>146</v>
      </c>
      <c r="G306" s="145" t="s">
        <v>147</v>
      </c>
      <c r="H306" s="145" t="s">
        <v>148</v>
      </c>
      <c r="I306" s="145" t="s">
        <v>149</v>
      </c>
      <c r="J306" s="145" t="s">
        <v>150</v>
      </c>
      <c r="K306" s="145" t="s">
        <v>151</v>
      </c>
      <c r="L306" s="145" t="s">
        <v>152</v>
      </c>
      <c r="M306" s="145" t="s">
        <v>153</v>
      </c>
      <c r="N306" s="145" t="s">
        <v>154</v>
      </c>
      <c r="O306" s="145" t="s">
        <v>155</v>
      </c>
      <c r="P306" s="145" t="s">
        <v>156</v>
      </c>
      <c r="Q306" s="146" t="s">
        <v>157</v>
      </c>
      <c r="R306" s="137" t="s">
        <v>158</v>
      </c>
      <c r="S306" s="137" t="s">
        <v>199</v>
      </c>
      <c r="T306" s="15"/>
      <c r="U306" s="15"/>
      <c r="V306" s="15"/>
      <c r="W306" s="15"/>
      <c r="X306" s="15"/>
      <c r="Y306" s="15"/>
      <c r="Z306" s="15"/>
      <c r="AA306" s="15"/>
      <c r="AB306" s="15"/>
      <c r="AC306" s="15"/>
      <c r="AD306" s="15"/>
      <c r="AE306" s="15"/>
      <c r="AF306" s="16"/>
    </row>
    <row r="307" spans="1:32" ht="15.75" hidden="1" customHeight="1" thickBot="1" x14ac:dyDescent="0.3">
      <c r="A307" s="2360" t="s">
        <v>160</v>
      </c>
      <c r="B307" s="2361"/>
      <c r="C307" s="2361"/>
      <c r="D307" s="2361"/>
      <c r="E307" s="2361"/>
      <c r="F307" s="2361"/>
      <c r="G307" s="2361"/>
      <c r="H307" s="2361"/>
      <c r="I307" s="2361"/>
      <c r="J307" s="2361"/>
      <c r="K307" s="2361"/>
      <c r="L307" s="2361"/>
      <c r="M307" s="2361"/>
      <c r="N307" s="2361"/>
      <c r="O307" s="2361"/>
      <c r="P307" s="2361"/>
      <c r="Q307" s="2361"/>
      <c r="R307" s="2361"/>
      <c r="S307" s="2362"/>
      <c r="T307" s="15"/>
      <c r="U307" s="15"/>
      <c r="V307" s="15"/>
      <c r="W307" s="17"/>
      <c r="X307" s="15"/>
      <c r="Y307" s="15"/>
      <c r="Z307" s="15"/>
      <c r="AA307" s="15"/>
      <c r="AB307" s="15"/>
      <c r="AC307" s="15"/>
      <c r="AD307" s="15"/>
      <c r="AE307" s="17"/>
      <c r="AF307" s="16"/>
    </row>
    <row r="308" spans="1:32" ht="17.25" hidden="1" customHeight="1" x14ac:dyDescent="0.25">
      <c r="A308" s="2346" t="s">
        <v>107</v>
      </c>
      <c r="B308" s="55" t="s">
        <v>200</v>
      </c>
      <c r="C308" s="526">
        <v>2</v>
      </c>
      <c r="D308" s="334">
        <v>22</v>
      </c>
      <c r="E308" s="334">
        <v>16</v>
      </c>
      <c r="F308" s="334">
        <v>14</v>
      </c>
      <c r="G308" s="334">
        <v>5</v>
      </c>
      <c r="H308" s="334">
        <v>0</v>
      </c>
      <c r="I308" s="334">
        <v>7</v>
      </c>
      <c r="J308" s="334">
        <v>650</v>
      </c>
      <c r="K308" s="334">
        <v>78</v>
      </c>
      <c r="L308" s="334">
        <v>12</v>
      </c>
      <c r="M308" s="334">
        <v>174</v>
      </c>
      <c r="N308" s="334">
        <v>63</v>
      </c>
      <c r="O308" s="334">
        <v>2</v>
      </c>
      <c r="P308" s="334">
        <v>33</v>
      </c>
      <c r="Q308" s="527">
        <v>21</v>
      </c>
      <c r="R308" s="596">
        <f t="shared" ref="R308:R316" si="96">SUM(C308:Q308)</f>
        <v>1099</v>
      </c>
      <c r="S308" s="639">
        <f>R308/SUM(R308:R310)</f>
        <v>0.34258104738154616</v>
      </c>
      <c r="T308" s="15"/>
      <c r="U308" s="15"/>
      <c r="V308" s="15"/>
      <c r="W308" s="17"/>
      <c r="X308" s="15"/>
      <c r="Y308" s="15"/>
      <c r="Z308" s="15"/>
      <c r="AA308" s="15"/>
      <c r="AB308" s="15"/>
      <c r="AC308" s="15"/>
      <c r="AD308" s="15"/>
      <c r="AE308" s="17"/>
      <c r="AF308" s="16"/>
    </row>
    <row r="309" spans="1:32" ht="17.25" hidden="1" customHeight="1" x14ac:dyDescent="0.25">
      <c r="A309" s="2344"/>
      <c r="B309" s="56" t="s">
        <v>201</v>
      </c>
      <c r="C309" s="528">
        <v>0</v>
      </c>
      <c r="D309" s="336">
        <v>6</v>
      </c>
      <c r="E309" s="336">
        <v>2</v>
      </c>
      <c r="F309" s="336">
        <v>5</v>
      </c>
      <c r="G309" s="336">
        <v>0</v>
      </c>
      <c r="H309" s="336">
        <v>0</v>
      </c>
      <c r="I309" s="336">
        <v>0</v>
      </c>
      <c r="J309" s="336">
        <v>26</v>
      </c>
      <c r="K309" s="336">
        <v>2</v>
      </c>
      <c r="L309" s="336">
        <v>2</v>
      </c>
      <c r="M309" s="336">
        <v>8</v>
      </c>
      <c r="N309" s="336">
        <v>4</v>
      </c>
      <c r="O309" s="336">
        <v>4</v>
      </c>
      <c r="P309" s="336">
        <v>4</v>
      </c>
      <c r="Q309" s="529">
        <v>0</v>
      </c>
      <c r="R309" s="597">
        <f>SUM(C309:Q309)</f>
        <v>63</v>
      </c>
      <c r="S309" s="640">
        <f>R309/SUM(R308:R310)</f>
        <v>1.9638403990024939E-2</v>
      </c>
      <c r="T309" s="15"/>
      <c r="U309" s="15"/>
      <c r="V309" s="15"/>
      <c r="W309" s="17"/>
      <c r="X309" s="15"/>
      <c r="Y309" s="15"/>
      <c r="Z309" s="15"/>
      <c r="AA309" s="15"/>
      <c r="AB309" s="15"/>
      <c r="AC309" s="15"/>
      <c r="AD309" s="15"/>
      <c r="AE309" s="17"/>
      <c r="AF309" s="16"/>
    </row>
    <row r="310" spans="1:32" ht="17.25" hidden="1" customHeight="1" thickBot="1" x14ac:dyDescent="0.3">
      <c r="A310" s="2345"/>
      <c r="B310" s="57" t="s">
        <v>202</v>
      </c>
      <c r="C310" s="530">
        <v>6</v>
      </c>
      <c r="D310" s="339">
        <v>37</v>
      </c>
      <c r="E310" s="339">
        <v>31</v>
      </c>
      <c r="F310" s="339">
        <v>12</v>
      </c>
      <c r="G310" s="339">
        <v>9</v>
      </c>
      <c r="H310" s="339">
        <v>1</v>
      </c>
      <c r="I310" s="339">
        <v>4</v>
      </c>
      <c r="J310" s="339">
        <v>1387</v>
      </c>
      <c r="K310" s="339">
        <v>46</v>
      </c>
      <c r="L310" s="339">
        <v>28</v>
      </c>
      <c r="M310" s="339">
        <v>261</v>
      </c>
      <c r="N310" s="339">
        <v>83</v>
      </c>
      <c r="O310" s="339">
        <v>13</v>
      </c>
      <c r="P310" s="339">
        <v>47</v>
      </c>
      <c r="Q310" s="531">
        <v>81</v>
      </c>
      <c r="R310" s="599">
        <f t="shared" si="96"/>
        <v>2046</v>
      </c>
      <c r="S310" s="640">
        <f>R310/SUM(R308:R310)</f>
        <v>0.63778054862842892</v>
      </c>
      <c r="T310" s="15"/>
      <c r="U310" s="15"/>
      <c r="V310" s="15"/>
      <c r="W310" s="17"/>
      <c r="X310" s="15"/>
      <c r="Y310" s="15"/>
      <c r="Z310" s="15"/>
      <c r="AA310" s="15"/>
      <c r="AB310" s="15"/>
      <c r="AC310" s="15"/>
      <c r="AD310" s="15"/>
      <c r="AE310" s="17"/>
      <c r="AF310" s="16"/>
    </row>
    <row r="311" spans="1:32" ht="17.25" hidden="1" customHeight="1" x14ac:dyDescent="0.25">
      <c r="A311" s="2346" t="s">
        <v>108</v>
      </c>
      <c r="B311" s="60" t="s">
        <v>200</v>
      </c>
      <c r="C311" s="532">
        <v>1</v>
      </c>
      <c r="D311" s="344">
        <v>47</v>
      </c>
      <c r="E311" s="344">
        <v>46</v>
      </c>
      <c r="F311" s="344">
        <v>29</v>
      </c>
      <c r="G311" s="344">
        <v>13</v>
      </c>
      <c r="H311" s="344">
        <v>2</v>
      </c>
      <c r="I311" s="344">
        <v>5</v>
      </c>
      <c r="J311" s="344">
        <v>1267</v>
      </c>
      <c r="K311" s="344">
        <v>94</v>
      </c>
      <c r="L311" s="344">
        <v>24</v>
      </c>
      <c r="M311" s="344">
        <v>525</v>
      </c>
      <c r="N311" s="344">
        <v>123</v>
      </c>
      <c r="O311" s="344">
        <v>6</v>
      </c>
      <c r="P311" s="344">
        <v>82</v>
      </c>
      <c r="Q311" s="533">
        <v>26</v>
      </c>
      <c r="R311" s="606">
        <f>SUM(C311:Q311)</f>
        <v>2290</v>
      </c>
      <c r="S311" s="636">
        <f>R311/SUM(R311:R313)</f>
        <v>0.27882625106538417</v>
      </c>
      <c r="T311" s="15"/>
      <c r="U311" s="15"/>
      <c r="V311" s="15"/>
      <c r="W311" s="17"/>
      <c r="X311" s="15"/>
      <c r="Y311" s="15"/>
      <c r="Z311" s="15"/>
      <c r="AA311" s="15"/>
      <c r="AB311" s="15"/>
      <c r="AC311" s="15"/>
      <c r="AD311" s="15"/>
      <c r="AE311" s="17"/>
      <c r="AF311" s="16"/>
    </row>
    <row r="312" spans="1:32" ht="17.25" hidden="1" customHeight="1" x14ac:dyDescent="0.25">
      <c r="A312" s="2344"/>
      <c r="B312" s="58" t="s">
        <v>201</v>
      </c>
      <c r="C312" s="534">
        <v>1</v>
      </c>
      <c r="D312" s="347">
        <v>3</v>
      </c>
      <c r="E312" s="347">
        <v>9</v>
      </c>
      <c r="F312" s="347">
        <v>2</v>
      </c>
      <c r="G312" s="347">
        <v>1</v>
      </c>
      <c r="H312" s="347">
        <v>0</v>
      </c>
      <c r="I312" s="347">
        <v>1</v>
      </c>
      <c r="J312" s="347">
        <v>49</v>
      </c>
      <c r="K312" s="347">
        <v>3</v>
      </c>
      <c r="L312" s="347">
        <v>1</v>
      </c>
      <c r="M312" s="347">
        <v>17</v>
      </c>
      <c r="N312" s="347">
        <v>7</v>
      </c>
      <c r="O312" s="347">
        <v>1</v>
      </c>
      <c r="P312" s="347">
        <v>4</v>
      </c>
      <c r="Q312" s="535">
        <v>4</v>
      </c>
      <c r="R312" s="607">
        <f t="shared" si="96"/>
        <v>103</v>
      </c>
      <c r="S312" s="637">
        <f>R312/SUM(R311:R313)</f>
        <v>1.2541093388530379E-2</v>
      </c>
      <c r="T312" s="15"/>
      <c r="U312" s="15"/>
      <c r="V312" s="15"/>
      <c r="W312" s="15"/>
      <c r="X312" s="15"/>
      <c r="Y312" s="15"/>
      <c r="Z312" s="15"/>
      <c r="AA312" s="15"/>
      <c r="AB312" s="15"/>
      <c r="AC312" s="15"/>
      <c r="AD312" s="15"/>
      <c r="AE312" s="15"/>
      <c r="AF312" s="16"/>
    </row>
    <row r="313" spans="1:32" ht="17.25" hidden="1" customHeight="1" thickBot="1" x14ac:dyDescent="0.3">
      <c r="A313" s="2345"/>
      <c r="B313" s="59" t="s">
        <v>202</v>
      </c>
      <c r="C313" s="536">
        <v>22</v>
      </c>
      <c r="D313" s="350">
        <v>115</v>
      </c>
      <c r="E313" s="350">
        <v>86</v>
      </c>
      <c r="F313" s="350">
        <v>59</v>
      </c>
      <c r="G313" s="350">
        <v>32</v>
      </c>
      <c r="H313" s="350">
        <v>8</v>
      </c>
      <c r="I313" s="350">
        <v>11</v>
      </c>
      <c r="J313" s="350">
        <v>3737</v>
      </c>
      <c r="K313" s="350">
        <v>179</v>
      </c>
      <c r="L313" s="350">
        <v>83</v>
      </c>
      <c r="M313" s="350">
        <v>913</v>
      </c>
      <c r="N313" s="350">
        <v>241</v>
      </c>
      <c r="O313" s="350">
        <v>29</v>
      </c>
      <c r="P313" s="350">
        <v>167</v>
      </c>
      <c r="Q313" s="537">
        <v>138</v>
      </c>
      <c r="R313" s="608">
        <f t="shared" si="96"/>
        <v>5820</v>
      </c>
      <c r="S313" s="637">
        <f>R313/SUM(R311:R313)</f>
        <v>0.70863265554608545</v>
      </c>
      <c r="T313" s="15"/>
      <c r="U313" s="15"/>
      <c r="V313" s="15"/>
      <c r="W313" s="15"/>
      <c r="X313" s="15"/>
      <c r="Y313" s="15"/>
      <c r="Z313" s="15"/>
      <c r="AA313" s="15"/>
      <c r="AB313" s="15"/>
      <c r="AC313" s="15"/>
      <c r="AD313" s="15"/>
      <c r="AE313" s="15"/>
      <c r="AF313" s="16"/>
    </row>
    <row r="314" spans="1:32" ht="17.25" hidden="1" customHeight="1" x14ac:dyDescent="0.25">
      <c r="A314" s="2346" t="s">
        <v>109</v>
      </c>
      <c r="B314" s="55" t="s">
        <v>200</v>
      </c>
      <c r="C314" s="526">
        <v>5</v>
      </c>
      <c r="D314" s="334">
        <v>24</v>
      </c>
      <c r="E314" s="334">
        <v>20</v>
      </c>
      <c r="F314" s="334">
        <v>8</v>
      </c>
      <c r="G314" s="334">
        <v>2</v>
      </c>
      <c r="H314" s="334">
        <v>0</v>
      </c>
      <c r="I314" s="334">
        <v>1</v>
      </c>
      <c r="J314" s="334">
        <v>472</v>
      </c>
      <c r="K314" s="334">
        <v>29</v>
      </c>
      <c r="L314" s="334">
        <v>8</v>
      </c>
      <c r="M314" s="334">
        <v>246</v>
      </c>
      <c r="N314" s="334">
        <v>59</v>
      </c>
      <c r="O314" s="334">
        <v>2</v>
      </c>
      <c r="P314" s="334">
        <v>29</v>
      </c>
      <c r="Q314" s="527">
        <v>8</v>
      </c>
      <c r="R314" s="596">
        <f t="shared" si="96"/>
        <v>913</v>
      </c>
      <c r="S314" s="639">
        <f>R314/SUM(R314:R316)</f>
        <v>8.9606438315830803E-2</v>
      </c>
      <c r="T314" s="15"/>
      <c r="U314" s="15"/>
      <c r="V314" s="15"/>
      <c r="W314" s="17"/>
      <c r="X314" s="15"/>
      <c r="Y314" s="15"/>
      <c r="Z314" s="15"/>
      <c r="AA314" s="15"/>
      <c r="AB314" s="15"/>
      <c r="AC314" s="15"/>
      <c r="AD314" s="15"/>
      <c r="AE314" s="17"/>
      <c r="AF314" s="16"/>
    </row>
    <row r="315" spans="1:32" ht="17.25" hidden="1" customHeight="1" x14ac:dyDescent="0.25">
      <c r="A315" s="2344"/>
      <c r="B315" s="56" t="s">
        <v>201</v>
      </c>
      <c r="C315" s="528">
        <v>1</v>
      </c>
      <c r="D315" s="341">
        <v>5</v>
      </c>
      <c r="E315" s="341">
        <v>9</v>
      </c>
      <c r="F315" s="341">
        <v>1</v>
      </c>
      <c r="G315" s="341">
        <v>1</v>
      </c>
      <c r="H315" s="341">
        <v>0</v>
      </c>
      <c r="I315" s="341">
        <v>1</v>
      </c>
      <c r="J315" s="341">
        <v>39</v>
      </c>
      <c r="K315" s="341">
        <v>2</v>
      </c>
      <c r="L315" s="341">
        <v>0</v>
      </c>
      <c r="M315" s="341">
        <v>19</v>
      </c>
      <c r="N315" s="341">
        <v>7</v>
      </c>
      <c r="O315" s="341">
        <v>3</v>
      </c>
      <c r="P315" s="341">
        <v>3</v>
      </c>
      <c r="Q315" s="538">
        <v>0</v>
      </c>
      <c r="R315" s="597">
        <f t="shared" si="96"/>
        <v>91</v>
      </c>
      <c r="S315" s="640">
        <f>R315/SUM(R315:R316)</f>
        <v>9.8102630444156964E-3</v>
      </c>
      <c r="T315" s="15"/>
      <c r="U315" s="15"/>
      <c r="V315" s="15"/>
      <c r="W315" s="15"/>
      <c r="X315" s="15"/>
      <c r="Y315" s="15"/>
      <c r="Z315" s="15"/>
      <c r="AA315" s="15"/>
      <c r="AB315" s="15"/>
      <c r="AC315" s="15"/>
      <c r="AD315" s="15"/>
      <c r="AE315" s="15"/>
      <c r="AF315" s="16"/>
    </row>
    <row r="316" spans="1:32" ht="17.25" hidden="1" customHeight="1" thickBot="1" x14ac:dyDescent="0.3">
      <c r="A316" s="2345"/>
      <c r="B316" s="57" t="s">
        <v>202</v>
      </c>
      <c r="C316" s="530">
        <v>43</v>
      </c>
      <c r="D316" s="339">
        <v>240</v>
      </c>
      <c r="E316" s="339">
        <v>127</v>
      </c>
      <c r="F316" s="339">
        <v>72</v>
      </c>
      <c r="G316" s="339">
        <v>39</v>
      </c>
      <c r="H316" s="339">
        <v>14</v>
      </c>
      <c r="I316" s="339">
        <v>17</v>
      </c>
      <c r="J316" s="339">
        <v>5863</v>
      </c>
      <c r="K316" s="339">
        <v>295</v>
      </c>
      <c r="L316" s="339">
        <v>136</v>
      </c>
      <c r="M316" s="339">
        <v>1357</v>
      </c>
      <c r="N316" s="339">
        <v>478</v>
      </c>
      <c r="O316" s="339">
        <v>25</v>
      </c>
      <c r="P316" s="339">
        <v>267</v>
      </c>
      <c r="Q316" s="531">
        <v>212</v>
      </c>
      <c r="R316" s="599">
        <f t="shared" si="96"/>
        <v>9185</v>
      </c>
      <c r="S316" s="640">
        <f>R316/SUM(R315:R316)</f>
        <v>0.99018973695558432</v>
      </c>
      <c r="T316" s="15"/>
      <c r="U316" s="15"/>
      <c r="V316" s="15"/>
      <c r="W316" s="15"/>
      <c r="X316" s="15"/>
      <c r="Y316" s="15"/>
      <c r="Z316" s="15"/>
      <c r="AA316" s="15"/>
      <c r="AB316" s="15"/>
      <c r="AC316" s="15"/>
      <c r="AD316" s="15"/>
      <c r="AE316" s="15"/>
      <c r="AF316" s="16"/>
    </row>
    <row r="317" spans="1:32" ht="17.25" hidden="1" customHeight="1" x14ac:dyDescent="0.25">
      <c r="A317" s="2346" t="s">
        <v>110</v>
      </c>
      <c r="B317" s="196" t="s">
        <v>200</v>
      </c>
      <c r="C317" s="539">
        <v>0</v>
      </c>
      <c r="D317" s="353">
        <v>0</v>
      </c>
      <c r="E317" s="353">
        <v>0</v>
      </c>
      <c r="F317" s="353">
        <v>0</v>
      </c>
      <c r="G317" s="353">
        <v>0</v>
      </c>
      <c r="H317" s="353">
        <v>0</v>
      </c>
      <c r="I317" s="353">
        <v>0</v>
      </c>
      <c r="J317" s="353">
        <v>64</v>
      </c>
      <c r="K317" s="353">
        <v>1</v>
      </c>
      <c r="L317" s="353">
        <v>1</v>
      </c>
      <c r="M317" s="353">
        <v>4</v>
      </c>
      <c r="N317" s="353">
        <v>9</v>
      </c>
      <c r="O317" s="353">
        <v>0</v>
      </c>
      <c r="P317" s="353">
        <v>0</v>
      </c>
      <c r="Q317" s="540">
        <v>0</v>
      </c>
      <c r="R317" s="606">
        <f t="shared" ref="R317:R322" si="97">SUM(C317:Q317)</f>
        <v>79</v>
      </c>
      <c r="S317" s="636">
        <f>R317/SUM(R317:R319)</f>
        <v>0.29368029739776952</v>
      </c>
      <c r="T317" s="15"/>
      <c r="U317" s="15"/>
      <c r="V317" s="15"/>
      <c r="W317" s="17"/>
      <c r="X317" s="15"/>
      <c r="Y317" s="15"/>
      <c r="Z317" s="15"/>
      <c r="AA317" s="15"/>
      <c r="AB317" s="15"/>
      <c r="AC317" s="15"/>
      <c r="AD317" s="15"/>
      <c r="AE317" s="17"/>
      <c r="AF317" s="16"/>
    </row>
    <row r="318" spans="1:32" ht="17.25" hidden="1" customHeight="1" x14ac:dyDescent="0.25">
      <c r="A318" s="2344"/>
      <c r="B318" s="58" t="s">
        <v>201</v>
      </c>
      <c r="C318" s="534">
        <v>0</v>
      </c>
      <c r="D318" s="347">
        <v>0</v>
      </c>
      <c r="E318" s="347">
        <v>0</v>
      </c>
      <c r="F318" s="347">
        <v>0</v>
      </c>
      <c r="G318" s="347">
        <v>0</v>
      </c>
      <c r="H318" s="347">
        <v>0</v>
      </c>
      <c r="I318" s="347">
        <v>0</v>
      </c>
      <c r="J318" s="347">
        <v>10</v>
      </c>
      <c r="K318" s="347">
        <v>0</v>
      </c>
      <c r="L318" s="347">
        <v>0</v>
      </c>
      <c r="M318" s="347">
        <v>0</v>
      </c>
      <c r="N318" s="347">
        <v>0</v>
      </c>
      <c r="O318" s="347">
        <v>0</v>
      </c>
      <c r="P318" s="347">
        <v>0</v>
      </c>
      <c r="Q318" s="535">
        <v>0</v>
      </c>
      <c r="R318" s="607">
        <f t="shared" si="97"/>
        <v>10</v>
      </c>
      <c r="S318" s="637">
        <f>R318/SUM(R318:R319)</f>
        <v>5.2631578947368418E-2</v>
      </c>
      <c r="T318" s="15"/>
      <c r="U318" s="15"/>
      <c r="V318" s="15"/>
      <c r="W318" s="17"/>
      <c r="X318" s="15"/>
      <c r="Y318" s="15"/>
      <c r="Z318" s="15"/>
      <c r="AA318" s="15"/>
      <c r="AB318" s="15"/>
      <c r="AC318" s="15"/>
      <c r="AD318" s="15"/>
      <c r="AE318" s="17"/>
      <c r="AF318" s="16"/>
    </row>
    <row r="319" spans="1:32" ht="17.25" hidden="1" customHeight="1" thickBot="1" x14ac:dyDescent="0.3">
      <c r="A319" s="2353"/>
      <c r="B319" s="136" t="s">
        <v>202</v>
      </c>
      <c r="C319" s="541">
        <v>0</v>
      </c>
      <c r="D319" s="356">
        <v>6</v>
      </c>
      <c r="E319" s="356">
        <v>1</v>
      </c>
      <c r="F319" s="356">
        <v>0</v>
      </c>
      <c r="G319" s="356">
        <v>1</v>
      </c>
      <c r="H319" s="356">
        <v>0</v>
      </c>
      <c r="I319" s="356">
        <v>0</v>
      </c>
      <c r="J319" s="356">
        <v>129</v>
      </c>
      <c r="K319" s="356">
        <v>1</v>
      </c>
      <c r="L319" s="356">
        <v>1</v>
      </c>
      <c r="M319" s="356">
        <v>27</v>
      </c>
      <c r="N319" s="356">
        <v>11</v>
      </c>
      <c r="O319" s="356">
        <v>0</v>
      </c>
      <c r="P319" s="356">
        <v>2</v>
      </c>
      <c r="Q319" s="542">
        <v>1</v>
      </c>
      <c r="R319" s="609">
        <f t="shared" si="97"/>
        <v>180</v>
      </c>
      <c r="S319" s="637">
        <f>R319/SUM(R317:R319)</f>
        <v>0.66914498141263945</v>
      </c>
      <c r="T319" s="15"/>
      <c r="U319" s="15"/>
      <c r="V319" s="15"/>
      <c r="W319" s="17"/>
      <c r="X319" s="15"/>
      <c r="Y319" s="15"/>
      <c r="Z319" s="15"/>
      <c r="AA319" s="15"/>
      <c r="AB319" s="15"/>
      <c r="AC319" s="15"/>
      <c r="AD319" s="15"/>
      <c r="AE319" s="17"/>
      <c r="AF319" s="16"/>
    </row>
    <row r="320" spans="1:32" ht="17.25" hidden="1" customHeight="1" thickTop="1" x14ac:dyDescent="0.25">
      <c r="A320" s="2363" t="s">
        <v>130</v>
      </c>
      <c r="B320" s="135" t="s">
        <v>200</v>
      </c>
      <c r="C320" s="1657">
        <f t="shared" ref="C320:Q320" si="98">SUM(C308,C311,C314,C317)</f>
        <v>8</v>
      </c>
      <c r="D320" s="1658">
        <f t="shared" si="98"/>
        <v>93</v>
      </c>
      <c r="E320" s="1658">
        <f t="shared" si="98"/>
        <v>82</v>
      </c>
      <c r="F320" s="1658">
        <f t="shared" si="98"/>
        <v>51</v>
      </c>
      <c r="G320" s="1658">
        <f t="shared" si="98"/>
        <v>20</v>
      </c>
      <c r="H320" s="1658">
        <f t="shared" si="98"/>
        <v>2</v>
      </c>
      <c r="I320" s="1658">
        <f t="shared" si="98"/>
        <v>13</v>
      </c>
      <c r="J320" s="1658">
        <f t="shared" si="98"/>
        <v>2453</v>
      </c>
      <c r="K320" s="1658">
        <f t="shared" si="98"/>
        <v>202</v>
      </c>
      <c r="L320" s="1658">
        <f t="shared" si="98"/>
        <v>45</v>
      </c>
      <c r="M320" s="1658">
        <f t="shared" si="98"/>
        <v>949</v>
      </c>
      <c r="N320" s="1658">
        <f t="shared" si="98"/>
        <v>254</v>
      </c>
      <c r="O320" s="1658">
        <f t="shared" si="98"/>
        <v>10</v>
      </c>
      <c r="P320" s="1658">
        <f t="shared" si="98"/>
        <v>144</v>
      </c>
      <c r="Q320" s="1659">
        <f t="shared" si="98"/>
        <v>55</v>
      </c>
      <c r="R320" s="600">
        <f t="shared" si="97"/>
        <v>4381</v>
      </c>
      <c r="S320" s="642">
        <f>R320/SUM(R320:R322)</f>
        <v>0.20023767082590613</v>
      </c>
      <c r="T320" s="16"/>
      <c r="U320" s="16"/>
      <c r="V320" s="16"/>
      <c r="W320" s="16"/>
      <c r="X320" s="16"/>
      <c r="Y320" s="16"/>
      <c r="Z320" s="16"/>
      <c r="AA320" s="16"/>
      <c r="AB320" s="16"/>
      <c r="AC320" s="16"/>
      <c r="AD320" s="16"/>
      <c r="AE320" s="16"/>
      <c r="AF320" s="15"/>
    </row>
    <row r="321" spans="1:32" ht="17.25" hidden="1" customHeight="1" x14ac:dyDescent="0.25">
      <c r="A321" s="2363"/>
      <c r="B321" s="56" t="s">
        <v>201</v>
      </c>
      <c r="C321" s="197">
        <f t="shared" ref="C321:Q321" si="99">SUM(C309,C312,C315,C318)</f>
        <v>2</v>
      </c>
      <c r="D321" s="1545">
        <f t="shared" si="99"/>
        <v>14</v>
      </c>
      <c r="E321" s="1545">
        <f t="shared" si="99"/>
        <v>20</v>
      </c>
      <c r="F321" s="1545">
        <f t="shared" si="99"/>
        <v>8</v>
      </c>
      <c r="G321" s="1545">
        <f t="shared" si="99"/>
        <v>2</v>
      </c>
      <c r="H321" s="1545">
        <f t="shared" si="99"/>
        <v>0</v>
      </c>
      <c r="I321" s="1545">
        <f t="shared" si="99"/>
        <v>2</v>
      </c>
      <c r="J321" s="1545">
        <f t="shared" si="99"/>
        <v>124</v>
      </c>
      <c r="K321" s="1545">
        <f t="shared" si="99"/>
        <v>7</v>
      </c>
      <c r="L321" s="1545">
        <f t="shared" si="99"/>
        <v>3</v>
      </c>
      <c r="M321" s="1545">
        <f t="shared" si="99"/>
        <v>44</v>
      </c>
      <c r="N321" s="1545">
        <f t="shared" si="99"/>
        <v>18</v>
      </c>
      <c r="O321" s="1545">
        <f t="shared" si="99"/>
        <v>8</v>
      </c>
      <c r="P321" s="1545">
        <f t="shared" si="99"/>
        <v>11</v>
      </c>
      <c r="Q321" s="1660">
        <f t="shared" si="99"/>
        <v>4</v>
      </c>
      <c r="R321" s="597">
        <f t="shared" si="97"/>
        <v>267</v>
      </c>
      <c r="S321" s="642">
        <f>R321/SUM(R320:R322)</f>
        <v>1.2203482791718085E-2</v>
      </c>
      <c r="T321" s="16"/>
      <c r="U321" s="16"/>
      <c r="V321" s="16"/>
      <c r="W321" s="16"/>
      <c r="X321" s="16"/>
      <c r="Y321" s="16"/>
      <c r="Z321" s="16"/>
      <c r="AA321" s="16"/>
      <c r="AB321" s="16"/>
      <c r="AC321" s="16"/>
      <c r="AD321" s="16"/>
      <c r="AE321" s="16"/>
      <c r="AF321" s="15"/>
    </row>
    <row r="322" spans="1:32" ht="17.25" hidden="1" customHeight="1" thickBot="1" x14ac:dyDescent="0.3">
      <c r="A322" s="2363"/>
      <c r="B322" s="102" t="s">
        <v>202</v>
      </c>
      <c r="C322" s="198">
        <f t="shared" ref="C322:Q322" si="100">SUM(C310,C313,C316,C319)</f>
        <v>71</v>
      </c>
      <c r="D322" s="1661">
        <f t="shared" si="100"/>
        <v>398</v>
      </c>
      <c r="E322" s="1661">
        <f t="shared" si="100"/>
        <v>245</v>
      </c>
      <c r="F322" s="1661">
        <f t="shared" si="100"/>
        <v>143</v>
      </c>
      <c r="G322" s="1661">
        <f t="shared" si="100"/>
        <v>81</v>
      </c>
      <c r="H322" s="1661">
        <f t="shared" si="100"/>
        <v>23</v>
      </c>
      <c r="I322" s="1661">
        <f t="shared" si="100"/>
        <v>32</v>
      </c>
      <c r="J322" s="1661">
        <f t="shared" si="100"/>
        <v>11116</v>
      </c>
      <c r="K322" s="1661">
        <f t="shared" si="100"/>
        <v>521</v>
      </c>
      <c r="L322" s="1661">
        <f t="shared" si="100"/>
        <v>248</v>
      </c>
      <c r="M322" s="1661">
        <f t="shared" si="100"/>
        <v>2558</v>
      </c>
      <c r="N322" s="1661">
        <f t="shared" si="100"/>
        <v>813</v>
      </c>
      <c r="O322" s="1661">
        <f t="shared" si="100"/>
        <v>67</v>
      </c>
      <c r="P322" s="1661">
        <f t="shared" si="100"/>
        <v>483</v>
      </c>
      <c r="Q322" s="1662">
        <f t="shared" si="100"/>
        <v>432</v>
      </c>
      <c r="R322" s="599">
        <f t="shared" si="97"/>
        <v>17231</v>
      </c>
      <c r="S322" s="642">
        <f>R322/SUM(R320:R322)</f>
        <v>0.78755884638237583</v>
      </c>
      <c r="T322" s="16"/>
      <c r="U322" s="16"/>
      <c r="V322" s="16"/>
      <c r="W322" s="16"/>
      <c r="X322" s="16"/>
      <c r="Y322" s="16"/>
      <c r="Z322" s="16"/>
      <c r="AA322" s="16"/>
      <c r="AB322" s="16"/>
      <c r="AC322" s="16"/>
      <c r="AD322" s="16"/>
      <c r="AE322" s="16"/>
      <c r="AF322" s="15"/>
    </row>
    <row r="323" spans="1:32" ht="17.25" hidden="1" customHeight="1" thickBot="1" x14ac:dyDescent="0.3">
      <c r="A323" s="2364" t="s">
        <v>161</v>
      </c>
      <c r="B323" s="2365"/>
      <c r="C323" s="2361"/>
      <c r="D323" s="2361"/>
      <c r="E323" s="2361"/>
      <c r="F323" s="2361"/>
      <c r="G323" s="2361"/>
      <c r="H323" s="2361"/>
      <c r="I323" s="2361"/>
      <c r="J323" s="2361"/>
      <c r="K323" s="2361"/>
      <c r="L323" s="2361"/>
      <c r="M323" s="2361"/>
      <c r="N323" s="2361"/>
      <c r="O323" s="2361"/>
      <c r="P323" s="2361"/>
      <c r="Q323" s="2361"/>
      <c r="R323" s="2365"/>
      <c r="S323" s="2366"/>
      <c r="T323" s="14"/>
      <c r="U323" s="14"/>
      <c r="V323" s="14"/>
      <c r="W323" s="14"/>
      <c r="X323" s="14"/>
      <c r="Y323" s="14"/>
      <c r="Z323" s="14"/>
      <c r="AA323" s="14"/>
      <c r="AB323" s="14"/>
      <c r="AC323" s="14"/>
      <c r="AD323" s="14"/>
      <c r="AE323" s="14"/>
      <c r="AF323" s="14"/>
    </row>
    <row r="324" spans="1:32" ht="16.5" hidden="1" customHeight="1" x14ac:dyDescent="0.25">
      <c r="A324" s="2346" t="s">
        <v>162</v>
      </c>
      <c r="B324" s="55" t="s">
        <v>200</v>
      </c>
      <c r="C324" s="333">
        <v>0</v>
      </c>
      <c r="D324" s="334">
        <v>0</v>
      </c>
      <c r="E324" s="334">
        <v>0</v>
      </c>
      <c r="F324" s="334">
        <v>0</v>
      </c>
      <c r="G324" s="334">
        <v>0</v>
      </c>
      <c r="H324" s="334">
        <v>0</v>
      </c>
      <c r="I324" s="334">
        <v>0</v>
      </c>
      <c r="J324" s="334">
        <v>9</v>
      </c>
      <c r="K324" s="334">
        <v>0</v>
      </c>
      <c r="L324" s="334">
        <v>0</v>
      </c>
      <c r="M324" s="334">
        <v>0</v>
      </c>
      <c r="N324" s="334">
        <v>1</v>
      </c>
      <c r="O324" s="334">
        <v>0</v>
      </c>
      <c r="P324" s="334">
        <v>0</v>
      </c>
      <c r="Q324" s="335">
        <v>0</v>
      </c>
      <c r="R324" s="621">
        <f t="shared" ref="R324:R336" si="101">SUM(C324:Q324)</f>
        <v>10</v>
      </c>
      <c r="S324" s="639">
        <f>R324/SUM(R324:R326)</f>
        <v>3.0674846625766871E-2</v>
      </c>
      <c r="T324" s="14"/>
      <c r="U324" s="14"/>
      <c r="V324" s="14"/>
      <c r="W324" s="14"/>
      <c r="X324" s="14"/>
      <c r="Y324" s="14"/>
      <c r="Z324" s="14"/>
      <c r="AA324" s="14"/>
      <c r="AB324" s="14"/>
      <c r="AC324" s="14"/>
      <c r="AD324" s="14"/>
      <c r="AE324" s="14"/>
      <c r="AF324" s="14"/>
    </row>
    <row r="325" spans="1:32" ht="16.5" hidden="1" customHeight="1" x14ac:dyDescent="0.25">
      <c r="A325" s="2344"/>
      <c r="B325" s="56" t="s">
        <v>201</v>
      </c>
      <c r="C325" s="336">
        <v>0</v>
      </c>
      <c r="D325" s="336">
        <v>0</v>
      </c>
      <c r="E325" s="336">
        <v>0</v>
      </c>
      <c r="F325" s="336">
        <v>0</v>
      </c>
      <c r="G325" s="336">
        <v>0</v>
      </c>
      <c r="H325" s="336">
        <v>0</v>
      </c>
      <c r="I325" s="336">
        <v>0</v>
      </c>
      <c r="J325" s="336">
        <v>0</v>
      </c>
      <c r="K325" s="336">
        <v>0</v>
      </c>
      <c r="L325" s="336">
        <v>0</v>
      </c>
      <c r="M325" s="336">
        <v>0</v>
      </c>
      <c r="N325" s="336">
        <v>0</v>
      </c>
      <c r="O325" s="336">
        <v>0</v>
      </c>
      <c r="P325" s="336">
        <v>0</v>
      </c>
      <c r="Q325" s="337">
        <v>0</v>
      </c>
      <c r="R325" s="622">
        <f>SUM(C325:Q325)</f>
        <v>0</v>
      </c>
      <c r="S325" s="640">
        <f>R325/SUM(R324:R328)</f>
        <v>0</v>
      </c>
      <c r="T325" s="14"/>
      <c r="U325" s="14"/>
      <c r="V325" s="14"/>
      <c r="W325" s="14"/>
      <c r="X325" s="14"/>
      <c r="Y325" s="14"/>
      <c r="Z325" s="14"/>
      <c r="AA325" s="14"/>
      <c r="AB325" s="14"/>
      <c r="AC325" s="14"/>
      <c r="AD325" s="14"/>
      <c r="AE325" s="14"/>
      <c r="AF325" s="14"/>
    </row>
    <row r="326" spans="1:32" ht="17.25" hidden="1" customHeight="1" thickBot="1" x14ac:dyDescent="0.3">
      <c r="A326" s="2345"/>
      <c r="B326" s="57" t="s">
        <v>202</v>
      </c>
      <c r="C326" s="338">
        <v>1</v>
      </c>
      <c r="D326" s="339">
        <v>9</v>
      </c>
      <c r="E326" s="339">
        <v>4</v>
      </c>
      <c r="F326" s="339">
        <v>4</v>
      </c>
      <c r="G326" s="339">
        <v>1</v>
      </c>
      <c r="H326" s="339">
        <v>0</v>
      </c>
      <c r="I326" s="339">
        <v>0</v>
      </c>
      <c r="J326" s="339">
        <v>193</v>
      </c>
      <c r="K326" s="339">
        <v>3</v>
      </c>
      <c r="L326" s="339">
        <v>4</v>
      </c>
      <c r="M326" s="339">
        <v>55</v>
      </c>
      <c r="N326" s="339">
        <v>15</v>
      </c>
      <c r="O326" s="339">
        <v>1</v>
      </c>
      <c r="P326" s="339">
        <v>13</v>
      </c>
      <c r="Q326" s="340">
        <v>13</v>
      </c>
      <c r="R326" s="623">
        <f t="shared" si="101"/>
        <v>316</v>
      </c>
      <c r="S326" s="640">
        <f>R326/SUM(R324:R326)</f>
        <v>0.96932515337423308</v>
      </c>
      <c r="T326" s="14"/>
      <c r="U326" s="14"/>
      <c r="V326" s="14"/>
      <c r="W326" s="14"/>
      <c r="X326" s="14"/>
      <c r="Y326" s="14"/>
      <c r="Z326" s="14"/>
      <c r="AA326" s="14"/>
      <c r="AB326" s="14"/>
      <c r="AC326" s="14"/>
      <c r="AD326" s="14"/>
      <c r="AE326" s="14"/>
      <c r="AF326" s="14"/>
    </row>
    <row r="327" spans="1:32" ht="16.5" hidden="1" customHeight="1" x14ac:dyDescent="0.25">
      <c r="A327" s="2346" t="s">
        <v>163</v>
      </c>
      <c r="B327" s="60" t="s">
        <v>200</v>
      </c>
      <c r="C327" s="343">
        <v>7</v>
      </c>
      <c r="D327" s="344">
        <v>70</v>
      </c>
      <c r="E327" s="344">
        <v>50</v>
      </c>
      <c r="F327" s="344">
        <v>38</v>
      </c>
      <c r="G327" s="344">
        <v>14</v>
      </c>
      <c r="H327" s="344">
        <v>2</v>
      </c>
      <c r="I327" s="344">
        <v>11</v>
      </c>
      <c r="J327" s="344">
        <v>1604</v>
      </c>
      <c r="K327" s="344">
        <v>145</v>
      </c>
      <c r="L327" s="344">
        <v>27</v>
      </c>
      <c r="M327" s="344">
        <v>659</v>
      </c>
      <c r="N327" s="344">
        <v>168</v>
      </c>
      <c r="O327" s="344">
        <v>8</v>
      </c>
      <c r="P327" s="344">
        <v>99</v>
      </c>
      <c r="Q327" s="345">
        <v>35</v>
      </c>
      <c r="R327" s="624">
        <f>SUM(C327:Q327)</f>
        <v>2937</v>
      </c>
      <c r="S327" s="636">
        <f>R327/SUM(R327:R330)</f>
        <v>0.20238423373759648</v>
      </c>
      <c r="T327" s="14"/>
      <c r="U327" s="14"/>
      <c r="V327" s="14"/>
      <c r="W327" s="14"/>
      <c r="X327" s="14"/>
      <c r="Y327" s="14"/>
      <c r="Z327" s="14"/>
      <c r="AA327" s="14"/>
      <c r="AB327" s="14"/>
      <c r="AC327" s="14"/>
      <c r="AD327" s="14"/>
      <c r="AE327" s="14"/>
      <c r="AF327" s="14"/>
    </row>
    <row r="328" spans="1:32" ht="17.25" hidden="1" customHeight="1" x14ac:dyDescent="0.25">
      <c r="A328" s="2344"/>
      <c r="B328" s="58" t="s">
        <v>201</v>
      </c>
      <c r="C328" s="346">
        <v>1</v>
      </c>
      <c r="D328" s="347">
        <v>9</v>
      </c>
      <c r="E328" s="347">
        <v>13</v>
      </c>
      <c r="F328" s="347">
        <v>7</v>
      </c>
      <c r="G328" s="347">
        <v>2</v>
      </c>
      <c r="H328" s="347">
        <v>0</v>
      </c>
      <c r="I328" s="347">
        <v>0</v>
      </c>
      <c r="J328" s="347">
        <v>64</v>
      </c>
      <c r="K328" s="347">
        <v>3</v>
      </c>
      <c r="L328" s="347">
        <v>2</v>
      </c>
      <c r="M328" s="347">
        <v>25</v>
      </c>
      <c r="N328" s="347">
        <v>9</v>
      </c>
      <c r="O328" s="347">
        <v>8</v>
      </c>
      <c r="P328" s="347">
        <v>8</v>
      </c>
      <c r="Q328" s="348">
        <v>3</v>
      </c>
      <c r="R328" s="625">
        <f t="shared" si="101"/>
        <v>154</v>
      </c>
      <c r="S328" s="637">
        <f>R328/SUM(R327:R330)</f>
        <v>1.0611907386990077E-2</v>
      </c>
      <c r="T328" s="14"/>
      <c r="U328" s="14"/>
      <c r="V328" s="14"/>
      <c r="W328" s="14"/>
      <c r="X328" s="14"/>
      <c r="Y328" s="14"/>
      <c r="Z328" s="14"/>
      <c r="AA328" s="14"/>
      <c r="AB328" s="14"/>
      <c r="AC328" s="14"/>
      <c r="AD328" s="14"/>
      <c r="AE328" s="14"/>
      <c r="AF328" s="14"/>
    </row>
    <row r="329" spans="1:32" ht="17.25" hidden="1" customHeight="1" thickBot="1" x14ac:dyDescent="0.3">
      <c r="A329" s="2345"/>
      <c r="B329" s="59" t="s">
        <v>202</v>
      </c>
      <c r="C329" s="349">
        <v>42</v>
      </c>
      <c r="D329" s="350">
        <v>241</v>
      </c>
      <c r="E329" s="350">
        <v>143</v>
      </c>
      <c r="F329" s="350">
        <v>86</v>
      </c>
      <c r="G329" s="350">
        <v>58</v>
      </c>
      <c r="H329" s="350">
        <v>13</v>
      </c>
      <c r="I329" s="350">
        <v>19</v>
      </c>
      <c r="J329" s="350">
        <v>6592</v>
      </c>
      <c r="K329" s="350">
        <v>290</v>
      </c>
      <c r="L329" s="350">
        <v>160</v>
      </c>
      <c r="M329" s="350">
        <v>1588</v>
      </c>
      <c r="N329" s="350">
        <v>461</v>
      </c>
      <c r="O329" s="350">
        <v>37</v>
      </c>
      <c r="P329" s="350">
        <v>291</v>
      </c>
      <c r="Q329" s="351">
        <v>284</v>
      </c>
      <c r="R329" s="626">
        <f t="shared" si="101"/>
        <v>10305</v>
      </c>
      <c r="S329" s="637">
        <f>R329/SUM(R327:R330)</f>
        <v>0.71010198456449836</v>
      </c>
      <c r="T329" s="14"/>
      <c r="U329" s="14"/>
      <c r="V329" s="14"/>
      <c r="W329" s="14"/>
      <c r="X329" s="14"/>
      <c r="Y329" s="14"/>
      <c r="Z329" s="14"/>
      <c r="AA329" s="14"/>
      <c r="AB329" s="14"/>
      <c r="AC329" s="14"/>
      <c r="AD329" s="14"/>
      <c r="AE329" s="14"/>
      <c r="AF329" s="14"/>
    </row>
    <row r="330" spans="1:32" ht="17.25" hidden="1" customHeight="1" x14ac:dyDescent="0.25">
      <c r="A330" s="2346" t="s">
        <v>164</v>
      </c>
      <c r="B330" s="55" t="s">
        <v>204</v>
      </c>
      <c r="C330" s="333">
        <v>1</v>
      </c>
      <c r="D330" s="334">
        <v>20</v>
      </c>
      <c r="E330" s="334">
        <v>28</v>
      </c>
      <c r="F330" s="334">
        <v>9</v>
      </c>
      <c r="G330" s="334">
        <v>5</v>
      </c>
      <c r="H330" s="334">
        <v>0</v>
      </c>
      <c r="I330" s="334">
        <v>2</v>
      </c>
      <c r="J330" s="334">
        <v>615</v>
      </c>
      <c r="K330" s="334">
        <v>44</v>
      </c>
      <c r="L330" s="334">
        <v>14</v>
      </c>
      <c r="M330" s="334">
        <v>255</v>
      </c>
      <c r="N330" s="334">
        <v>72</v>
      </c>
      <c r="O330" s="334">
        <v>2</v>
      </c>
      <c r="P330" s="334">
        <v>37</v>
      </c>
      <c r="Q330" s="335">
        <v>12</v>
      </c>
      <c r="R330" s="621">
        <f t="shared" si="101"/>
        <v>1116</v>
      </c>
      <c r="S330" s="639">
        <f>R330/SUM(R327:R330)</f>
        <v>7.6901874310915108E-2</v>
      </c>
      <c r="T330" s="14"/>
      <c r="U330" s="14"/>
      <c r="V330" s="14"/>
      <c r="W330" s="14"/>
      <c r="X330" s="14"/>
      <c r="Y330" s="14"/>
      <c r="Z330" s="14"/>
      <c r="AA330" s="14"/>
      <c r="AB330" s="14"/>
      <c r="AC330" s="14"/>
      <c r="AD330" s="14"/>
      <c r="AE330" s="14"/>
      <c r="AF330" s="14"/>
    </row>
    <row r="331" spans="1:32" ht="16.5" hidden="1" customHeight="1" x14ac:dyDescent="0.25">
      <c r="A331" s="2344"/>
      <c r="B331" s="56" t="s">
        <v>200</v>
      </c>
      <c r="C331" s="336">
        <v>1</v>
      </c>
      <c r="D331" s="341">
        <v>4</v>
      </c>
      <c r="E331" s="341">
        <v>6</v>
      </c>
      <c r="F331" s="341">
        <v>0</v>
      </c>
      <c r="G331" s="341">
        <v>0</v>
      </c>
      <c r="H331" s="341">
        <v>0</v>
      </c>
      <c r="I331" s="341">
        <v>1</v>
      </c>
      <c r="J331" s="341">
        <v>40</v>
      </c>
      <c r="K331" s="341">
        <v>2</v>
      </c>
      <c r="L331" s="341">
        <v>1</v>
      </c>
      <c r="M331" s="341">
        <v>11</v>
      </c>
      <c r="N331" s="341">
        <v>9</v>
      </c>
      <c r="O331" s="341">
        <v>0</v>
      </c>
      <c r="P331" s="341">
        <v>3</v>
      </c>
      <c r="Q331" s="342">
        <v>1</v>
      </c>
      <c r="R331" s="622">
        <f t="shared" si="101"/>
        <v>79</v>
      </c>
      <c r="S331" s="640">
        <f>R331/SUM(R331:R333)</f>
        <v>1.2585630078062768E-2</v>
      </c>
      <c r="T331" s="14"/>
      <c r="U331" s="14"/>
      <c r="V331" s="14"/>
      <c r="W331" s="14"/>
      <c r="X331" s="14"/>
      <c r="Y331" s="14"/>
      <c r="Z331" s="14"/>
      <c r="AA331" s="14"/>
      <c r="AB331" s="14"/>
      <c r="AC331" s="14"/>
      <c r="AD331" s="14"/>
      <c r="AE331" s="14"/>
      <c r="AF331" s="14"/>
    </row>
    <row r="332" spans="1:32" ht="17.25" hidden="1" customHeight="1" thickBot="1" x14ac:dyDescent="0.3">
      <c r="A332" s="2345"/>
      <c r="B332" s="102" t="s">
        <v>201</v>
      </c>
      <c r="C332" s="338">
        <v>26</v>
      </c>
      <c r="D332" s="339">
        <v>129</v>
      </c>
      <c r="E332" s="339">
        <v>90</v>
      </c>
      <c r="F332" s="339">
        <v>49</v>
      </c>
      <c r="G332" s="339">
        <v>18</v>
      </c>
      <c r="H332" s="339">
        <v>7</v>
      </c>
      <c r="I332" s="339">
        <v>12</v>
      </c>
      <c r="J332" s="339">
        <v>3847</v>
      </c>
      <c r="K332" s="339">
        <v>211</v>
      </c>
      <c r="L332" s="339">
        <v>73</v>
      </c>
      <c r="M332" s="339">
        <v>834</v>
      </c>
      <c r="N332" s="339">
        <v>291</v>
      </c>
      <c r="O332" s="339">
        <v>22</v>
      </c>
      <c r="P332" s="339">
        <v>157</v>
      </c>
      <c r="Q332" s="340">
        <v>114</v>
      </c>
      <c r="R332" s="623">
        <f t="shared" si="101"/>
        <v>5880</v>
      </c>
      <c r="S332" s="640">
        <f>R332/SUM(R331:R333)</f>
        <v>0.93675322606340605</v>
      </c>
      <c r="T332" s="14"/>
      <c r="U332" s="14"/>
      <c r="V332" s="14"/>
      <c r="W332" s="14"/>
      <c r="X332" s="14"/>
      <c r="Y332" s="14"/>
      <c r="Z332" s="14"/>
      <c r="AA332" s="14"/>
      <c r="AB332" s="14"/>
      <c r="AC332" s="14"/>
      <c r="AD332" s="14"/>
      <c r="AE332" s="14"/>
      <c r="AF332" s="14"/>
    </row>
    <row r="333" spans="1:32" ht="17.25" hidden="1" customHeight="1" x14ac:dyDescent="0.25">
      <c r="A333" s="2346" t="s">
        <v>165</v>
      </c>
      <c r="B333" s="60" t="s">
        <v>202</v>
      </c>
      <c r="C333" s="352">
        <v>0</v>
      </c>
      <c r="D333" s="353">
        <v>3</v>
      </c>
      <c r="E333" s="353">
        <v>4</v>
      </c>
      <c r="F333" s="353">
        <v>4</v>
      </c>
      <c r="G333" s="353">
        <v>1</v>
      </c>
      <c r="H333" s="353">
        <v>0</v>
      </c>
      <c r="I333" s="353">
        <v>0</v>
      </c>
      <c r="J333" s="353">
        <v>225</v>
      </c>
      <c r="K333" s="353">
        <v>13</v>
      </c>
      <c r="L333" s="353">
        <v>4</v>
      </c>
      <c r="M333" s="353">
        <v>35</v>
      </c>
      <c r="N333" s="353">
        <v>13</v>
      </c>
      <c r="O333" s="353">
        <v>0</v>
      </c>
      <c r="P333" s="353">
        <v>8</v>
      </c>
      <c r="Q333" s="354">
        <v>8</v>
      </c>
      <c r="R333" s="624">
        <f t="shared" si="101"/>
        <v>318</v>
      </c>
      <c r="S333" s="636">
        <f>R333/SUM(R331:R333)</f>
        <v>5.0661143858531148E-2</v>
      </c>
      <c r="T333" s="14"/>
      <c r="U333" s="14"/>
      <c r="V333" s="14"/>
      <c r="W333" s="14"/>
      <c r="X333" s="14"/>
      <c r="Y333" s="14"/>
      <c r="Z333" s="14"/>
      <c r="AA333" s="14"/>
      <c r="AB333" s="14"/>
      <c r="AC333" s="14"/>
      <c r="AD333" s="14"/>
      <c r="AE333" s="14"/>
      <c r="AF333" s="14"/>
    </row>
    <row r="334" spans="1:32" ht="16.5" hidden="1" customHeight="1" x14ac:dyDescent="0.25">
      <c r="A334" s="2344"/>
      <c r="B334" s="58" t="s">
        <v>200</v>
      </c>
      <c r="C334" s="346">
        <v>0</v>
      </c>
      <c r="D334" s="347">
        <v>1</v>
      </c>
      <c r="E334" s="347">
        <v>1</v>
      </c>
      <c r="F334" s="347">
        <v>1</v>
      </c>
      <c r="G334" s="347">
        <v>0</v>
      </c>
      <c r="H334" s="347">
        <v>0</v>
      </c>
      <c r="I334" s="347">
        <v>1</v>
      </c>
      <c r="J334" s="347">
        <v>20</v>
      </c>
      <c r="K334" s="347">
        <v>2</v>
      </c>
      <c r="L334" s="347">
        <v>0</v>
      </c>
      <c r="M334" s="347">
        <v>8</v>
      </c>
      <c r="N334" s="347">
        <v>0</v>
      </c>
      <c r="O334" s="347">
        <v>0</v>
      </c>
      <c r="P334" s="347">
        <v>0</v>
      </c>
      <c r="Q334" s="348">
        <v>0</v>
      </c>
      <c r="R334" s="625">
        <f>SUM(C334:Q334)</f>
        <v>34</v>
      </c>
      <c r="S334" s="637">
        <f>R334/SUM(R334:R336)</f>
        <v>2.316076294277929E-2</v>
      </c>
      <c r="T334" s="14"/>
      <c r="U334" s="14"/>
      <c r="V334" s="14"/>
      <c r="W334" s="14"/>
      <c r="X334" s="14"/>
      <c r="Y334" s="14"/>
      <c r="Z334" s="14"/>
      <c r="AA334" s="14"/>
      <c r="AB334" s="14"/>
      <c r="AC334" s="14"/>
      <c r="AD334" s="14"/>
      <c r="AE334" s="14"/>
      <c r="AF334" s="14"/>
    </row>
    <row r="335" spans="1:32" ht="17.25" hidden="1" customHeight="1" thickBot="1" x14ac:dyDescent="0.3">
      <c r="A335" s="2353"/>
      <c r="B335" s="1541" t="s">
        <v>201</v>
      </c>
      <c r="C335" s="1543">
        <v>2</v>
      </c>
      <c r="D335" s="1542">
        <v>19</v>
      </c>
      <c r="E335" s="1542">
        <v>8</v>
      </c>
      <c r="F335" s="1542">
        <v>4</v>
      </c>
      <c r="G335" s="1542">
        <v>4</v>
      </c>
      <c r="H335" s="1542">
        <v>3</v>
      </c>
      <c r="I335" s="1542">
        <v>1</v>
      </c>
      <c r="J335" s="1542">
        <v>484</v>
      </c>
      <c r="K335" s="1542">
        <v>17</v>
      </c>
      <c r="L335" s="1542">
        <v>11</v>
      </c>
      <c r="M335" s="1542">
        <v>81</v>
      </c>
      <c r="N335" s="1542">
        <v>46</v>
      </c>
      <c r="O335" s="1542">
        <v>7</v>
      </c>
      <c r="P335" s="1542">
        <v>22</v>
      </c>
      <c r="Q335" s="1544">
        <v>21</v>
      </c>
      <c r="R335" s="1663">
        <f t="shared" si="101"/>
        <v>730</v>
      </c>
      <c r="S335" s="655">
        <f>R335/SUM(R334:R336)</f>
        <v>0.49727520435967304</v>
      </c>
      <c r="T335" s="14"/>
      <c r="U335" s="14"/>
      <c r="V335" s="14"/>
      <c r="W335" s="14"/>
      <c r="X335" s="14"/>
      <c r="Y335" s="14"/>
      <c r="Z335" s="14"/>
      <c r="AA335" s="14"/>
      <c r="AB335" s="14"/>
      <c r="AC335" s="14"/>
      <c r="AD335" s="14"/>
      <c r="AE335" s="14"/>
      <c r="AF335" s="14"/>
    </row>
    <row r="336" spans="1:32" ht="17.25" hidden="1" customHeight="1" thickTop="1" x14ac:dyDescent="0.25">
      <c r="A336" s="2367" t="s">
        <v>130</v>
      </c>
      <c r="B336" s="55" t="s">
        <v>202</v>
      </c>
      <c r="C336" s="1657">
        <v>2</v>
      </c>
      <c r="D336" s="1658">
        <v>19</v>
      </c>
      <c r="E336" s="1658">
        <v>8</v>
      </c>
      <c r="F336" s="1658">
        <v>4</v>
      </c>
      <c r="G336" s="1658">
        <v>4</v>
      </c>
      <c r="H336" s="1658">
        <v>3</v>
      </c>
      <c r="I336" s="1658">
        <v>1</v>
      </c>
      <c r="J336" s="1658">
        <v>463</v>
      </c>
      <c r="K336" s="1658">
        <v>17</v>
      </c>
      <c r="L336" s="1658">
        <v>11</v>
      </c>
      <c r="M336" s="1658">
        <v>77</v>
      </c>
      <c r="N336" s="1658">
        <v>46</v>
      </c>
      <c r="O336" s="1658">
        <v>6</v>
      </c>
      <c r="P336" s="1658">
        <v>22</v>
      </c>
      <c r="Q336" s="1659">
        <v>21</v>
      </c>
      <c r="R336" s="596">
        <f t="shared" si="101"/>
        <v>704</v>
      </c>
      <c r="S336" s="1137">
        <f>R336/SUM(R334:R336)</f>
        <v>0.47956403269754766</v>
      </c>
      <c r="T336" s="14"/>
      <c r="U336" s="14"/>
      <c r="V336" s="14"/>
      <c r="W336" s="14"/>
      <c r="X336" s="14"/>
      <c r="Y336" s="14"/>
      <c r="Z336" s="14"/>
      <c r="AA336" s="14"/>
      <c r="AB336" s="14"/>
      <c r="AC336" s="14"/>
      <c r="AD336" s="14"/>
      <c r="AE336" s="14"/>
      <c r="AF336" s="14"/>
    </row>
    <row r="337" spans="1:32" ht="17.25" hidden="1" customHeight="1" x14ac:dyDescent="0.25">
      <c r="A337" s="2363"/>
      <c r="B337" s="56" t="s">
        <v>200</v>
      </c>
      <c r="C337" s="197">
        <f t="shared" ref="C337:Q337" si="102">SUM(C334,C331,C327,C324)</f>
        <v>8</v>
      </c>
      <c r="D337" s="1545">
        <f t="shared" si="102"/>
        <v>75</v>
      </c>
      <c r="E337" s="1545">
        <f t="shared" si="102"/>
        <v>57</v>
      </c>
      <c r="F337" s="1545">
        <f t="shared" si="102"/>
        <v>39</v>
      </c>
      <c r="G337" s="1545">
        <f t="shared" si="102"/>
        <v>14</v>
      </c>
      <c r="H337" s="1545">
        <f t="shared" si="102"/>
        <v>2</v>
      </c>
      <c r="I337" s="1545">
        <f t="shared" si="102"/>
        <v>13</v>
      </c>
      <c r="J337" s="1545">
        <f t="shared" si="102"/>
        <v>1673</v>
      </c>
      <c r="K337" s="1545">
        <f t="shared" si="102"/>
        <v>149</v>
      </c>
      <c r="L337" s="1545">
        <f t="shared" si="102"/>
        <v>28</v>
      </c>
      <c r="M337" s="1545">
        <f t="shared" si="102"/>
        <v>678</v>
      </c>
      <c r="N337" s="1545">
        <f t="shared" si="102"/>
        <v>178</v>
      </c>
      <c r="O337" s="1545">
        <f t="shared" si="102"/>
        <v>8</v>
      </c>
      <c r="P337" s="1545">
        <f t="shared" si="102"/>
        <v>102</v>
      </c>
      <c r="Q337" s="1660">
        <f t="shared" si="102"/>
        <v>36</v>
      </c>
      <c r="R337" s="597">
        <f>SUM(C337:Q337)</f>
        <v>3060</v>
      </c>
      <c r="S337" s="659">
        <f>R337/SUM(R337:R339)</f>
        <v>0.31147996453099791</v>
      </c>
      <c r="T337" s="14"/>
      <c r="U337" s="14"/>
      <c r="V337" s="14"/>
      <c r="W337" s="14"/>
      <c r="X337" s="14"/>
      <c r="Y337" s="14"/>
      <c r="Z337" s="14"/>
      <c r="AA337" s="14"/>
      <c r="AB337" s="14"/>
      <c r="AC337" s="14"/>
      <c r="AD337" s="14"/>
      <c r="AE337" s="14"/>
      <c r="AF337" s="14"/>
    </row>
    <row r="338" spans="1:32" ht="17.25" hidden="1" customHeight="1" thickBot="1" x14ac:dyDescent="0.3">
      <c r="A338" s="2368"/>
      <c r="B338" s="57" t="s">
        <v>201</v>
      </c>
      <c r="C338" s="198">
        <f t="shared" ref="C338:Q338" si="103">SUM(C335,C332,C328,C325)</f>
        <v>29</v>
      </c>
      <c r="D338" s="1661">
        <f t="shared" si="103"/>
        <v>157</v>
      </c>
      <c r="E338" s="1661">
        <f t="shared" si="103"/>
        <v>111</v>
      </c>
      <c r="F338" s="1661">
        <f t="shared" si="103"/>
        <v>60</v>
      </c>
      <c r="G338" s="1661">
        <f t="shared" si="103"/>
        <v>24</v>
      </c>
      <c r="H338" s="1661">
        <f t="shared" si="103"/>
        <v>10</v>
      </c>
      <c r="I338" s="1661">
        <f t="shared" si="103"/>
        <v>13</v>
      </c>
      <c r="J338" s="1661">
        <f t="shared" si="103"/>
        <v>4395</v>
      </c>
      <c r="K338" s="1661">
        <f t="shared" si="103"/>
        <v>231</v>
      </c>
      <c r="L338" s="1661">
        <f t="shared" si="103"/>
        <v>86</v>
      </c>
      <c r="M338" s="1661">
        <f t="shared" si="103"/>
        <v>940</v>
      </c>
      <c r="N338" s="1661">
        <f t="shared" si="103"/>
        <v>346</v>
      </c>
      <c r="O338" s="1661">
        <f t="shared" si="103"/>
        <v>37</v>
      </c>
      <c r="P338" s="1661">
        <f t="shared" si="103"/>
        <v>187</v>
      </c>
      <c r="Q338" s="1662">
        <f t="shared" si="103"/>
        <v>138</v>
      </c>
      <c r="R338" s="599">
        <f>SUM(C338:Q338)</f>
        <v>6764</v>
      </c>
      <c r="S338" s="1667">
        <f>R338/SUM(R337:R339)</f>
        <v>0.68851322878682031</v>
      </c>
      <c r="T338" s="14"/>
      <c r="U338" s="14"/>
      <c r="V338" s="14"/>
      <c r="W338" s="14"/>
      <c r="X338" s="14"/>
      <c r="Y338" s="14"/>
      <c r="Z338" s="14"/>
      <c r="AA338" s="14"/>
      <c r="AB338" s="14"/>
      <c r="AC338" s="14"/>
      <c r="AD338" s="14"/>
      <c r="AE338" s="14"/>
      <c r="AF338" s="14"/>
    </row>
    <row r="339" spans="1:32" ht="17.25" hidden="1" customHeight="1" x14ac:dyDescent="0.25">
      <c r="A339" s="2363" t="s">
        <v>129</v>
      </c>
      <c r="B339" s="196" t="s">
        <v>202</v>
      </c>
      <c r="C339" s="1664">
        <f t="shared" ref="C339:R339" si="104">C336/SUM(C336:C338)</f>
        <v>5.128205128205128E-2</v>
      </c>
      <c r="D339" s="1665">
        <f t="shared" si="104"/>
        <v>7.5697211155378488E-2</v>
      </c>
      <c r="E339" s="1665">
        <f t="shared" si="104"/>
        <v>4.5454545454545456E-2</v>
      </c>
      <c r="F339" s="1665">
        <f t="shared" si="104"/>
        <v>3.8834951456310676E-2</v>
      </c>
      <c r="G339" s="1665">
        <f t="shared" si="104"/>
        <v>9.5238095238095233E-2</v>
      </c>
      <c r="H339" s="1665">
        <f t="shared" si="104"/>
        <v>0.2</v>
      </c>
      <c r="I339" s="1665">
        <f t="shared" si="104"/>
        <v>3.7037037037037035E-2</v>
      </c>
      <c r="J339" s="1665">
        <f t="shared" si="104"/>
        <v>7.089266574797122E-2</v>
      </c>
      <c r="K339" s="1665">
        <f t="shared" si="104"/>
        <v>4.2821158690176324E-2</v>
      </c>
      <c r="L339" s="1665">
        <f t="shared" si="104"/>
        <v>8.7999999999999995E-2</v>
      </c>
      <c r="M339" s="1665">
        <f t="shared" si="104"/>
        <v>4.5427728613569321E-2</v>
      </c>
      <c r="N339" s="1665">
        <f t="shared" si="104"/>
        <v>8.0701754385964913E-2</v>
      </c>
      <c r="O339" s="1665">
        <f t="shared" si="104"/>
        <v>0.11764705882352941</v>
      </c>
      <c r="P339" s="1665">
        <f t="shared" si="104"/>
        <v>7.0739549839228297E-2</v>
      </c>
      <c r="Q339" s="1666">
        <f t="shared" si="104"/>
        <v>0.1076923076923077</v>
      </c>
      <c r="R339" s="816">
        <f t="shared" si="104"/>
        <v>6.6869300911854099E-2</v>
      </c>
      <c r="S339" s="2347"/>
      <c r="T339" s="14"/>
      <c r="U339" s="14"/>
      <c r="V339" s="14"/>
      <c r="W339" s="14"/>
      <c r="X339" s="14"/>
      <c r="Y339" s="14"/>
      <c r="Z339" s="14"/>
      <c r="AA339" s="14"/>
      <c r="AB339" s="14"/>
      <c r="AC339" s="14"/>
      <c r="AD339" s="14"/>
      <c r="AE339" s="14"/>
      <c r="AF339" s="14"/>
    </row>
    <row r="340" spans="1:32" ht="15.75" hidden="1" customHeight="1" x14ac:dyDescent="0.25">
      <c r="A340" s="2363"/>
      <c r="B340" s="58" t="s">
        <v>200</v>
      </c>
      <c r="C340" s="646">
        <f t="shared" ref="C340:R340" si="105">C337/SUM(C336:C338)</f>
        <v>0.20512820512820512</v>
      </c>
      <c r="D340" s="647">
        <f t="shared" si="105"/>
        <v>0.29880478087649404</v>
      </c>
      <c r="E340" s="647">
        <f t="shared" si="105"/>
        <v>0.32386363636363635</v>
      </c>
      <c r="F340" s="647">
        <f t="shared" si="105"/>
        <v>0.37864077669902912</v>
      </c>
      <c r="G340" s="647">
        <f t="shared" si="105"/>
        <v>0.33333333333333331</v>
      </c>
      <c r="H340" s="647">
        <f t="shared" si="105"/>
        <v>0.13333333333333333</v>
      </c>
      <c r="I340" s="647">
        <f t="shared" si="105"/>
        <v>0.48148148148148145</v>
      </c>
      <c r="J340" s="647">
        <f t="shared" si="105"/>
        <v>0.25616291532690244</v>
      </c>
      <c r="K340" s="647">
        <f t="shared" si="105"/>
        <v>0.37531486146095716</v>
      </c>
      <c r="L340" s="647">
        <f t="shared" si="105"/>
        <v>0.224</v>
      </c>
      <c r="M340" s="647">
        <f t="shared" si="105"/>
        <v>0.4</v>
      </c>
      <c r="N340" s="647">
        <f t="shared" si="105"/>
        <v>0.31228070175438599</v>
      </c>
      <c r="O340" s="647">
        <f t="shared" si="105"/>
        <v>0.15686274509803921</v>
      </c>
      <c r="P340" s="647">
        <f t="shared" si="105"/>
        <v>0.32797427652733119</v>
      </c>
      <c r="Q340" s="739">
        <f t="shared" si="105"/>
        <v>0.18461538461538463</v>
      </c>
      <c r="R340" s="640">
        <f t="shared" si="105"/>
        <v>0.29065349544072949</v>
      </c>
      <c r="S340" s="2348"/>
      <c r="T340" s="14"/>
      <c r="U340" s="14"/>
      <c r="V340" s="14"/>
      <c r="W340" s="14"/>
      <c r="X340" s="14"/>
      <c r="Y340" s="14"/>
      <c r="Z340" s="14"/>
      <c r="AA340" s="14"/>
      <c r="AB340" s="14"/>
      <c r="AC340" s="14"/>
      <c r="AD340" s="14"/>
      <c r="AE340" s="14"/>
      <c r="AF340" s="14"/>
    </row>
    <row r="341" spans="1:32" ht="15.75" hidden="1" customHeight="1" thickBot="1" x14ac:dyDescent="0.3">
      <c r="A341" s="2368"/>
      <c r="B341" s="59" t="s">
        <v>201</v>
      </c>
      <c r="C341" s="656">
        <f t="shared" ref="C341:R341" si="106">C338/SUM(C336:C338)</f>
        <v>0.74358974358974361</v>
      </c>
      <c r="D341" s="657">
        <f t="shared" si="106"/>
        <v>0.62549800796812749</v>
      </c>
      <c r="E341" s="657">
        <f t="shared" si="106"/>
        <v>0.63068181818181823</v>
      </c>
      <c r="F341" s="657">
        <f t="shared" si="106"/>
        <v>0.58252427184466016</v>
      </c>
      <c r="G341" s="657">
        <f t="shared" si="106"/>
        <v>0.5714285714285714</v>
      </c>
      <c r="H341" s="657">
        <f t="shared" si="106"/>
        <v>0.66666666666666663</v>
      </c>
      <c r="I341" s="657">
        <f t="shared" si="106"/>
        <v>0.48148148148148145</v>
      </c>
      <c r="J341" s="657">
        <f t="shared" si="106"/>
        <v>0.67294441892512635</v>
      </c>
      <c r="K341" s="657">
        <f t="shared" si="106"/>
        <v>0.58186397984886651</v>
      </c>
      <c r="L341" s="657">
        <f t="shared" si="106"/>
        <v>0.68799999999999994</v>
      </c>
      <c r="M341" s="657">
        <f t="shared" si="106"/>
        <v>0.55457227138643073</v>
      </c>
      <c r="N341" s="657">
        <f t="shared" si="106"/>
        <v>0.60701754385964912</v>
      </c>
      <c r="O341" s="657">
        <f t="shared" si="106"/>
        <v>0.72549019607843135</v>
      </c>
      <c r="P341" s="657">
        <f t="shared" si="106"/>
        <v>0.6012861736334405</v>
      </c>
      <c r="Q341" s="740">
        <f t="shared" si="106"/>
        <v>0.70769230769230773</v>
      </c>
      <c r="R341" s="641">
        <f t="shared" si="106"/>
        <v>0.64247720364741645</v>
      </c>
      <c r="S341" s="2349"/>
      <c r="T341" s="14"/>
      <c r="U341" s="14"/>
      <c r="V341" s="14"/>
      <c r="W341" s="14"/>
      <c r="X341" s="14"/>
      <c r="Y341" s="14"/>
      <c r="Z341" s="14"/>
      <c r="AA341" s="14"/>
      <c r="AB341" s="14"/>
      <c r="AC341" s="14"/>
      <c r="AD341" s="14"/>
      <c r="AE341" s="14"/>
      <c r="AF341" s="14"/>
    </row>
    <row r="342" spans="1:32" ht="15.75" hidden="1" customHeight="1" thickBot="1" x14ac:dyDescent="0.3">
      <c r="A342" s="2360"/>
      <c r="B342" s="2361" t="s">
        <v>202</v>
      </c>
      <c r="C342" s="2361">
        <f>C339/SUM($C$337:$C$339)</f>
        <v>1.3840830449826989E-3</v>
      </c>
      <c r="D342" s="2361">
        <f t="shared" ref="D342:R342" si="107">D339/SUM(D337:D339)</f>
        <v>3.2617465794578632E-4</v>
      </c>
      <c r="E342" s="2361">
        <f t="shared" si="107"/>
        <v>2.7048958615093324E-4</v>
      </c>
      <c r="F342" s="2361">
        <f t="shared" si="107"/>
        <v>3.9211841976276833E-4</v>
      </c>
      <c r="G342" s="2361">
        <f t="shared" si="107"/>
        <v>2.5000000000000001E-3</v>
      </c>
      <c r="H342" s="2361">
        <f t="shared" si="107"/>
        <v>1.6393442622950821E-2</v>
      </c>
      <c r="I342" s="2361">
        <f t="shared" si="107"/>
        <v>1.4224751066856329E-3</v>
      </c>
      <c r="J342" s="2361">
        <f t="shared" si="107"/>
        <v>1.168290005208353E-5</v>
      </c>
      <c r="K342" s="2361">
        <f t="shared" si="107"/>
        <v>1.1267456272327791E-4</v>
      </c>
      <c r="L342" s="2361">
        <f t="shared" si="107"/>
        <v>7.7133440852675131E-4</v>
      </c>
      <c r="M342" s="2361">
        <f t="shared" si="107"/>
        <v>2.8075681828871793E-5</v>
      </c>
      <c r="N342" s="2361">
        <f t="shared" si="107"/>
        <v>1.5398726592261806E-4</v>
      </c>
      <c r="O342" s="2361">
        <f t="shared" si="107"/>
        <v>2.6075619295958278E-3</v>
      </c>
      <c r="P342" s="2361">
        <f t="shared" si="107"/>
        <v>2.4471362943682495E-4</v>
      </c>
      <c r="Q342" s="2361">
        <f t="shared" si="107"/>
        <v>6.1853848192984008E-4</v>
      </c>
      <c r="R342" s="2361">
        <f t="shared" si="107"/>
        <v>6.8066821817767784E-6</v>
      </c>
      <c r="S342" s="2362"/>
      <c r="T342" s="14"/>
      <c r="U342" s="14"/>
      <c r="V342" s="14"/>
      <c r="W342" s="14"/>
      <c r="X342" s="14"/>
      <c r="Y342" s="14"/>
      <c r="Z342" s="14"/>
      <c r="AA342" s="14"/>
      <c r="AB342" s="14"/>
      <c r="AC342" s="14"/>
      <c r="AD342" s="14"/>
      <c r="AE342" s="14"/>
      <c r="AF342" s="14"/>
    </row>
    <row r="343" spans="1:32" ht="15.75" hidden="1" customHeight="1" thickBot="1" x14ac:dyDescent="0.3">
      <c r="A343" s="2357" t="s">
        <v>135</v>
      </c>
      <c r="B343" s="2358"/>
      <c r="C343" s="2358"/>
      <c r="D343" s="2358"/>
      <c r="E343" s="2358"/>
      <c r="F343" s="2358"/>
      <c r="G343" s="2358"/>
      <c r="H343" s="2358"/>
      <c r="I343" s="2358"/>
      <c r="J343" s="2358"/>
      <c r="K343" s="2358"/>
      <c r="L343" s="2358"/>
      <c r="M343" s="2358"/>
      <c r="N343" s="2358"/>
      <c r="O343" s="2358"/>
      <c r="P343" s="2358"/>
      <c r="Q343" s="2358"/>
      <c r="R343" s="2358"/>
      <c r="S343" s="2359"/>
      <c r="T343" s="14"/>
      <c r="U343" s="14"/>
      <c r="V343" s="14"/>
      <c r="W343" s="14"/>
      <c r="X343" s="14"/>
      <c r="Y343" s="14"/>
      <c r="Z343" s="14"/>
      <c r="AA343" s="14"/>
      <c r="AB343" s="14"/>
      <c r="AC343" s="14"/>
      <c r="AD343" s="14"/>
      <c r="AE343" s="14"/>
      <c r="AF343" s="14"/>
    </row>
    <row r="344" spans="1:32" ht="71.25" hidden="1" customHeight="1" thickBot="1" x14ac:dyDescent="0.3">
      <c r="A344" s="53"/>
      <c r="B344" s="137" t="s">
        <v>198</v>
      </c>
      <c r="C344" s="665" t="s">
        <v>143</v>
      </c>
      <c r="D344" s="145" t="s">
        <v>144</v>
      </c>
      <c r="E344" s="145" t="s">
        <v>145</v>
      </c>
      <c r="F344" s="145" t="s">
        <v>146</v>
      </c>
      <c r="G344" s="145" t="s">
        <v>147</v>
      </c>
      <c r="H344" s="145" t="s">
        <v>148</v>
      </c>
      <c r="I344" s="145" t="s">
        <v>149</v>
      </c>
      <c r="J344" s="145" t="s">
        <v>150</v>
      </c>
      <c r="K344" s="145" t="s">
        <v>151</v>
      </c>
      <c r="L344" s="145" t="s">
        <v>152</v>
      </c>
      <c r="M344" s="145" t="s">
        <v>153</v>
      </c>
      <c r="N344" s="145" t="s">
        <v>154</v>
      </c>
      <c r="O344" s="145" t="s">
        <v>155</v>
      </c>
      <c r="P344" s="145" t="s">
        <v>156</v>
      </c>
      <c r="Q344" s="146" t="s">
        <v>157</v>
      </c>
      <c r="R344" s="137" t="s">
        <v>158</v>
      </c>
      <c r="S344" s="137" t="s">
        <v>199</v>
      </c>
      <c r="T344" s="15"/>
      <c r="U344" s="15"/>
      <c r="V344" s="15"/>
      <c r="W344" s="15"/>
      <c r="X344" s="15"/>
      <c r="Y344" s="15"/>
      <c r="Z344" s="15"/>
      <c r="AA344" s="15"/>
      <c r="AB344" s="15"/>
      <c r="AC344" s="15"/>
      <c r="AD344" s="15"/>
      <c r="AE344" s="15"/>
      <c r="AF344" s="16"/>
    </row>
    <row r="345" spans="1:32" ht="15.75" hidden="1" customHeight="1" thickBot="1" x14ac:dyDescent="0.3">
      <c r="A345" s="2360" t="s">
        <v>160</v>
      </c>
      <c r="B345" s="2361"/>
      <c r="C345" s="2361"/>
      <c r="D345" s="2361"/>
      <c r="E345" s="2361"/>
      <c r="F345" s="2361"/>
      <c r="G345" s="2361"/>
      <c r="H345" s="2361"/>
      <c r="I345" s="2361"/>
      <c r="J345" s="2361"/>
      <c r="K345" s="2361"/>
      <c r="L345" s="2361"/>
      <c r="M345" s="2361"/>
      <c r="N345" s="2361"/>
      <c r="O345" s="2361"/>
      <c r="P345" s="2361"/>
      <c r="Q345" s="2361"/>
      <c r="R345" s="2361"/>
      <c r="S345" s="2362"/>
      <c r="T345" s="15"/>
      <c r="U345" s="15"/>
      <c r="V345" s="15"/>
      <c r="W345" s="17"/>
      <c r="X345" s="15"/>
      <c r="Y345" s="15"/>
      <c r="Z345" s="15"/>
      <c r="AA345" s="15"/>
      <c r="AB345" s="15"/>
      <c r="AC345" s="15"/>
      <c r="AD345" s="15"/>
      <c r="AE345" s="17"/>
      <c r="AF345" s="16"/>
    </row>
    <row r="346" spans="1:32" ht="17.25" hidden="1" customHeight="1" x14ac:dyDescent="0.25">
      <c r="A346" s="2367" t="s">
        <v>107</v>
      </c>
      <c r="B346" s="1479" t="s">
        <v>200</v>
      </c>
      <c r="C346" s="344">
        <v>2</v>
      </c>
      <c r="D346" s="344">
        <v>19</v>
      </c>
      <c r="E346" s="344">
        <v>22</v>
      </c>
      <c r="F346" s="344">
        <v>26</v>
      </c>
      <c r="G346" s="344">
        <v>6</v>
      </c>
      <c r="H346" s="344">
        <v>0</v>
      </c>
      <c r="I346" s="344">
        <v>3</v>
      </c>
      <c r="J346" s="344">
        <v>680</v>
      </c>
      <c r="K346" s="344">
        <v>95</v>
      </c>
      <c r="L346" s="344">
        <v>16</v>
      </c>
      <c r="M346" s="344">
        <v>190</v>
      </c>
      <c r="N346" s="344">
        <v>73</v>
      </c>
      <c r="O346" s="344">
        <v>5</v>
      </c>
      <c r="P346" s="344">
        <v>26</v>
      </c>
      <c r="Q346" s="345">
        <v>28</v>
      </c>
      <c r="R346" s="606">
        <f>SUM(C346:Q346)</f>
        <v>1191</v>
      </c>
      <c r="S346" s="636">
        <f>R346/SUM(R346:R349)</f>
        <v>0.35226264418811004</v>
      </c>
      <c r="T346" s="15"/>
      <c r="U346" s="15"/>
      <c r="V346" s="15"/>
      <c r="W346" s="17"/>
      <c r="X346" s="15"/>
      <c r="Y346" s="15"/>
      <c r="Z346" s="15"/>
      <c r="AA346" s="15"/>
      <c r="AB346" s="15"/>
      <c r="AC346" s="15"/>
      <c r="AD346" s="15"/>
      <c r="AE346" s="17"/>
      <c r="AF346" s="16"/>
    </row>
    <row r="347" spans="1:32" ht="17.25" hidden="1" customHeight="1" x14ac:dyDescent="0.25">
      <c r="A347" s="2363"/>
      <c r="B347" s="1468" t="s">
        <v>201</v>
      </c>
      <c r="C347" s="347">
        <v>1</v>
      </c>
      <c r="D347" s="347">
        <v>2</v>
      </c>
      <c r="E347" s="347">
        <v>1</v>
      </c>
      <c r="F347" s="347">
        <v>3</v>
      </c>
      <c r="G347" s="347">
        <v>1</v>
      </c>
      <c r="H347" s="347">
        <v>0</v>
      </c>
      <c r="I347" s="347">
        <v>0</v>
      </c>
      <c r="J347" s="347">
        <v>36</v>
      </c>
      <c r="K347" s="347">
        <v>2</v>
      </c>
      <c r="L347" s="347">
        <v>0</v>
      </c>
      <c r="M347" s="347">
        <v>15</v>
      </c>
      <c r="N347" s="347">
        <v>4</v>
      </c>
      <c r="O347" s="347">
        <v>0</v>
      </c>
      <c r="P347" s="347">
        <v>3</v>
      </c>
      <c r="Q347" s="348">
        <v>3</v>
      </c>
      <c r="R347" s="607">
        <f>SUM(C347:Q347)</f>
        <v>71</v>
      </c>
      <c r="S347" s="637">
        <f>R347/SUM(R346:R349)</f>
        <v>2.0999704229517895E-2</v>
      </c>
      <c r="T347" s="15"/>
      <c r="U347" s="15"/>
      <c r="V347" s="15"/>
      <c r="W347" s="17"/>
      <c r="X347" s="15"/>
      <c r="Y347" s="15"/>
      <c r="Z347" s="15"/>
      <c r="AA347" s="15"/>
      <c r="AB347" s="15"/>
      <c r="AC347" s="15"/>
      <c r="AD347" s="15"/>
      <c r="AE347" s="17"/>
      <c r="AF347" s="16"/>
    </row>
    <row r="348" spans="1:32" ht="17.25" hidden="1" customHeight="1" x14ac:dyDescent="0.25">
      <c r="A348" s="2363"/>
      <c r="B348" s="1468" t="s">
        <v>202</v>
      </c>
      <c r="C348" s="347">
        <v>6</v>
      </c>
      <c r="D348" s="347">
        <v>30</v>
      </c>
      <c r="E348" s="347">
        <v>28</v>
      </c>
      <c r="F348" s="347">
        <v>17</v>
      </c>
      <c r="G348" s="347">
        <v>16</v>
      </c>
      <c r="H348" s="347">
        <v>5</v>
      </c>
      <c r="I348" s="347">
        <v>5</v>
      </c>
      <c r="J348" s="347">
        <v>1412</v>
      </c>
      <c r="K348" s="347">
        <v>50</v>
      </c>
      <c r="L348" s="347">
        <v>28</v>
      </c>
      <c r="M348" s="347">
        <v>278</v>
      </c>
      <c r="N348" s="347">
        <v>103</v>
      </c>
      <c r="O348" s="347">
        <v>6</v>
      </c>
      <c r="P348" s="347">
        <v>47</v>
      </c>
      <c r="Q348" s="348">
        <v>59</v>
      </c>
      <c r="R348" s="607">
        <f>SUM(C348:Q348)</f>
        <v>2090</v>
      </c>
      <c r="S348" s="637">
        <f>R348/SUM(R346:R349)</f>
        <v>0.61816030760130136</v>
      </c>
      <c r="T348" s="15"/>
      <c r="U348" s="15"/>
      <c r="V348" s="15"/>
      <c r="W348" s="17"/>
      <c r="X348" s="15"/>
      <c r="Y348" s="15"/>
      <c r="Z348" s="15"/>
      <c r="AA348" s="15"/>
      <c r="AB348" s="15"/>
      <c r="AC348" s="15"/>
      <c r="AD348" s="15"/>
      <c r="AE348" s="17"/>
      <c r="AF348" s="16"/>
    </row>
    <row r="349" spans="1:32" ht="17.25" hidden="1" customHeight="1" thickBot="1" x14ac:dyDescent="0.3">
      <c r="A349" s="2368"/>
      <c r="B349" s="1469" t="s">
        <v>204</v>
      </c>
      <c r="C349" s="350">
        <v>0</v>
      </c>
      <c r="D349" s="350">
        <v>0</v>
      </c>
      <c r="E349" s="350">
        <v>3</v>
      </c>
      <c r="F349" s="350">
        <v>0</v>
      </c>
      <c r="G349" s="350">
        <v>0</v>
      </c>
      <c r="H349" s="350">
        <v>0</v>
      </c>
      <c r="I349" s="350">
        <v>0</v>
      </c>
      <c r="J349" s="350">
        <v>18</v>
      </c>
      <c r="K349" s="350">
        <v>2</v>
      </c>
      <c r="L349" s="350">
        <v>0</v>
      </c>
      <c r="M349" s="350">
        <v>4</v>
      </c>
      <c r="N349" s="350">
        <v>1</v>
      </c>
      <c r="O349" s="350">
        <v>0</v>
      </c>
      <c r="P349" s="350">
        <v>0</v>
      </c>
      <c r="Q349" s="351">
        <v>1</v>
      </c>
      <c r="R349" s="608">
        <f>SUM(C349:Q349)</f>
        <v>29</v>
      </c>
      <c r="S349" s="638">
        <f>R349/SUM(R346:R349)</f>
        <v>8.5773439810706894E-3</v>
      </c>
      <c r="T349" s="15"/>
      <c r="U349" s="15"/>
      <c r="V349" s="15"/>
      <c r="W349" s="15"/>
      <c r="X349" s="15"/>
      <c r="Y349" s="15"/>
      <c r="Z349" s="15"/>
      <c r="AA349" s="15"/>
      <c r="AB349" s="15"/>
      <c r="AC349" s="15"/>
      <c r="AD349" s="15"/>
      <c r="AE349" s="15"/>
      <c r="AF349" s="16"/>
    </row>
    <row r="350" spans="1:32" ht="17.25" hidden="1" customHeight="1" x14ac:dyDescent="0.25">
      <c r="A350" s="2367" t="s">
        <v>108</v>
      </c>
      <c r="B350" s="1489" t="s">
        <v>200</v>
      </c>
      <c r="C350" s="334">
        <v>5</v>
      </c>
      <c r="D350" s="334">
        <v>37</v>
      </c>
      <c r="E350" s="334">
        <v>41</v>
      </c>
      <c r="F350" s="334">
        <v>29</v>
      </c>
      <c r="G350" s="334">
        <v>13</v>
      </c>
      <c r="H350" s="334">
        <v>3</v>
      </c>
      <c r="I350" s="334">
        <v>6</v>
      </c>
      <c r="J350" s="334">
        <v>1429</v>
      </c>
      <c r="K350" s="334">
        <v>104</v>
      </c>
      <c r="L350" s="334">
        <v>18</v>
      </c>
      <c r="M350" s="334">
        <v>594</v>
      </c>
      <c r="N350" s="334">
        <v>118</v>
      </c>
      <c r="O350" s="334">
        <v>15</v>
      </c>
      <c r="P350" s="334">
        <v>80</v>
      </c>
      <c r="Q350" s="335">
        <v>35</v>
      </c>
      <c r="R350" s="1509">
        <f>SUM(C350:Q350)</f>
        <v>2527</v>
      </c>
      <c r="S350" s="1308">
        <f>R350/SUM(R350:R353)</f>
        <v>0.28774766567979959</v>
      </c>
      <c r="T350" s="15"/>
      <c r="U350" s="15"/>
      <c r="V350" s="15"/>
      <c r="W350" s="17"/>
      <c r="X350" s="15"/>
      <c r="Y350" s="15"/>
      <c r="Z350" s="15"/>
      <c r="AA350" s="15"/>
      <c r="AB350" s="15"/>
      <c r="AC350" s="15"/>
      <c r="AD350" s="15"/>
      <c r="AE350" s="17"/>
      <c r="AF350" s="16"/>
    </row>
    <row r="351" spans="1:32" ht="17.25" hidden="1" customHeight="1" x14ac:dyDescent="0.25">
      <c r="A351" s="2363"/>
      <c r="B351" s="1491" t="s">
        <v>201</v>
      </c>
      <c r="C351" s="341">
        <v>0</v>
      </c>
      <c r="D351" s="341">
        <v>6</v>
      </c>
      <c r="E351" s="341">
        <v>5</v>
      </c>
      <c r="F351" s="341">
        <v>5</v>
      </c>
      <c r="G351" s="341">
        <v>5</v>
      </c>
      <c r="H351" s="341">
        <v>0</v>
      </c>
      <c r="I351" s="341">
        <v>0</v>
      </c>
      <c r="J351" s="341">
        <v>55</v>
      </c>
      <c r="K351" s="341">
        <v>5</v>
      </c>
      <c r="L351" s="341">
        <v>0</v>
      </c>
      <c r="M351" s="341">
        <v>52</v>
      </c>
      <c r="N351" s="341">
        <v>7</v>
      </c>
      <c r="O351" s="341">
        <v>0</v>
      </c>
      <c r="P351" s="341">
        <v>5</v>
      </c>
      <c r="Q351" s="342">
        <v>9</v>
      </c>
      <c r="R351" s="1510">
        <f t="shared" ref="R351:R357" si="108">SUM(C351:Q351)</f>
        <v>154</v>
      </c>
      <c r="S351" s="1511">
        <f>R351/SUM(R350:R353)</f>
        <v>1.7535868822591665E-2</v>
      </c>
      <c r="T351" s="15"/>
      <c r="U351" s="15"/>
      <c r="V351" s="15"/>
      <c r="W351" s="15"/>
      <c r="X351" s="15"/>
      <c r="Y351" s="15"/>
      <c r="Z351" s="15"/>
      <c r="AA351" s="15"/>
      <c r="AB351" s="15"/>
      <c r="AC351" s="15"/>
      <c r="AD351" s="15"/>
      <c r="AE351" s="15"/>
      <c r="AF351" s="16"/>
    </row>
    <row r="352" spans="1:32" ht="17.25" hidden="1" customHeight="1" x14ac:dyDescent="0.25">
      <c r="A352" s="2363"/>
      <c r="B352" s="1491" t="s">
        <v>202</v>
      </c>
      <c r="C352" s="341">
        <v>24</v>
      </c>
      <c r="D352" s="341">
        <v>115</v>
      </c>
      <c r="E352" s="341">
        <v>72</v>
      </c>
      <c r="F352" s="341">
        <v>40</v>
      </c>
      <c r="G352" s="341">
        <v>43</v>
      </c>
      <c r="H352" s="341">
        <v>11</v>
      </c>
      <c r="I352" s="341">
        <v>17</v>
      </c>
      <c r="J352" s="341">
        <v>3639</v>
      </c>
      <c r="K352" s="341">
        <v>176</v>
      </c>
      <c r="L352" s="341">
        <v>97</v>
      </c>
      <c r="M352" s="341">
        <v>914</v>
      </c>
      <c r="N352" s="341">
        <v>265</v>
      </c>
      <c r="O352" s="341">
        <v>25</v>
      </c>
      <c r="P352" s="341">
        <v>207</v>
      </c>
      <c r="Q352" s="342">
        <v>123</v>
      </c>
      <c r="R352" s="1510">
        <f t="shared" si="108"/>
        <v>5768</v>
      </c>
      <c r="S352" s="1511">
        <f>R352/SUM(R350:R353)</f>
        <v>0.65679799590070598</v>
      </c>
      <c r="T352" s="15"/>
      <c r="U352" s="15"/>
      <c r="V352" s="15"/>
      <c r="W352" s="15"/>
      <c r="X352" s="15"/>
      <c r="Y352" s="15"/>
      <c r="Z352" s="15"/>
      <c r="AA352" s="15"/>
      <c r="AB352" s="15"/>
      <c r="AC352" s="15"/>
      <c r="AD352" s="15"/>
      <c r="AE352" s="15"/>
      <c r="AF352" s="16"/>
    </row>
    <row r="353" spans="1:32" ht="17.25" hidden="1" customHeight="1" thickBot="1" x14ac:dyDescent="0.3">
      <c r="A353" s="2368"/>
      <c r="B353" s="1493" t="s">
        <v>204</v>
      </c>
      <c r="C353" s="339">
        <v>2</v>
      </c>
      <c r="D353" s="339">
        <v>2</v>
      </c>
      <c r="E353" s="339">
        <v>8</v>
      </c>
      <c r="F353" s="339">
        <v>5</v>
      </c>
      <c r="G353" s="339">
        <v>4</v>
      </c>
      <c r="H353" s="339">
        <v>0</v>
      </c>
      <c r="I353" s="339">
        <v>0</v>
      </c>
      <c r="J353" s="339">
        <v>231</v>
      </c>
      <c r="K353" s="339">
        <v>13</v>
      </c>
      <c r="L353" s="339">
        <v>5</v>
      </c>
      <c r="M353" s="339">
        <v>39</v>
      </c>
      <c r="N353" s="339">
        <v>8</v>
      </c>
      <c r="O353" s="339">
        <v>1</v>
      </c>
      <c r="P353" s="339">
        <v>14</v>
      </c>
      <c r="Q353" s="340">
        <v>1</v>
      </c>
      <c r="R353" s="1512">
        <f t="shared" si="108"/>
        <v>333</v>
      </c>
      <c r="S353" s="904">
        <f>R353/SUM(R350:R353)</f>
        <v>3.7918469596902753E-2</v>
      </c>
      <c r="T353" s="15"/>
      <c r="U353" s="15"/>
      <c r="V353" s="15"/>
      <c r="W353" s="15"/>
      <c r="X353" s="15"/>
      <c r="Y353" s="15"/>
      <c r="Z353" s="15"/>
      <c r="AA353" s="15"/>
      <c r="AB353" s="15"/>
      <c r="AC353" s="15"/>
      <c r="AD353" s="15"/>
      <c r="AE353" s="15"/>
      <c r="AF353" s="16"/>
    </row>
    <row r="354" spans="1:32" ht="17.25" hidden="1" customHeight="1" x14ac:dyDescent="0.25">
      <c r="A354" s="2367" t="s">
        <v>109</v>
      </c>
      <c r="B354" s="1479" t="s">
        <v>200</v>
      </c>
      <c r="C354" s="344">
        <v>2</v>
      </c>
      <c r="D354" s="344">
        <v>21</v>
      </c>
      <c r="E354" s="344">
        <v>18</v>
      </c>
      <c r="F354" s="344">
        <v>20</v>
      </c>
      <c r="G354" s="344">
        <v>3</v>
      </c>
      <c r="H354" s="344">
        <v>1</v>
      </c>
      <c r="I354" s="344">
        <v>3</v>
      </c>
      <c r="J354" s="344">
        <v>464</v>
      </c>
      <c r="K354" s="344">
        <v>45</v>
      </c>
      <c r="L354" s="344">
        <v>7</v>
      </c>
      <c r="M354" s="344">
        <v>239</v>
      </c>
      <c r="N354" s="344">
        <v>57</v>
      </c>
      <c r="O354" s="344">
        <v>1</v>
      </c>
      <c r="P354" s="344">
        <v>33</v>
      </c>
      <c r="Q354" s="345">
        <v>11</v>
      </c>
      <c r="R354" s="606">
        <f t="shared" si="108"/>
        <v>925</v>
      </c>
      <c r="S354" s="636">
        <f>R354/SUM(R354:R357)</f>
        <v>9.7697507393324889E-2</v>
      </c>
      <c r="T354" s="15"/>
      <c r="U354" s="15"/>
      <c r="V354" s="15"/>
      <c r="W354" s="17"/>
      <c r="X354" s="15"/>
      <c r="Y354" s="15"/>
      <c r="Z354" s="15"/>
      <c r="AA354" s="15"/>
      <c r="AB354" s="15"/>
      <c r="AC354" s="15"/>
      <c r="AD354" s="15"/>
      <c r="AE354" s="17"/>
      <c r="AF354" s="16"/>
    </row>
    <row r="355" spans="1:32" ht="17.25" hidden="1" customHeight="1" x14ac:dyDescent="0.25">
      <c r="A355" s="2363"/>
      <c r="B355" s="1468" t="s">
        <v>201</v>
      </c>
      <c r="C355" s="347">
        <v>0</v>
      </c>
      <c r="D355" s="347">
        <v>4</v>
      </c>
      <c r="E355" s="347">
        <v>6</v>
      </c>
      <c r="F355" s="347">
        <v>1</v>
      </c>
      <c r="G355" s="347">
        <v>0</v>
      </c>
      <c r="H355" s="347">
        <v>0</v>
      </c>
      <c r="I355" s="347">
        <v>0</v>
      </c>
      <c r="J355" s="347">
        <v>38</v>
      </c>
      <c r="K355" s="347">
        <v>4</v>
      </c>
      <c r="L355" s="347">
        <v>0</v>
      </c>
      <c r="M355" s="347">
        <v>19</v>
      </c>
      <c r="N355" s="347">
        <v>5</v>
      </c>
      <c r="O355" s="347">
        <v>0</v>
      </c>
      <c r="P355" s="347">
        <v>8</v>
      </c>
      <c r="Q355" s="348">
        <v>5</v>
      </c>
      <c r="R355" s="607">
        <f t="shared" si="108"/>
        <v>90</v>
      </c>
      <c r="S355" s="637">
        <f>R355/SUM(R355:R357)</f>
        <v>1.0534940887276132E-2</v>
      </c>
      <c r="T355" s="15"/>
      <c r="U355" s="15"/>
      <c r="V355" s="15"/>
      <c r="W355" s="15"/>
      <c r="X355" s="15"/>
      <c r="Y355" s="15"/>
      <c r="Z355" s="15"/>
      <c r="AA355" s="15"/>
      <c r="AB355" s="15"/>
      <c r="AC355" s="15"/>
      <c r="AD355" s="15"/>
      <c r="AE355" s="15"/>
      <c r="AF355" s="16"/>
    </row>
    <row r="356" spans="1:32" ht="17.25" hidden="1" customHeight="1" x14ac:dyDescent="0.25">
      <c r="A356" s="2363"/>
      <c r="B356" s="1468" t="s">
        <v>202</v>
      </c>
      <c r="C356" s="347">
        <v>30</v>
      </c>
      <c r="D356" s="347">
        <v>174</v>
      </c>
      <c r="E356" s="347">
        <v>119</v>
      </c>
      <c r="F356" s="347">
        <v>58</v>
      </c>
      <c r="G356" s="347">
        <v>68</v>
      </c>
      <c r="H356" s="347">
        <v>15</v>
      </c>
      <c r="I356" s="347">
        <v>17</v>
      </c>
      <c r="J356" s="347">
        <v>5048</v>
      </c>
      <c r="K356" s="347">
        <v>284</v>
      </c>
      <c r="L356" s="347">
        <v>127</v>
      </c>
      <c r="M356" s="347">
        <v>1268</v>
      </c>
      <c r="N356" s="347">
        <v>394</v>
      </c>
      <c r="O356" s="347">
        <v>24</v>
      </c>
      <c r="P356" s="347">
        <v>249</v>
      </c>
      <c r="Q356" s="348">
        <v>179</v>
      </c>
      <c r="R356" s="607">
        <f t="shared" si="108"/>
        <v>8054</v>
      </c>
      <c r="S356" s="637">
        <f>R356/SUM(R355:R357)</f>
        <v>0.94276015451246631</v>
      </c>
      <c r="T356" s="15"/>
      <c r="U356" s="15"/>
      <c r="V356" s="15"/>
      <c r="W356" s="15"/>
      <c r="X356" s="15"/>
      <c r="Y356" s="15"/>
      <c r="Z356" s="15"/>
      <c r="AA356" s="15"/>
      <c r="AB356" s="15"/>
      <c r="AC356" s="15"/>
      <c r="AD356" s="15"/>
      <c r="AE356" s="15"/>
      <c r="AF356" s="16"/>
    </row>
    <row r="357" spans="1:32" ht="17.25" hidden="1" customHeight="1" thickBot="1" x14ac:dyDescent="0.3">
      <c r="A357" s="2363"/>
      <c r="B357" s="1781" t="s">
        <v>204</v>
      </c>
      <c r="C357" s="1542">
        <v>2</v>
      </c>
      <c r="D357" s="1542">
        <v>2</v>
      </c>
      <c r="E357" s="1542">
        <v>3</v>
      </c>
      <c r="F357" s="1542">
        <v>1</v>
      </c>
      <c r="G357" s="1542">
        <v>0</v>
      </c>
      <c r="H357" s="1542">
        <v>0</v>
      </c>
      <c r="I357" s="1542">
        <v>0</v>
      </c>
      <c r="J357" s="1542">
        <v>281</v>
      </c>
      <c r="K357" s="1542">
        <v>15</v>
      </c>
      <c r="L357" s="1542">
        <v>3</v>
      </c>
      <c r="M357" s="1542">
        <v>63</v>
      </c>
      <c r="N357" s="1542">
        <v>13</v>
      </c>
      <c r="O357" s="1542">
        <v>1</v>
      </c>
      <c r="P357" s="1542">
        <v>9</v>
      </c>
      <c r="Q357" s="1544">
        <v>6</v>
      </c>
      <c r="R357" s="1488">
        <f t="shared" si="108"/>
        <v>399</v>
      </c>
      <c r="S357" s="655">
        <f>R357/SUM(R354:R357)</f>
        <v>4.214195183776933E-2</v>
      </c>
      <c r="T357" s="15"/>
      <c r="U357" s="15"/>
      <c r="V357" s="15"/>
      <c r="W357" s="17"/>
      <c r="X357" s="15"/>
      <c r="Y357" s="15"/>
      <c r="Z357" s="15"/>
      <c r="AA357" s="15"/>
      <c r="AB357" s="15"/>
      <c r="AC357" s="15"/>
      <c r="AD357" s="15"/>
      <c r="AE357" s="17"/>
      <c r="AF357" s="16"/>
    </row>
    <row r="358" spans="1:32" ht="17.25" hidden="1" customHeight="1" thickTop="1" x14ac:dyDescent="0.25">
      <c r="A358" s="2370" t="s">
        <v>110</v>
      </c>
      <c r="B358" s="1782" t="s">
        <v>200</v>
      </c>
      <c r="C358" s="1783">
        <v>0</v>
      </c>
      <c r="D358" s="1783">
        <v>0</v>
      </c>
      <c r="E358" s="1783">
        <v>1</v>
      </c>
      <c r="F358" s="1783">
        <v>0</v>
      </c>
      <c r="G358" s="1783">
        <v>0</v>
      </c>
      <c r="H358" s="1783">
        <v>0</v>
      </c>
      <c r="I358" s="1783">
        <v>0</v>
      </c>
      <c r="J358" s="1783">
        <v>68</v>
      </c>
      <c r="K358" s="1783">
        <v>0</v>
      </c>
      <c r="L358" s="1783">
        <v>0</v>
      </c>
      <c r="M358" s="1783">
        <v>5</v>
      </c>
      <c r="N358" s="1783">
        <v>9</v>
      </c>
      <c r="O358" s="1783">
        <v>1</v>
      </c>
      <c r="P358" s="1783">
        <v>2</v>
      </c>
      <c r="Q358" s="1784">
        <v>0</v>
      </c>
      <c r="R358" s="1785">
        <f t="shared" ref="R358:R365" si="109">SUM(C358:Q358)</f>
        <v>86</v>
      </c>
      <c r="S358" s="1786">
        <f>R358/SUM(R358:R361)</f>
        <v>0.34126984126984128</v>
      </c>
      <c r="T358" s="15"/>
      <c r="U358" s="15"/>
      <c r="V358" s="15"/>
      <c r="W358" s="17"/>
      <c r="X358" s="15"/>
      <c r="Y358" s="15"/>
      <c r="Z358" s="15"/>
      <c r="AA358" s="15"/>
      <c r="AB358" s="15"/>
      <c r="AC358" s="15"/>
      <c r="AD358" s="15"/>
      <c r="AE358" s="17"/>
      <c r="AF358" s="16"/>
    </row>
    <row r="359" spans="1:32" ht="17.25" hidden="1" customHeight="1" x14ac:dyDescent="0.25">
      <c r="A359" s="2363"/>
      <c r="B359" s="1491" t="s">
        <v>201</v>
      </c>
      <c r="C359" s="341">
        <v>0</v>
      </c>
      <c r="D359" s="341">
        <v>0</v>
      </c>
      <c r="E359" s="341">
        <v>0</v>
      </c>
      <c r="F359" s="341">
        <v>0</v>
      </c>
      <c r="G359" s="341">
        <v>0</v>
      </c>
      <c r="H359" s="341">
        <v>0</v>
      </c>
      <c r="I359" s="341">
        <v>0</v>
      </c>
      <c r="J359" s="341">
        <v>6</v>
      </c>
      <c r="K359" s="341">
        <v>0</v>
      </c>
      <c r="L359" s="341">
        <v>0</v>
      </c>
      <c r="M359" s="341">
        <v>1</v>
      </c>
      <c r="N359" s="341">
        <v>1</v>
      </c>
      <c r="O359" s="341">
        <v>0</v>
      </c>
      <c r="P359" s="341">
        <v>0</v>
      </c>
      <c r="Q359" s="342">
        <v>0</v>
      </c>
      <c r="R359" s="1510">
        <f t="shared" si="109"/>
        <v>8</v>
      </c>
      <c r="S359" s="1511">
        <f>R359/SUM(R359:R361)</f>
        <v>4.8192771084337352E-2</v>
      </c>
      <c r="T359" s="15"/>
      <c r="U359" s="15"/>
      <c r="V359" s="15"/>
      <c r="W359" s="17"/>
      <c r="X359" s="15"/>
      <c r="Y359" s="15"/>
      <c r="Z359" s="15"/>
      <c r="AA359" s="15"/>
      <c r="AB359" s="15"/>
      <c r="AC359" s="15"/>
      <c r="AD359" s="15"/>
      <c r="AE359" s="17"/>
      <c r="AF359" s="16"/>
    </row>
    <row r="360" spans="1:32" ht="17.25" hidden="1" customHeight="1" x14ac:dyDescent="0.25">
      <c r="A360" s="2363"/>
      <c r="B360" s="1491" t="s">
        <v>202</v>
      </c>
      <c r="C360" s="341">
        <v>0</v>
      </c>
      <c r="D360" s="341">
        <v>2</v>
      </c>
      <c r="E360" s="341">
        <v>1</v>
      </c>
      <c r="F360" s="341">
        <v>2</v>
      </c>
      <c r="G360" s="341">
        <v>0</v>
      </c>
      <c r="H360" s="341">
        <v>0</v>
      </c>
      <c r="I360" s="341">
        <v>0</v>
      </c>
      <c r="J360" s="341">
        <v>95</v>
      </c>
      <c r="K360" s="341">
        <v>1</v>
      </c>
      <c r="L360" s="341">
        <v>1</v>
      </c>
      <c r="M360" s="341">
        <v>30</v>
      </c>
      <c r="N360" s="341">
        <v>10</v>
      </c>
      <c r="O360" s="341">
        <v>1</v>
      </c>
      <c r="P360" s="341">
        <v>5</v>
      </c>
      <c r="Q360" s="342">
        <v>2</v>
      </c>
      <c r="R360" s="1510">
        <f t="shared" si="109"/>
        <v>150</v>
      </c>
      <c r="S360" s="1511">
        <f>R360/SUM(R358:R361)</f>
        <v>0.59523809523809523</v>
      </c>
      <c r="T360" s="15"/>
      <c r="U360" s="15"/>
      <c r="V360" s="15"/>
      <c r="W360" s="17"/>
      <c r="X360" s="15"/>
      <c r="Y360" s="15"/>
      <c r="Z360" s="15"/>
      <c r="AA360" s="15"/>
      <c r="AB360" s="15"/>
      <c r="AC360" s="15"/>
      <c r="AD360" s="15"/>
      <c r="AE360" s="17"/>
      <c r="AF360" s="16"/>
    </row>
    <row r="361" spans="1:32" ht="17.25" hidden="1" customHeight="1" thickBot="1" x14ac:dyDescent="0.3">
      <c r="A361" s="2371"/>
      <c r="B361" s="1515" t="s">
        <v>204</v>
      </c>
      <c r="C361" s="1337">
        <v>0</v>
      </c>
      <c r="D361" s="1337">
        <v>0</v>
      </c>
      <c r="E361" s="1337">
        <v>0</v>
      </c>
      <c r="F361" s="1337">
        <v>0</v>
      </c>
      <c r="G361" s="1337">
        <v>0</v>
      </c>
      <c r="H361" s="1337">
        <v>0</v>
      </c>
      <c r="I361" s="1337">
        <v>0</v>
      </c>
      <c r="J361" s="1337">
        <v>8</v>
      </c>
      <c r="K361" s="1337">
        <v>0</v>
      </c>
      <c r="L361" s="1337">
        <v>0</v>
      </c>
      <c r="M361" s="1337">
        <v>0</v>
      </c>
      <c r="N361" s="1337">
        <v>0</v>
      </c>
      <c r="O361" s="1337">
        <v>0</v>
      </c>
      <c r="P361" s="1337">
        <v>0</v>
      </c>
      <c r="Q361" s="1787">
        <v>0</v>
      </c>
      <c r="R361" s="1788">
        <f t="shared" si="109"/>
        <v>8</v>
      </c>
      <c r="S361" s="1789">
        <f>R361/SUM(R359:R361)</f>
        <v>4.8192771084337352E-2</v>
      </c>
      <c r="T361" s="16"/>
      <c r="U361" s="16"/>
      <c r="V361" s="16"/>
      <c r="W361" s="16"/>
      <c r="X361" s="16"/>
      <c r="Y361" s="16"/>
      <c r="Z361" s="16"/>
      <c r="AA361" s="16"/>
      <c r="AB361" s="16"/>
      <c r="AC361" s="16"/>
      <c r="AD361" s="16"/>
      <c r="AE361" s="16"/>
      <c r="AF361" s="15"/>
    </row>
    <row r="362" spans="1:32" ht="17.25" hidden="1" customHeight="1" thickTop="1" x14ac:dyDescent="0.25">
      <c r="A362" s="2369" t="s">
        <v>130</v>
      </c>
      <c r="B362" s="1780" t="s">
        <v>200</v>
      </c>
      <c r="C362" s="1480">
        <f>SUM(C346,C350,C354,C358)</f>
        <v>9</v>
      </c>
      <c r="D362" s="1480">
        <f t="shared" ref="D362:Q362" si="110">SUM(D346,D350,D354,D358)</f>
        <v>77</v>
      </c>
      <c r="E362" s="1480">
        <f t="shared" si="110"/>
        <v>82</v>
      </c>
      <c r="F362" s="1480">
        <f t="shared" si="110"/>
        <v>75</v>
      </c>
      <c r="G362" s="1480">
        <f t="shared" si="110"/>
        <v>22</v>
      </c>
      <c r="H362" s="1480">
        <f t="shared" si="110"/>
        <v>4</v>
      </c>
      <c r="I362" s="1480">
        <f t="shared" si="110"/>
        <v>12</v>
      </c>
      <c r="J362" s="1480">
        <f t="shared" si="110"/>
        <v>2641</v>
      </c>
      <c r="K362" s="1480">
        <f t="shared" si="110"/>
        <v>244</v>
      </c>
      <c r="L362" s="1480">
        <f t="shared" si="110"/>
        <v>41</v>
      </c>
      <c r="M362" s="1480">
        <f t="shared" si="110"/>
        <v>1028</v>
      </c>
      <c r="N362" s="1480">
        <f t="shared" si="110"/>
        <v>257</v>
      </c>
      <c r="O362" s="1480">
        <f t="shared" si="110"/>
        <v>22</v>
      </c>
      <c r="P362" s="1480">
        <f t="shared" si="110"/>
        <v>141</v>
      </c>
      <c r="Q362" s="1480">
        <f t="shared" si="110"/>
        <v>74</v>
      </c>
      <c r="R362" s="1481">
        <f t="shared" si="109"/>
        <v>4729</v>
      </c>
      <c r="S362" s="1482">
        <f>R362/SUM(R362:R365)</f>
        <v>0.2161038248868985</v>
      </c>
      <c r="T362" s="16"/>
      <c r="U362" s="16"/>
      <c r="V362" s="16"/>
      <c r="W362" s="16"/>
      <c r="X362" s="16"/>
      <c r="Y362" s="16"/>
      <c r="Z362" s="16"/>
      <c r="AA362" s="16"/>
      <c r="AB362" s="16"/>
      <c r="AC362" s="16"/>
      <c r="AD362" s="16"/>
      <c r="AE362" s="16"/>
      <c r="AF362" s="15"/>
    </row>
    <row r="363" spans="1:32" ht="17.25" hidden="1" customHeight="1" x14ac:dyDescent="0.25">
      <c r="A363" s="2344"/>
      <c r="B363" s="1468" t="s">
        <v>201</v>
      </c>
      <c r="C363" s="1483">
        <f t="shared" ref="C363:Q363" si="111">SUM(C347,C351,C355,C359)</f>
        <v>1</v>
      </c>
      <c r="D363" s="1483">
        <f t="shared" si="111"/>
        <v>12</v>
      </c>
      <c r="E363" s="1483">
        <f t="shared" si="111"/>
        <v>12</v>
      </c>
      <c r="F363" s="1483">
        <f t="shared" si="111"/>
        <v>9</v>
      </c>
      <c r="G363" s="1483">
        <f t="shared" si="111"/>
        <v>6</v>
      </c>
      <c r="H363" s="1483">
        <f t="shared" si="111"/>
        <v>0</v>
      </c>
      <c r="I363" s="1483">
        <f t="shared" si="111"/>
        <v>0</v>
      </c>
      <c r="J363" s="1483">
        <f t="shared" si="111"/>
        <v>135</v>
      </c>
      <c r="K363" s="1483">
        <f t="shared" si="111"/>
        <v>11</v>
      </c>
      <c r="L363" s="1483">
        <f t="shared" si="111"/>
        <v>0</v>
      </c>
      <c r="M363" s="1483">
        <f t="shared" si="111"/>
        <v>87</v>
      </c>
      <c r="N363" s="1483">
        <f t="shared" si="111"/>
        <v>17</v>
      </c>
      <c r="O363" s="1483">
        <f t="shared" si="111"/>
        <v>0</v>
      </c>
      <c r="P363" s="1483">
        <f t="shared" si="111"/>
        <v>16</v>
      </c>
      <c r="Q363" s="1483">
        <f t="shared" si="111"/>
        <v>17</v>
      </c>
      <c r="R363" s="1484">
        <f t="shared" si="109"/>
        <v>323</v>
      </c>
      <c r="S363" s="1485">
        <f>R363/SUM(R362:R365)</f>
        <v>1.4760316227208334E-2</v>
      </c>
      <c r="T363" s="16"/>
      <c r="U363" s="16"/>
      <c r="V363" s="16"/>
      <c r="W363" s="16"/>
      <c r="X363" s="16"/>
      <c r="Y363" s="16"/>
      <c r="Z363" s="16"/>
      <c r="AA363" s="16"/>
      <c r="AB363" s="16"/>
      <c r="AC363" s="16"/>
      <c r="AD363" s="16"/>
      <c r="AE363" s="16"/>
      <c r="AF363" s="15"/>
    </row>
    <row r="364" spans="1:32" ht="17.25" hidden="1" customHeight="1" x14ac:dyDescent="0.25">
      <c r="A364" s="2344"/>
      <c r="B364" s="1468" t="s">
        <v>202</v>
      </c>
      <c r="C364" s="1483">
        <f t="shared" ref="C364:Q364" si="112">SUM(C348,C352,C356,C360)</f>
        <v>60</v>
      </c>
      <c r="D364" s="1483">
        <f t="shared" si="112"/>
        <v>321</v>
      </c>
      <c r="E364" s="1483">
        <f t="shared" si="112"/>
        <v>220</v>
      </c>
      <c r="F364" s="1483">
        <f t="shared" si="112"/>
        <v>117</v>
      </c>
      <c r="G364" s="1483">
        <f t="shared" si="112"/>
        <v>127</v>
      </c>
      <c r="H364" s="1483">
        <f t="shared" si="112"/>
        <v>31</v>
      </c>
      <c r="I364" s="1483">
        <f t="shared" si="112"/>
        <v>39</v>
      </c>
      <c r="J364" s="1483">
        <f t="shared" si="112"/>
        <v>10194</v>
      </c>
      <c r="K364" s="1483">
        <f t="shared" si="112"/>
        <v>511</v>
      </c>
      <c r="L364" s="1483">
        <f t="shared" si="112"/>
        <v>253</v>
      </c>
      <c r="M364" s="1483">
        <f t="shared" si="112"/>
        <v>2490</v>
      </c>
      <c r="N364" s="1483">
        <f t="shared" si="112"/>
        <v>772</v>
      </c>
      <c r="O364" s="1483">
        <f t="shared" si="112"/>
        <v>56</v>
      </c>
      <c r="P364" s="1483">
        <f t="shared" si="112"/>
        <v>508</v>
      </c>
      <c r="Q364" s="1483">
        <f t="shared" si="112"/>
        <v>363</v>
      </c>
      <c r="R364" s="607">
        <f t="shared" si="109"/>
        <v>16062</v>
      </c>
      <c r="S364" s="1485">
        <f>R364/SUM(R362:R365)</f>
        <v>0.73399442489603806</v>
      </c>
      <c r="T364" s="16"/>
      <c r="U364" s="16"/>
      <c r="V364" s="16"/>
      <c r="W364" s="16"/>
      <c r="X364" s="16"/>
      <c r="Y364" s="16"/>
      <c r="Z364" s="16"/>
      <c r="AA364" s="16"/>
      <c r="AB364" s="16"/>
      <c r="AC364" s="16"/>
      <c r="AD364" s="16"/>
      <c r="AE364" s="16"/>
      <c r="AF364" s="15"/>
    </row>
    <row r="365" spans="1:32" ht="17.25" hidden="1" customHeight="1" thickBot="1" x14ac:dyDescent="0.3">
      <c r="A365" s="2345"/>
      <c r="B365" s="1469" t="s">
        <v>204</v>
      </c>
      <c r="C365" s="1486">
        <f t="shared" ref="C365:P365" si="113">SUM(C349,C353,C357,C361)</f>
        <v>4</v>
      </c>
      <c r="D365" s="1486">
        <f t="shared" si="113"/>
        <v>4</v>
      </c>
      <c r="E365" s="1486">
        <f t="shared" si="113"/>
        <v>14</v>
      </c>
      <c r="F365" s="1486">
        <f t="shared" si="113"/>
        <v>6</v>
      </c>
      <c r="G365" s="1486">
        <f t="shared" si="113"/>
        <v>4</v>
      </c>
      <c r="H365" s="1486">
        <f t="shared" si="113"/>
        <v>0</v>
      </c>
      <c r="I365" s="1486">
        <f t="shared" si="113"/>
        <v>0</v>
      </c>
      <c r="J365" s="1486">
        <f t="shared" si="113"/>
        <v>538</v>
      </c>
      <c r="K365" s="1486">
        <f t="shared" si="113"/>
        <v>30</v>
      </c>
      <c r="L365" s="1486">
        <f t="shared" si="113"/>
        <v>8</v>
      </c>
      <c r="M365" s="1486">
        <f t="shared" si="113"/>
        <v>106</v>
      </c>
      <c r="N365" s="1486">
        <f t="shared" si="113"/>
        <v>22</v>
      </c>
      <c r="O365" s="1486">
        <f t="shared" si="113"/>
        <v>2</v>
      </c>
      <c r="P365" s="1486">
        <f t="shared" si="113"/>
        <v>23</v>
      </c>
      <c r="Q365" s="1486">
        <f>SUM(Q349,Q353,Q357,Q361)</f>
        <v>8</v>
      </c>
      <c r="R365" s="608">
        <f t="shared" si="109"/>
        <v>769</v>
      </c>
      <c r="S365" s="1487">
        <f>R365/SUM(R362:R365)</f>
        <v>3.5141433989855142E-2</v>
      </c>
      <c r="T365" s="14"/>
      <c r="U365" s="14"/>
      <c r="V365" s="14"/>
      <c r="W365" s="14"/>
      <c r="X365" s="14"/>
      <c r="Y365" s="14"/>
      <c r="Z365" s="14"/>
      <c r="AA365" s="14"/>
      <c r="AB365" s="14"/>
      <c r="AC365" s="14"/>
      <c r="AD365" s="14"/>
      <c r="AE365" s="14"/>
      <c r="AF365" s="14"/>
    </row>
    <row r="366" spans="1:32" ht="17.25" hidden="1" customHeight="1" thickBot="1" x14ac:dyDescent="0.3">
      <c r="A366" s="2364" t="s">
        <v>161</v>
      </c>
      <c r="B366" s="2365"/>
      <c r="C366" s="2361"/>
      <c r="D366" s="2361"/>
      <c r="E366" s="2361"/>
      <c r="F366" s="2361"/>
      <c r="G366" s="2361"/>
      <c r="H366" s="2361"/>
      <c r="I366" s="2361"/>
      <c r="J366" s="2361"/>
      <c r="K366" s="2361"/>
      <c r="L366" s="2361"/>
      <c r="M366" s="2361"/>
      <c r="N366" s="2361"/>
      <c r="O366" s="2361"/>
      <c r="P366" s="2361"/>
      <c r="Q366" s="2361"/>
      <c r="R366" s="2365"/>
      <c r="S366" s="2366"/>
      <c r="T366" s="14"/>
      <c r="U366" s="14"/>
      <c r="V366" s="14"/>
      <c r="W366" s="14"/>
      <c r="X366" s="14"/>
      <c r="Y366" s="14"/>
      <c r="Z366" s="14"/>
      <c r="AA366" s="14"/>
      <c r="AB366" s="14"/>
      <c r="AC366" s="14"/>
      <c r="AD366" s="14"/>
      <c r="AE366" s="14"/>
      <c r="AF366" s="14"/>
    </row>
    <row r="367" spans="1:32" ht="16.5" hidden="1" customHeight="1" x14ac:dyDescent="0.25">
      <c r="A367" s="2367" t="s">
        <v>162</v>
      </c>
      <c r="B367" s="1479" t="s">
        <v>200</v>
      </c>
      <c r="C367" s="344">
        <v>0</v>
      </c>
      <c r="D367" s="344">
        <v>1</v>
      </c>
      <c r="E367" s="344">
        <v>0</v>
      </c>
      <c r="F367" s="344">
        <v>0</v>
      </c>
      <c r="G367" s="344">
        <v>0</v>
      </c>
      <c r="H367" s="344">
        <v>0</v>
      </c>
      <c r="I367" s="344">
        <v>0</v>
      </c>
      <c r="J367" s="344">
        <v>5</v>
      </c>
      <c r="K367" s="344">
        <v>0</v>
      </c>
      <c r="L367" s="344">
        <v>0</v>
      </c>
      <c r="M367" s="344">
        <v>0</v>
      </c>
      <c r="N367" s="344">
        <v>0</v>
      </c>
      <c r="O367" s="344">
        <v>0</v>
      </c>
      <c r="P367" s="344">
        <v>0</v>
      </c>
      <c r="Q367" s="345">
        <v>0</v>
      </c>
      <c r="R367" s="606">
        <f t="shared" ref="R367:R382" si="114">SUM(C367:Q367)</f>
        <v>6</v>
      </c>
      <c r="S367" s="636">
        <f>R367/SUM(R367:R370)</f>
        <v>3.4682080924855488E-2</v>
      </c>
      <c r="T367" s="14"/>
      <c r="U367" s="14"/>
      <c r="V367" s="14"/>
      <c r="W367" s="14"/>
      <c r="X367" s="14"/>
      <c r="Y367" s="14"/>
      <c r="Z367" s="14"/>
      <c r="AA367" s="14"/>
      <c r="AB367" s="14"/>
      <c r="AC367" s="14"/>
      <c r="AD367" s="14"/>
      <c r="AE367" s="14"/>
      <c r="AF367" s="14"/>
    </row>
    <row r="368" spans="1:32" ht="16.5" hidden="1" customHeight="1" x14ac:dyDescent="0.25">
      <c r="A368" s="2363"/>
      <c r="B368" s="1468" t="s">
        <v>201</v>
      </c>
      <c r="C368" s="347">
        <v>0</v>
      </c>
      <c r="D368" s="347">
        <v>0</v>
      </c>
      <c r="E368" s="347">
        <v>0</v>
      </c>
      <c r="F368" s="347">
        <v>0</v>
      </c>
      <c r="G368" s="347">
        <v>0</v>
      </c>
      <c r="H368" s="347">
        <v>0</v>
      </c>
      <c r="I368" s="347">
        <v>0</v>
      </c>
      <c r="J368" s="347">
        <v>0</v>
      </c>
      <c r="K368" s="347">
        <v>0</v>
      </c>
      <c r="L368" s="347">
        <v>0</v>
      </c>
      <c r="M368" s="347">
        <v>0</v>
      </c>
      <c r="N368" s="347">
        <v>0</v>
      </c>
      <c r="O368" s="347">
        <v>0</v>
      </c>
      <c r="P368" s="347">
        <v>0</v>
      </c>
      <c r="Q368" s="348">
        <v>1</v>
      </c>
      <c r="R368" s="607">
        <f t="shared" si="114"/>
        <v>1</v>
      </c>
      <c r="S368" s="637">
        <f>R368/SUM(R367:R372)</f>
        <v>2.6301946344029457E-4</v>
      </c>
      <c r="T368" s="14"/>
      <c r="U368" s="14"/>
      <c r="V368" s="14"/>
      <c r="W368" s="14"/>
      <c r="X368" s="14"/>
      <c r="Y368" s="14"/>
      <c r="Z368" s="14"/>
      <c r="AA368" s="14"/>
      <c r="AB368" s="14"/>
      <c r="AC368" s="14"/>
      <c r="AD368" s="14"/>
      <c r="AE368" s="14"/>
      <c r="AF368" s="14"/>
    </row>
    <row r="369" spans="1:32" ht="17.25" hidden="1" customHeight="1" x14ac:dyDescent="0.25">
      <c r="A369" s="2363"/>
      <c r="B369" s="1468" t="s">
        <v>202</v>
      </c>
      <c r="C369" s="347">
        <v>1</v>
      </c>
      <c r="D369" s="347">
        <v>3</v>
      </c>
      <c r="E369" s="347">
        <v>3</v>
      </c>
      <c r="F369" s="347">
        <v>1</v>
      </c>
      <c r="G369" s="347">
        <v>2</v>
      </c>
      <c r="H369" s="347">
        <v>1</v>
      </c>
      <c r="I369" s="347">
        <v>0</v>
      </c>
      <c r="J369" s="347">
        <v>100</v>
      </c>
      <c r="K369" s="347">
        <v>6</v>
      </c>
      <c r="L369" s="347">
        <v>1</v>
      </c>
      <c r="M369" s="347">
        <v>27</v>
      </c>
      <c r="N369" s="347">
        <v>7</v>
      </c>
      <c r="O369" s="347">
        <v>0</v>
      </c>
      <c r="P369" s="347">
        <v>6</v>
      </c>
      <c r="Q369" s="348">
        <v>4</v>
      </c>
      <c r="R369" s="607">
        <f t="shared" si="114"/>
        <v>162</v>
      </c>
      <c r="S369" s="637">
        <f>R369/SUM(R367:R370)</f>
        <v>0.93641618497109824</v>
      </c>
      <c r="T369" s="14"/>
      <c r="U369" s="14"/>
      <c r="V369" s="14"/>
      <c r="W369" s="14"/>
      <c r="X369" s="14"/>
      <c r="Y369" s="14"/>
      <c r="Z369" s="14"/>
      <c r="AA369" s="14"/>
      <c r="AB369" s="14"/>
      <c r="AC369" s="14"/>
      <c r="AD369" s="14"/>
      <c r="AE369" s="14"/>
      <c r="AF369" s="14"/>
    </row>
    <row r="370" spans="1:32" ht="17.25" hidden="1" customHeight="1" thickBot="1" x14ac:dyDescent="0.3">
      <c r="A370" s="2368"/>
      <c r="B370" s="1469" t="s">
        <v>204</v>
      </c>
      <c r="C370" s="350">
        <v>0</v>
      </c>
      <c r="D370" s="350">
        <v>0</v>
      </c>
      <c r="E370" s="350">
        <v>0</v>
      </c>
      <c r="F370" s="350">
        <v>0</v>
      </c>
      <c r="G370" s="350">
        <v>0</v>
      </c>
      <c r="H370" s="350">
        <v>0</v>
      </c>
      <c r="I370" s="350">
        <v>0</v>
      </c>
      <c r="J370" s="350">
        <v>4</v>
      </c>
      <c r="K370" s="350">
        <v>0</v>
      </c>
      <c r="L370" s="350">
        <v>0</v>
      </c>
      <c r="M370" s="350">
        <v>0</v>
      </c>
      <c r="N370" s="350">
        <v>0</v>
      </c>
      <c r="O370" s="350">
        <v>0</v>
      </c>
      <c r="P370" s="350">
        <v>0</v>
      </c>
      <c r="Q370" s="351">
        <v>0</v>
      </c>
      <c r="R370" s="608">
        <f t="shared" si="114"/>
        <v>4</v>
      </c>
      <c r="S370" s="638">
        <f>R370/SUM(R367:R370)</f>
        <v>2.3121387283236993E-2</v>
      </c>
      <c r="T370" s="14"/>
      <c r="U370" s="14"/>
      <c r="V370" s="14"/>
      <c r="W370" s="14"/>
      <c r="X370" s="14"/>
      <c r="Y370" s="14"/>
      <c r="Z370" s="14"/>
      <c r="AA370" s="14"/>
      <c r="AB370" s="14"/>
      <c r="AC370" s="14"/>
      <c r="AD370" s="14"/>
      <c r="AE370" s="14"/>
      <c r="AF370" s="14"/>
    </row>
    <row r="371" spans="1:32" ht="16.5" hidden="1" customHeight="1" x14ac:dyDescent="0.25">
      <c r="A371" s="2367" t="s">
        <v>163</v>
      </c>
      <c r="B371" s="1489" t="s">
        <v>200</v>
      </c>
      <c r="C371" s="334">
        <v>5</v>
      </c>
      <c r="D371" s="334">
        <v>55</v>
      </c>
      <c r="E371" s="334">
        <v>58</v>
      </c>
      <c r="F371" s="334">
        <v>56</v>
      </c>
      <c r="G371" s="334">
        <v>16</v>
      </c>
      <c r="H371" s="334">
        <v>2</v>
      </c>
      <c r="I371" s="334">
        <v>9</v>
      </c>
      <c r="J371" s="334">
        <v>1869</v>
      </c>
      <c r="K371" s="334">
        <v>195</v>
      </c>
      <c r="L371" s="334">
        <v>35</v>
      </c>
      <c r="M371" s="334">
        <v>749</v>
      </c>
      <c r="N371" s="334">
        <v>191</v>
      </c>
      <c r="O371" s="334">
        <v>19</v>
      </c>
      <c r="P371" s="334">
        <v>88</v>
      </c>
      <c r="Q371" s="335">
        <v>64</v>
      </c>
      <c r="R371" s="1509">
        <f t="shared" si="114"/>
        <v>3411</v>
      </c>
      <c r="S371" s="1308">
        <f>R371/SUM(R371:R374)</f>
        <v>0.23342229521658797</v>
      </c>
      <c r="T371" s="14"/>
      <c r="U371" s="14"/>
      <c r="V371" s="14"/>
      <c r="W371" s="14"/>
      <c r="X371" s="14"/>
      <c r="Y371" s="14"/>
      <c r="Z371" s="14"/>
      <c r="AA371" s="14"/>
      <c r="AB371" s="14"/>
      <c r="AC371" s="14"/>
      <c r="AD371" s="14"/>
      <c r="AE371" s="14"/>
      <c r="AF371" s="14"/>
    </row>
    <row r="372" spans="1:32" ht="17.25" hidden="1" customHeight="1" x14ac:dyDescent="0.25">
      <c r="A372" s="2363"/>
      <c r="B372" s="1491" t="s">
        <v>201</v>
      </c>
      <c r="C372" s="341">
        <v>0</v>
      </c>
      <c r="D372" s="341">
        <v>9</v>
      </c>
      <c r="E372" s="341">
        <v>9</v>
      </c>
      <c r="F372" s="341">
        <v>7</v>
      </c>
      <c r="G372" s="341">
        <v>3</v>
      </c>
      <c r="H372" s="341">
        <v>0</v>
      </c>
      <c r="I372" s="341">
        <v>0</v>
      </c>
      <c r="J372" s="341">
        <v>92</v>
      </c>
      <c r="K372" s="341">
        <v>7</v>
      </c>
      <c r="L372" s="341">
        <v>0</v>
      </c>
      <c r="M372" s="341">
        <v>61</v>
      </c>
      <c r="N372" s="341">
        <v>12</v>
      </c>
      <c r="O372" s="341">
        <v>0</v>
      </c>
      <c r="P372" s="341">
        <v>9</v>
      </c>
      <c r="Q372" s="342">
        <v>9</v>
      </c>
      <c r="R372" s="1510">
        <f t="shared" si="114"/>
        <v>218</v>
      </c>
      <c r="S372" s="1511">
        <f>R372/SUM(R371:R374)</f>
        <v>1.4918223499623623E-2</v>
      </c>
      <c r="T372" s="14"/>
      <c r="U372" s="14"/>
      <c r="V372" s="14"/>
      <c r="W372" s="14"/>
      <c r="X372" s="14"/>
      <c r="Y372" s="14"/>
      <c r="Z372" s="14"/>
      <c r="AA372" s="14"/>
      <c r="AB372" s="14"/>
      <c r="AC372" s="14"/>
      <c r="AD372" s="14"/>
      <c r="AE372" s="14"/>
      <c r="AF372" s="14"/>
    </row>
    <row r="373" spans="1:32" ht="17.25" hidden="1" customHeight="1" x14ac:dyDescent="0.25">
      <c r="A373" s="2363"/>
      <c r="B373" s="1491" t="s">
        <v>202</v>
      </c>
      <c r="C373" s="341">
        <v>38</v>
      </c>
      <c r="D373" s="341">
        <v>206</v>
      </c>
      <c r="E373" s="341">
        <v>126</v>
      </c>
      <c r="F373" s="341">
        <v>79</v>
      </c>
      <c r="G373" s="341">
        <v>79</v>
      </c>
      <c r="H373" s="341">
        <v>18</v>
      </c>
      <c r="I373" s="341">
        <v>33</v>
      </c>
      <c r="J373" s="341">
        <v>6549</v>
      </c>
      <c r="K373" s="341">
        <v>329</v>
      </c>
      <c r="L373" s="341">
        <v>170</v>
      </c>
      <c r="M373" s="341">
        <v>1668</v>
      </c>
      <c r="N373" s="341">
        <v>493</v>
      </c>
      <c r="O373" s="341">
        <v>41</v>
      </c>
      <c r="P373" s="341">
        <v>328</v>
      </c>
      <c r="Q373" s="342">
        <v>256</v>
      </c>
      <c r="R373" s="1510">
        <f t="shared" si="114"/>
        <v>10413</v>
      </c>
      <c r="S373" s="1511">
        <f>R373/SUM(R371:R374)</f>
        <v>0.71258468486963666</v>
      </c>
      <c r="T373" s="14"/>
      <c r="U373" s="14"/>
      <c r="V373" s="14"/>
      <c r="W373" s="14"/>
      <c r="X373" s="14"/>
      <c r="Y373" s="14"/>
      <c r="Z373" s="14"/>
      <c r="AA373" s="14"/>
      <c r="AB373" s="14"/>
      <c r="AC373" s="14"/>
      <c r="AD373" s="14"/>
      <c r="AE373" s="14"/>
      <c r="AF373" s="14"/>
    </row>
    <row r="374" spans="1:32" ht="17.25" hidden="1" customHeight="1" thickBot="1" x14ac:dyDescent="0.3">
      <c r="A374" s="2368"/>
      <c r="B374" s="1493" t="s">
        <v>204</v>
      </c>
      <c r="C374" s="339">
        <v>2</v>
      </c>
      <c r="D374" s="339">
        <v>2</v>
      </c>
      <c r="E374" s="339">
        <v>11</v>
      </c>
      <c r="F374" s="339">
        <v>4</v>
      </c>
      <c r="G374" s="339">
        <v>3</v>
      </c>
      <c r="H374" s="339">
        <v>0</v>
      </c>
      <c r="I374" s="339">
        <v>0</v>
      </c>
      <c r="J374" s="339">
        <v>397</v>
      </c>
      <c r="K374" s="339">
        <v>26</v>
      </c>
      <c r="L374" s="339">
        <v>7</v>
      </c>
      <c r="M374" s="339">
        <v>82</v>
      </c>
      <c r="N374" s="339">
        <v>14</v>
      </c>
      <c r="O374" s="339">
        <v>2</v>
      </c>
      <c r="P374" s="339">
        <v>14</v>
      </c>
      <c r="Q374" s="340">
        <v>7</v>
      </c>
      <c r="R374" s="1512">
        <f t="shared" si="114"/>
        <v>571</v>
      </c>
      <c r="S374" s="904">
        <f>R374/SUM(R371:R374)</f>
        <v>3.9074796414151784E-2</v>
      </c>
      <c r="T374" s="14"/>
      <c r="U374" s="14"/>
      <c r="V374" s="14"/>
      <c r="W374" s="14"/>
      <c r="X374" s="14"/>
      <c r="Y374" s="14"/>
      <c r="Z374" s="14"/>
      <c r="AA374" s="14"/>
      <c r="AB374" s="14"/>
      <c r="AC374" s="14"/>
      <c r="AD374" s="14"/>
      <c r="AE374" s="14"/>
      <c r="AF374" s="14"/>
    </row>
    <row r="375" spans="1:32" ht="16.5" hidden="1" customHeight="1" x14ac:dyDescent="0.25">
      <c r="A375" s="2367" t="s">
        <v>164</v>
      </c>
      <c r="B375" s="1479" t="s">
        <v>200</v>
      </c>
      <c r="C375" s="344">
        <v>3</v>
      </c>
      <c r="D375" s="344">
        <v>19</v>
      </c>
      <c r="E375" s="344">
        <v>22</v>
      </c>
      <c r="F375" s="344">
        <v>19</v>
      </c>
      <c r="G375" s="344">
        <v>5</v>
      </c>
      <c r="H375" s="344">
        <v>2</v>
      </c>
      <c r="I375" s="344">
        <v>3</v>
      </c>
      <c r="J375" s="344">
        <v>642</v>
      </c>
      <c r="K375" s="344">
        <v>45</v>
      </c>
      <c r="L375" s="344">
        <v>6</v>
      </c>
      <c r="M375" s="344">
        <v>265</v>
      </c>
      <c r="N375" s="344">
        <v>60</v>
      </c>
      <c r="O375" s="344">
        <v>3</v>
      </c>
      <c r="P375" s="344">
        <v>47</v>
      </c>
      <c r="Q375" s="345">
        <v>5</v>
      </c>
      <c r="R375" s="606">
        <f t="shared" si="114"/>
        <v>1146</v>
      </c>
      <c r="S375" s="636">
        <f>R375/SUM(R375:R378)</f>
        <v>0.17720736044533786</v>
      </c>
      <c r="T375" s="14"/>
      <c r="U375" s="14"/>
      <c r="V375" s="14"/>
      <c r="W375" s="14"/>
      <c r="X375" s="14"/>
      <c r="Y375" s="14"/>
      <c r="Z375" s="14"/>
      <c r="AA375" s="14"/>
      <c r="AB375" s="14"/>
      <c r="AC375" s="14"/>
      <c r="AD375" s="14"/>
      <c r="AE375" s="14"/>
      <c r="AF375" s="14"/>
    </row>
    <row r="376" spans="1:32" ht="17.25" hidden="1" customHeight="1" x14ac:dyDescent="0.25">
      <c r="A376" s="2363"/>
      <c r="B376" s="1468" t="s">
        <v>201</v>
      </c>
      <c r="C376" s="347">
        <v>1</v>
      </c>
      <c r="D376" s="347">
        <v>3</v>
      </c>
      <c r="E376" s="347">
        <v>3</v>
      </c>
      <c r="F376" s="347">
        <v>2</v>
      </c>
      <c r="G376" s="347">
        <v>2</v>
      </c>
      <c r="H376" s="347">
        <v>0</v>
      </c>
      <c r="I376" s="347">
        <v>0</v>
      </c>
      <c r="J376" s="347">
        <v>32</v>
      </c>
      <c r="K376" s="347">
        <v>4</v>
      </c>
      <c r="L376" s="347">
        <v>0</v>
      </c>
      <c r="M376" s="347">
        <v>24</v>
      </c>
      <c r="N376" s="347">
        <v>5</v>
      </c>
      <c r="O376" s="347">
        <v>0</v>
      </c>
      <c r="P376" s="347">
        <v>7</v>
      </c>
      <c r="Q376" s="348">
        <v>4</v>
      </c>
      <c r="R376" s="607">
        <f t="shared" si="114"/>
        <v>87</v>
      </c>
      <c r="S376" s="637">
        <f>R376/SUM(R375:R378)</f>
        <v>1.3452914798206279E-2</v>
      </c>
      <c r="T376" s="14"/>
      <c r="U376" s="14"/>
      <c r="V376" s="14"/>
      <c r="W376" s="14"/>
      <c r="X376" s="14"/>
      <c r="Y376" s="14"/>
      <c r="Z376" s="14"/>
      <c r="AA376" s="14"/>
      <c r="AB376" s="14"/>
      <c r="AC376" s="14"/>
      <c r="AD376" s="14"/>
      <c r="AE376" s="14"/>
      <c r="AF376" s="14"/>
    </row>
    <row r="377" spans="1:32" ht="17.25" hidden="1" customHeight="1" x14ac:dyDescent="0.25">
      <c r="A377" s="2363"/>
      <c r="B377" s="1468" t="s">
        <v>202</v>
      </c>
      <c r="C377" s="347">
        <v>17</v>
      </c>
      <c r="D377" s="347">
        <v>106</v>
      </c>
      <c r="E377" s="347">
        <v>82</v>
      </c>
      <c r="F377" s="347">
        <v>32</v>
      </c>
      <c r="G377" s="347">
        <v>43</v>
      </c>
      <c r="H377" s="347">
        <v>11</v>
      </c>
      <c r="I377" s="347">
        <v>5</v>
      </c>
      <c r="J377" s="347">
        <v>3270</v>
      </c>
      <c r="K377" s="347">
        <v>161</v>
      </c>
      <c r="L377" s="347">
        <v>77</v>
      </c>
      <c r="M377" s="347">
        <v>731</v>
      </c>
      <c r="N377" s="347">
        <v>246</v>
      </c>
      <c r="O377" s="347">
        <v>11</v>
      </c>
      <c r="P377" s="347">
        <v>161</v>
      </c>
      <c r="Q377" s="348">
        <v>98</v>
      </c>
      <c r="R377" s="607">
        <f t="shared" si="114"/>
        <v>5051</v>
      </c>
      <c r="S377" s="637">
        <f>R377/SUM(R375:R378)</f>
        <v>0.78104221431884957</v>
      </c>
      <c r="T377" s="14"/>
      <c r="U377" s="14"/>
      <c r="V377" s="14"/>
      <c r="W377" s="14"/>
      <c r="X377" s="14"/>
      <c r="Y377" s="14"/>
      <c r="Z377" s="14"/>
      <c r="AA377" s="14"/>
      <c r="AB377" s="14"/>
      <c r="AC377" s="14"/>
      <c r="AD377" s="14"/>
      <c r="AE377" s="14"/>
      <c r="AF377" s="14"/>
    </row>
    <row r="378" spans="1:32" ht="17.25" hidden="1" customHeight="1" thickBot="1" x14ac:dyDescent="0.3">
      <c r="A378" s="2368"/>
      <c r="B378" s="1469" t="s">
        <v>204</v>
      </c>
      <c r="C378" s="350">
        <v>2</v>
      </c>
      <c r="D378" s="350">
        <v>2</v>
      </c>
      <c r="E378" s="350">
        <v>2</v>
      </c>
      <c r="F378" s="350">
        <v>2</v>
      </c>
      <c r="G378" s="350">
        <v>1</v>
      </c>
      <c r="H378" s="350">
        <v>0</v>
      </c>
      <c r="I378" s="350">
        <v>0</v>
      </c>
      <c r="J378" s="350">
        <v>131</v>
      </c>
      <c r="K378" s="350">
        <v>4</v>
      </c>
      <c r="L378" s="350">
        <v>1</v>
      </c>
      <c r="M378" s="350">
        <v>21</v>
      </c>
      <c r="N378" s="350">
        <v>8</v>
      </c>
      <c r="O378" s="350">
        <v>0</v>
      </c>
      <c r="P378" s="350">
        <v>8</v>
      </c>
      <c r="Q378" s="351">
        <v>1</v>
      </c>
      <c r="R378" s="608">
        <f t="shared" si="114"/>
        <v>183</v>
      </c>
      <c r="S378" s="638">
        <f>R378/SUM(R375:R378)</f>
        <v>2.829751043760631E-2</v>
      </c>
      <c r="T378" s="14"/>
      <c r="U378" s="14"/>
      <c r="V378" s="14"/>
      <c r="W378" s="14"/>
      <c r="X378" s="14"/>
      <c r="Y378" s="14"/>
      <c r="Z378" s="14"/>
      <c r="AA378" s="14"/>
      <c r="AB378" s="14"/>
      <c r="AC378" s="14"/>
      <c r="AD378" s="14"/>
      <c r="AE378" s="14"/>
      <c r="AF378" s="14"/>
    </row>
    <row r="379" spans="1:32" ht="16.5" hidden="1" customHeight="1" x14ac:dyDescent="0.25">
      <c r="A379" s="2367" t="s">
        <v>165</v>
      </c>
      <c r="B379" s="1489" t="s">
        <v>200</v>
      </c>
      <c r="C379" s="334">
        <v>1</v>
      </c>
      <c r="D379" s="334">
        <v>2</v>
      </c>
      <c r="E379" s="334">
        <v>2</v>
      </c>
      <c r="F379" s="334">
        <v>0</v>
      </c>
      <c r="G379" s="334">
        <v>1</v>
      </c>
      <c r="H379" s="334">
        <v>0</v>
      </c>
      <c r="I379" s="334">
        <v>0</v>
      </c>
      <c r="J379" s="334">
        <v>125</v>
      </c>
      <c r="K379" s="334">
        <v>4</v>
      </c>
      <c r="L379" s="334">
        <v>0</v>
      </c>
      <c r="M379" s="334">
        <v>14</v>
      </c>
      <c r="N379" s="334">
        <v>6</v>
      </c>
      <c r="O379" s="334">
        <v>0</v>
      </c>
      <c r="P379" s="334">
        <v>6</v>
      </c>
      <c r="Q379" s="335">
        <v>5</v>
      </c>
      <c r="R379" s="1509">
        <f t="shared" si="114"/>
        <v>166</v>
      </c>
      <c r="S379" s="1308">
        <f>R379/SUM(R379:R382)</f>
        <v>0.2634920634920635</v>
      </c>
      <c r="T379" s="14"/>
      <c r="U379" s="14"/>
      <c r="V379" s="14"/>
      <c r="W379" s="14"/>
      <c r="X379" s="14"/>
      <c r="Y379" s="14"/>
      <c r="Z379" s="14"/>
      <c r="AA379" s="14"/>
      <c r="AB379" s="14"/>
      <c r="AC379" s="14"/>
      <c r="AD379" s="14"/>
      <c r="AE379" s="14"/>
      <c r="AF379" s="14"/>
    </row>
    <row r="380" spans="1:32" ht="17.25" hidden="1" customHeight="1" x14ac:dyDescent="0.25">
      <c r="A380" s="2363"/>
      <c r="B380" s="1491" t="s">
        <v>201</v>
      </c>
      <c r="C380" s="341">
        <v>0</v>
      </c>
      <c r="D380" s="341">
        <v>0</v>
      </c>
      <c r="E380" s="341">
        <v>0</v>
      </c>
      <c r="F380" s="341">
        <v>0</v>
      </c>
      <c r="G380" s="341">
        <v>1</v>
      </c>
      <c r="H380" s="341">
        <v>0</v>
      </c>
      <c r="I380" s="341">
        <v>0</v>
      </c>
      <c r="J380" s="341">
        <v>11</v>
      </c>
      <c r="K380" s="341">
        <v>0</v>
      </c>
      <c r="L380" s="341">
        <v>0</v>
      </c>
      <c r="M380" s="341">
        <v>2</v>
      </c>
      <c r="N380" s="341">
        <v>0</v>
      </c>
      <c r="O380" s="341">
        <v>0</v>
      </c>
      <c r="P380" s="341">
        <v>0</v>
      </c>
      <c r="Q380" s="342">
        <v>3</v>
      </c>
      <c r="R380" s="1510">
        <f t="shared" si="114"/>
        <v>17</v>
      </c>
      <c r="S380" s="1511">
        <f>R380/SUM(R379:R382)</f>
        <v>2.6984126984126985E-2</v>
      </c>
      <c r="T380" s="14"/>
      <c r="U380" s="14"/>
      <c r="V380" s="14"/>
      <c r="W380" s="14"/>
      <c r="X380" s="14"/>
      <c r="Y380" s="14"/>
      <c r="Z380" s="14"/>
      <c r="AA380" s="14"/>
      <c r="AB380" s="14"/>
      <c r="AC380" s="14"/>
      <c r="AD380" s="14"/>
      <c r="AE380" s="14"/>
      <c r="AF380" s="14"/>
    </row>
    <row r="381" spans="1:32" ht="17.25" hidden="1" customHeight="1" x14ac:dyDescent="0.25">
      <c r="A381" s="2363"/>
      <c r="B381" s="1491" t="s">
        <v>202</v>
      </c>
      <c r="C381" s="341">
        <v>4</v>
      </c>
      <c r="D381" s="341">
        <v>6</v>
      </c>
      <c r="E381" s="341">
        <v>9</v>
      </c>
      <c r="F381" s="341">
        <v>5</v>
      </c>
      <c r="G381" s="341">
        <v>3</v>
      </c>
      <c r="H381" s="341">
        <v>1</v>
      </c>
      <c r="I381" s="341">
        <v>1</v>
      </c>
      <c r="J381" s="341">
        <v>275</v>
      </c>
      <c r="K381" s="341">
        <v>15</v>
      </c>
      <c r="L381" s="341">
        <v>5</v>
      </c>
      <c r="M381" s="341">
        <v>64</v>
      </c>
      <c r="N381" s="341">
        <v>26</v>
      </c>
      <c r="O381" s="341">
        <v>4</v>
      </c>
      <c r="P381" s="341">
        <v>13</v>
      </c>
      <c r="Q381" s="342">
        <v>5</v>
      </c>
      <c r="R381" s="1510">
        <f t="shared" si="114"/>
        <v>436</v>
      </c>
      <c r="S381" s="1511">
        <f>R381/SUM(R379:R382)</f>
        <v>0.69206349206349205</v>
      </c>
      <c r="T381" s="14"/>
      <c r="U381" s="14"/>
      <c r="V381" s="14"/>
      <c r="W381" s="14"/>
      <c r="X381" s="14"/>
      <c r="Y381" s="14"/>
      <c r="Z381" s="14"/>
      <c r="AA381" s="14"/>
      <c r="AB381" s="14"/>
      <c r="AC381" s="14"/>
      <c r="AD381" s="14"/>
      <c r="AE381" s="14"/>
      <c r="AF381" s="14"/>
    </row>
    <row r="382" spans="1:32" ht="17.25" hidden="1" customHeight="1" thickBot="1" x14ac:dyDescent="0.3">
      <c r="A382" s="2363"/>
      <c r="B382" s="1779" t="s">
        <v>204</v>
      </c>
      <c r="C382" s="1466">
        <v>0</v>
      </c>
      <c r="D382" s="1466">
        <v>0</v>
      </c>
      <c r="E382" s="1466">
        <v>1</v>
      </c>
      <c r="F382" s="1466">
        <v>0</v>
      </c>
      <c r="G382" s="1466">
        <v>0</v>
      </c>
      <c r="H382" s="1466">
        <v>0</v>
      </c>
      <c r="I382" s="1466">
        <v>0</v>
      </c>
      <c r="J382" s="1466">
        <v>6</v>
      </c>
      <c r="K382" s="1466">
        <v>0</v>
      </c>
      <c r="L382" s="1466">
        <v>0</v>
      </c>
      <c r="M382" s="1466">
        <v>3</v>
      </c>
      <c r="N382" s="1466">
        <v>0</v>
      </c>
      <c r="O382" s="1466">
        <v>0</v>
      </c>
      <c r="P382" s="1466">
        <v>1</v>
      </c>
      <c r="Q382" s="1467">
        <v>0</v>
      </c>
      <c r="R382" s="1513">
        <f t="shared" si="114"/>
        <v>11</v>
      </c>
      <c r="S382" s="1514">
        <f>R382/SUM(R379:R382)</f>
        <v>1.7460317460317461E-2</v>
      </c>
      <c r="T382" s="14"/>
      <c r="U382" s="14"/>
      <c r="V382" s="14"/>
      <c r="W382" s="14"/>
      <c r="X382" s="14"/>
      <c r="Y382" s="14"/>
      <c r="Z382" s="14"/>
      <c r="AA382" s="14"/>
      <c r="AB382" s="14"/>
      <c r="AC382" s="14"/>
      <c r="AD382" s="14"/>
      <c r="AE382" s="14"/>
      <c r="AF382" s="14"/>
    </row>
    <row r="383" spans="1:32" ht="17.25" hidden="1" customHeight="1" thickTop="1" x14ac:dyDescent="0.25">
      <c r="A383" s="2369" t="s">
        <v>130</v>
      </c>
      <c r="B383" s="1780" t="s">
        <v>200</v>
      </c>
      <c r="C383" s="1480">
        <f>SUM(C379,C375,C371,C367)</f>
        <v>9</v>
      </c>
      <c r="D383" s="1480">
        <f t="shared" ref="D383:I383" si="115">SUM(D379,D375,D371,D367)</f>
        <v>77</v>
      </c>
      <c r="E383" s="1480">
        <f t="shared" si="115"/>
        <v>82</v>
      </c>
      <c r="F383" s="1480">
        <f t="shared" si="115"/>
        <v>75</v>
      </c>
      <c r="G383" s="1480">
        <f t="shared" si="115"/>
        <v>22</v>
      </c>
      <c r="H383" s="1480">
        <f t="shared" si="115"/>
        <v>4</v>
      </c>
      <c r="I383" s="1480">
        <f t="shared" si="115"/>
        <v>12</v>
      </c>
      <c r="J383" s="1480">
        <f>SUM(J379,J375,J371,J367)</f>
        <v>2641</v>
      </c>
      <c r="K383" s="1480">
        <f t="shared" ref="K383:P383" si="116">SUM(K379,K375,K371,K367)</f>
        <v>244</v>
      </c>
      <c r="L383" s="1480">
        <f t="shared" si="116"/>
        <v>41</v>
      </c>
      <c r="M383" s="1480">
        <f t="shared" si="116"/>
        <v>1028</v>
      </c>
      <c r="N383" s="1480">
        <f t="shared" si="116"/>
        <v>257</v>
      </c>
      <c r="O383" s="1480">
        <f t="shared" si="116"/>
        <v>22</v>
      </c>
      <c r="P383" s="1480">
        <f t="shared" si="116"/>
        <v>141</v>
      </c>
      <c r="Q383" s="1480">
        <f>SUM(Q379,Q375,Q371,Q367)</f>
        <v>74</v>
      </c>
      <c r="R383" s="1481">
        <f>SUM(C383:Q383)</f>
        <v>4729</v>
      </c>
      <c r="S383" s="1482">
        <f>R383/SUM(R383:R386)</f>
        <v>0.2161038248868985</v>
      </c>
      <c r="T383" s="14"/>
      <c r="U383" s="14"/>
      <c r="V383" s="14"/>
      <c r="W383" s="14"/>
      <c r="X383" s="14"/>
      <c r="Y383" s="14"/>
      <c r="Z383" s="14"/>
      <c r="AA383" s="14"/>
      <c r="AB383" s="14"/>
      <c r="AC383" s="14"/>
      <c r="AD383" s="14"/>
      <c r="AE383" s="14"/>
      <c r="AF383" s="14"/>
    </row>
    <row r="384" spans="1:32" ht="17.25" hidden="1" customHeight="1" x14ac:dyDescent="0.25">
      <c r="A384" s="2344"/>
      <c r="B384" s="1468" t="s">
        <v>201</v>
      </c>
      <c r="C384" s="1483">
        <f>SUM(C380,C376,C372,C368)</f>
        <v>1</v>
      </c>
      <c r="D384" s="1483">
        <f t="shared" ref="D384:P384" si="117">SUM(D380,D376,D372,D368)</f>
        <v>12</v>
      </c>
      <c r="E384" s="1483">
        <f t="shared" si="117"/>
        <v>12</v>
      </c>
      <c r="F384" s="1483">
        <f t="shared" si="117"/>
        <v>9</v>
      </c>
      <c r="G384" s="1483">
        <f t="shared" si="117"/>
        <v>6</v>
      </c>
      <c r="H384" s="1483">
        <f t="shared" si="117"/>
        <v>0</v>
      </c>
      <c r="I384" s="1483">
        <f t="shared" si="117"/>
        <v>0</v>
      </c>
      <c r="J384" s="1483">
        <f t="shared" si="117"/>
        <v>135</v>
      </c>
      <c r="K384" s="1483">
        <f t="shared" si="117"/>
        <v>11</v>
      </c>
      <c r="L384" s="1483">
        <f t="shared" si="117"/>
        <v>0</v>
      </c>
      <c r="M384" s="1483">
        <f t="shared" si="117"/>
        <v>87</v>
      </c>
      <c r="N384" s="1483">
        <f t="shared" si="117"/>
        <v>17</v>
      </c>
      <c r="O384" s="1483">
        <f t="shared" si="117"/>
        <v>0</v>
      </c>
      <c r="P384" s="1483">
        <f t="shared" si="117"/>
        <v>16</v>
      </c>
      <c r="Q384" s="1483">
        <f>SUM(Q380,Q376,Q372,Q368)</f>
        <v>17</v>
      </c>
      <c r="R384" s="1484">
        <f>SUM(C384:Q384)</f>
        <v>323</v>
      </c>
      <c r="S384" s="1485">
        <f>R384/SUM(R383:R386)</f>
        <v>1.4760316227208334E-2</v>
      </c>
      <c r="T384" s="14"/>
      <c r="U384" s="14"/>
      <c r="V384" s="14"/>
      <c r="W384" s="14"/>
      <c r="X384" s="14"/>
      <c r="Y384" s="14"/>
      <c r="Z384" s="14"/>
      <c r="AA384" s="14"/>
      <c r="AB384" s="14"/>
      <c r="AC384" s="14"/>
      <c r="AD384" s="14"/>
      <c r="AE384" s="14"/>
      <c r="AF384" s="14"/>
    </row>
    <row r="385" spans="1:32" ht="17.25" hidden="1" customHeight="1" x14ac:dyDescent="0.25">
      <c r="A385" s="2344"/>
      <c r="B385" s="1468" t="s">
        <v>202</v>
      </c>
      <c r="C385" s="1483">
        <f>SUM(C381,C377,C373,C369)</f>
        <v>60</v>
      </c>
      <c r="D385" s="1483">
        <f t="shared" ref="D385:P385" si="118">SUM(D381,D377,D373,D369)</f>
        <v>321</v>
      </c>
      <c r="E385" s="1483">
        <f t="shared" si="118"/>
        <v>220</v>
      </c>
      <c r="F385" s="1483">
        <f t="shared" si="118"/>
        <v>117</v>
      </c>
      <c r="G385" s="1483">
        <f t="shared" si="118"/>
        <v>127</v>
      </c>
      <c r="H385" s="1483">
        <f t="shared" si="118"/>
        <v>31</v>
      </c>
      <c r="I385" s="1483">
        <f t="shared" si="118"/>
        <v>39</v>
      </c>
      <c r="J385" s="1483">
        <f t="shared" si="118"/>
        <v>10194</v>
      </c>
      <c r="K385" s="1483">
        <f t="shared" si="118"/>
        <v>511</v>
      </c>
      <c r="L385" s="1483">
        <f t="shared" si="118"/>
        <v>253</v>
      </c>
      <c r="M385" s="1483">
        <f t="shared" si="118"/>
        <v>2490</v>
      </c>
      <c r="N385" s="1483">
        <f t="shared" si="118"/>
        <v>772</v>
      </c>
      <c r="O385" s="1483">
        <f t="shared" si="118"/>
        <v>56</v>
      </c>
      <c r="P385" s="1483">
        <f t="shared" si="118"/>
        <v>508</v>
      </c>
      <c r="Q385" s="1483">
        <f>SUM(Q381,Q377,Q373,Q369)</f>
        <v>363</v>
      </c>
      <c r="R385" s="607">
        <f>SUM(C385:Q385)</f>
        <v>16062</v>
      </c>
      <c r="S385" s="1485">
        <f>R385/SUM(R383:R386)</f>
        <v>0.73399442489603806</v>
      </c>
      <c r="T385" s="14"/>
      <c r="U385" s="14"/>
      <c r="V385" s="14"/>
      <c r="W385" s="14"/>
      <c r="X385" s="14"/>
      <c r="Y385" s="14"/>
      <c r="Z385" s="14"/>
      <c r="AA385" s="14"/>
      <c r="AB385" s="14"/>
      <c r="AC385" s="14"/>
      <c r="AD385" s="14"/>
      <c r="AE385" s="14"/>
      <c r="AF385" s="14"/>
    </row>
    <row r="386" spans="1:32" ht="17.25" hidden="1" customHeight="1" thickBot="1" x14ac:dyDescent="0.3">
      <c r="A386" s="2345"/>
      <c r="B386" s="1469" t="s">
        <v>204</v>
      </c>
      <c r="C386" s="1486">
        <f>SUM(C382,C378,C374,C370)</f>
        <v>4</v>
      </c>
      <c r="D386" s="1486">
        <f t="shared" ref="D386:P386" si="119">SUM(D382,D378,D374,D370)</f>
        <v>4</v>
      </c>
      <c r="E386" s="1486">
        <f t="shared" si="119"/>
        <v>14</v>
      </c>
      <c r="F386" s="1486">
        <f t="shared" si="119"/>
        <v>6</v>
      </c>
      <c r="G386" s="1486">
        <f t="shared" si="119"/>
        <v>4</v>
      </c>
      <c r="H386" s="1486">
        <f t="shared" si="119"/>
        <v>0</v>
      </c>
      <c r="I386" s="1486">
        <f t="shared" si="119"/>
        <v>0</v>
      </c>
      <c r="J386" s="1486">
        <f t="shared" si="119"/>
        <v>538</v>
      </c>
      <c r="K386" s="1486">
        <f t="shared" si="119"/>
        <v>30</v>
      </c>
      <c r="L386" s="1486">
        <f t="shared" si="119"/>
        <v>8</v>
      </c>
      <c r="M386" s="1486">
        <f t="shared" si="119"/>
        <v>106</v>
      </c>
      <c r="N386" s="1486">
        <f t="shared" si="119"/>
        <v>22</v>
      </c>
      <c r="O386" s="1486">
        <f t="shared" si="119"/>
        <v>2</v>
      </c>
      <c r="P386" s="1486">
        <f t="shared" si="119"/>
        <v>23</v>
      </c>
      <c r="Q386" s="1486">
        <f>SUM(Q382,Q378,Q374,Q370)</f>
        <v>8</v>
      </c>
      <c r="R386" s="608">
        <f>SUM(C386:Q386)</f>
        <v>769</v>
      </c>
      <c r="S386" s="1487">
        <f>R386/SUM(R383:R386)</f>
        <v>3.5141433989855142E-2</v>
      </c>
      <c r="T386" s="14"/>
      <c r="U386" s="14"/>
      <c r="V386" s="14"/>
      <c r="W386" s="14"/>
      <c r="X386" s="14"/>
      <c r="Y386" s="14"/>
      <c r="Z386" s="14"/>
      <c r="AA386" s="14"/>
      <c r="AB386" s="14"/>
      <c r="AC386" s="14"/>
      <c r="AD386" s="14"/>
      <c r="AE386" s="14"/>
      <c r="AF386" s="14"/>
    </row>
    <row r="387" spans="1:32" ht="15.75" hidden="1" customHeight="1" x14ac:dyDescent="0.25">
      <c r="A387" s="2367" t="s">
        <v>129</v>
      </c>
      <c r="B387" s="1489" t="s">
        <v>200</v>
      </c>
      <c r="C387" s="1490">
        <f>C383/SUM($C$337:$C$339)</f>
        <v>0.24290657439446367</v>
      </c>
      <c r="D387" s="1490">
        <f>D383/SUM(D383:D386)</f>
        <v>0.1859903381642512</v>
      </c>
      <c r="E387" s="1490">
        <f t="shared" ref="E387:R387" si="120">E383/SUM(E383:E386)</f>
        <v>0.25</v>
      </c>
      <c r="F387" s="1490">
        <f t="shared" si="120"/>
        <v>0.36231884057971014</v>
      </c>
      <c r="G387" s="1490">
        <f t="shared" si="120"/>
        <v>0.13836477987421383</v>
      </c>
      <c r="H387" s="1490">
        <f t="shared" si="120"/>
        <v>0.11428571428571428</v>
      </c>
      <c r="I387" s="1490">
        <f t="shared" si="120"/>
        <v>0.23529411764705882</v>
      </c>
      <c r="J387" s="1490">
        <f t="shared" si="120"/>
        <v>0.19551376961800415</v>
      </c>
      <c r="K387" s="1490">
        <f t="shared" si="120"/>
        <v>0.30653266331658291</v>
      </c>
      <c r="L387" s="1490">
        <f t="shared" si="120"/>
        <v>0.13576158940397351</v>
      </c>
      <c r="M387" s="1490">
        <f t="shared" si="120"/>
        <v>0.27701428186472649</v>
      </c>
      <c r="N387" s="1490">
        <f t="shared" si="120"/>
        <v>0.24063670411985019</v>
      </c>
      <c r="O387" s="1490">
        <f t="shared" si="120"/>
        <v>0.27500000000000002</v>
      </c>
      <c r="P387" s="1490">
        <f t="shared" si="120"/>
        <v>0.20494186046511628</v>
      </c>
      <c r="Q387" s="1490">
        <f t="shared" si="120"/>
        <v>0.16017316017316016</v>
      </c>
      <c r="R387" s="1490">
        <f t="shared" si="120"/>
        <v>0.2161038248868985</v>
      </c>
      <c r="S387" s="2347"/>
      <c r="T387" s="14"/>
      <c r="U387" s="14"/>
      <c r="V387" s="14"/>
      <c r="W387" s="14"/>
      <c r="X387" s="14"/>
      <c r="Y387" s="14"/>
      <c r="Z387" s="14"/>
      <c r="AA387" s="14"/>
      <c r="AB387" s="14"/>
      <c r="AC387" s="14"/>
      <c r="AD387" s="14"/>
      <c r="AE387" s="14"/>
      <c r="AF387" s="14"/>
    </row>
    <row r="388" spans="1:32" ht="15.75" hidden="1" customHeight="1" x14ac:dyDescent="0.25">
      <c r="A388" s="2363"/>
      <c r="B388" s="1491" t="s">
        <v>201</v>
      </c>
      <c r="C388" s="1492">
        <f>C384/SUM($C$337:$C$339)</f>
        <v>2.698961937716263E-2</v>
      </c>
      <c r="D388" s="1492">
        <f>D384/SUM(D383:D386)</f>
        <v>2.8985507246376812E-2</v>
      </c>
      <c r="E388" s="1492">
        <f t="shared" ref="E388:R388" si="121">E384/SUM(E383:E386)</f>
        <v>3.6585365853658534E-2</v>
      </c>
      <c r="F388" s="1492">
        <f t="shared" si="121"/>
        <v>4.3478260869565216E-2</v>
      </c>
      <c r="G388" s="1492">
        <f t="shared" si="121"/>
        <v>3.7735849056603772E-2</v>
      </c>
      <c r="H388" s="1492">
        <f t="shared" si="121"/>
        <v>0</v>
      </c>
      <c r="I388" s="1492">
        <f t="shared" si="121"/>
        <v>0</v>
      </c>
      <c r="J388" s="1492">
        <f t="shared" si="121"/>
        <v>9.9940775836541308E-3</v>
      </c>
      <c r="K388" s="1492">
        <f t="shared" si="121"/>
        <v>1.3819095477386936E-2</v>
      </c>
      <c r="L388" s="1492">
        <f t="shared" si="121"/>
        <v>0</v>
      </c>
      <c r="M388" s="1492">
        <f t="shared" si="121"/>
        <v>2.3443815683104285E-2</v>
      </c>
      <c r="N388" s="1492">
        <f t="shared" si="121"/>
        <v>1.5917602996254682E-2</v>
      </c>
      <c r="O388" s="1492">
        <f t="shared" si="121"/>
        <v>0</v>
      </c>
      <c r="P388" s="1492">
        <f t="shared" si="121"/>
        <v>2.3255813953488372E-2</v>
      </c>
      <c r="Q388" s="1492">
        <f t="shared" si="121"/>
        <v>3.67965367965368E-2</v>
      </c>
      <c r="R388" s="1492">
        <f t="shared" si="121"/>
        <v>1.4760316227208334E-2</v>
      </c>
      <c r="S388" s="2348"/>
      <c r="T388" s="14"/>
      <c r="U388" s="14"/>
      <c r="V388" s="14"/>
      <c r="W388" s="14"/>
      <c r="X388" s="14"/>
      <c r="Y388" s="14"/>
      <c r="Z388" s="14"/>
      <c r="AA388" s="14"/>
      <c r="AB388" s="14"/>
      <c r="AC388" s="14"/>
      <c r="AD388" s="14"/>
      <c r="AE388" s="14"/>
      <c r="AF388" s="14"/>
    </row>
    <row r="389" spans="1:32" ht="15.75" hidden="1" customHeight="1" x14ac:dyDescent="0.25">
      <c r="A389" s="2363"/>
      <c r="B389" s="1491" t="s">
        <v>202</v>
      </c>
      <c r="C389" s="1492">
        <f>C385/SUM($C$337:$C$339)</f>
        <v>1.6193771626297577</v>
      </c>
      <c r="D389" s="1492">
        <f t="shared" ref="D389:R389" si="122">D385/SUM(D383:D386)</f>
        <v>0.77536231884057971</v>
      </c>
      <c r="E389" s="1492">
        <f t="shared" si="122"/>
        <v>0.67073170731707321</v>
      </c>
      <c r="F389" s="1492">
        <f t="shared" si="122"/>
        <v>0.56521739130434778</v>
      </c>
      <c r="G389" s="1492">
        <f t="shared" si="122"/>
        <v>0.79874213836477992</v>
      </c>
      <c r="H389" s="1492">
        <f t="shared" si="122"/>
        <v>0.88571428571428568</v>
      </c>
      <c r="I389" s="1492">
        <f t="shared" si="122"/>
        <v>0.76470588235294112</v>
      </c>
      <c r="J389" s="1492">
        <f t="shared" si="122"/>
        <v>0.75466390287237195</v>
      </c>
      <c r="K389" s="1492">
        <f t="shared" si="122"/>
        <v>0.64195979899497491</v>
      </c>
      <c r="L389" s="1492">
        <f t="shared" si="122"/>
        <v>0.83774834437086088</v>
      </c>
      <c r="M389" s="1492">
        <f t="shared" si="122"/>
        <v>0.6709781729991916</v>
      </c>
      <c r="N389" s="1492">
        <f t="shared" si="122"/>
        <v>0.72284644194756553</v>
      </c>
      <c r="O389" s="1492">
        <f t="shared" si="122"/>
        <v>0.7</v>
      </c>
      <c r="P389" s="1492">
        <f t="shared" si="122"/>
        <v>0.73837209302325579</v>
      </c>
      <c r="Q389" s="1492">
        <f t="shared" si="122"/>
        <v>0.7857142857142857</v>
      </c>
      <c r="R389" s="1492">
        <f t="shared" si="122"/>
        <v>0.73399442489603806</v>
      </c>
      <c r="S389" s="2348"/>
      <c r="T389" s="14"/>
      <c r="U389" s="14"/>
      <c r="V389" s="14"/>
      <c r="W389" s="14"/>
      <c r="X389" s="14"/>
      <c r="Y389" s="14"/>
      <c r="Z389" s="14"/>
      <c r="AA389" s="14"/>
      <c r="AB389" s="14"/>
      <c r="AC389" s="14"/>
      <c r="AD389" s="14"/>
      <c r="AE389" s="14"/>
      <c r="AF389" s="14"/>
    </row>
    <row r="390" spans="1:32" ht="18.75" hidden="1" customHeight="1" thickBot="1" x14ac:dyDescent="0.3">
      <c r="A390" s="2368"/>
      <c r="B390" s="1493" t="s">
        <v>204</v>
      </c>
      <c r="C390" s="1321">
        <f>C386/SUM(C$337:C$339)</f>
        <v>0.10795847750865052</v>
      </c>
      <c r="D390" s="1321">
        <f t="shared" ref="D390:R390" si="123">D386/SUM(D383:D386)</f>
        <v>9.6618357487922701E-3</v>
      </c>
      <c r="E390" s="1321">
        <f t="shared" si="123"/>
        <v>4.2682926829268296E-2</v>
      </c>
      <c r="F390" s="1321">
        <f t="shared" si="123"/>
        <v>2.8985507246376812E-2</v>
      </c>
      <c r="G390" s="1321">
        <f t="shared" si="123"/>
        <v>2.5157232704402517E-2</v>
      </c>
      <c r="H390" s="1321">
        <f t="shared" si="123"/>
        <v>0</v>
      </c>
      <c r="I390" s="1321">
        <f t="shared" si="123"/>
        <v>0</v>
      </c>
      <c r="J390" s="1321">
        <f t="shared" si="123"/>
        <v>3.9828249925969797E-2</v>
      </c>
      <c r="K390" s="1321">
        <f t="shared" si="123"/>
        <v>3.7688442211055273E-2</v>
      </c>
      <c r="L390" s="1321">
        <f t="shared" si="123"/>
        <v>2.6490066225165563E-2</v>
      </c>
      <c r="M390" s="1321">
        <f t="shared" si="123"/>
        <v>2.8563729452977634E-2</v>
      </c>
      <c r="N390" s="1321">
        <f t="shared" si="123"/>
        <v>2.0599250936329586E-2</v>
      </c>
      <c r="O390" s="1321">
        <f t="shared" si="123"/>
        <v>2.5000000000000001E-2</v>
      </c>
      <c r="P390" s="1321">
        <f t="shared" si="123"/>
        <v>3.3430232558139532E-2</v>
      </c>
      <c r="Q390" s="1321">
        <f t="shared" si="123"/>
        <v>1.7316017316017316E-2</v>
      </c>
      <c r="R390" s="1321">
        <f t="shared" si="123"/>
        <v>3.5141433989855142E-2</v>
      </c>
      <c r="S390" s="2349"/>
      <c r="T390" s="14"/>
      <c r="U390" s="14"/>
      <c r="V390" s="14"/>
      <c r="W390" s="14"/>
      <c r="X390" s="14"/>
      <c r="Y390" s="14"/>
      <c r="Z390" s="14"/>
      <c r="AA390" s="14"/>
      <c r="AB390" s="14"/>
      <c r="AC390" s="14"/>
      <c r="AD390" s="14"/>
      <c r="AE390" s="14"/>
      <c r="AF390" s="14"/>
    </row>
    <row r="391" spans="1:32" ht="19.5" hidden="1" customHeight="1" thickBot="1" x14ac:dyDescent="0.3">
      <c r="A391" s="2357" t="s">
        <v>137</v>
      </c>
      <c r="B391" s="2358"/>
      <c r="C391" s="2358"/>
      <c r="D391" s="2358"/>
      <c r="E391" s="2358"/>
      <c r="F391" s="2358"/>
      <c r="G391" s="2358"/>
      <c r="H391" s="2358"/>
      <c r="I391" s="2358"/>
      <c r="J391" s="2358"/>
      <c r="K391" s="2358"/>
      <c r="L391" s="2358"/>
      <c r="M391" s="2358"/>
      <c r="N391" s="2358"/>
      <c r="O391" s="2358"/>
      <c r="P391" s="2358"/>
      <c r="Q391" s="2358"/>
      <c r="R391" s="2358"/>
      <c r="S391" s="2359"/>
      <c r="T391" s="14"/>
      <c r="U391" s="14"/>
      <c r="V391" s="14"/>
      <c r="W391" s="14"/>
      <c r="X391" s="14"/>
      <c r="Y391" s="14"/>
      <c r="Z391" s="14"/>
      <c r="AA391" s="14"/>
      <c r="AB391" s="14"/>
      <c r="AC391" s="14"/>
      <c r="AD391" s="14"/>
      <c r="AE391" s="14"/>
      <c r="AF391" s="14"/>
    </row>
    <row r="392" spans="1:32" ht="71.25" hidden="1" customHeight="1" thickBot="1" x14ac:dyDescent="0.3">
      <c r="A392" s="53"/>
      <c r="B392" s="137" t="s">
        <v>198</v>
      </c>
      <c r="C392" s="665" t="s">
        <v>143</v>
      </c>
      <c r="D392" s="145" t="s">
        <v>144</v>
      </c>
      <c r="E392" s="145" t="s">
        <v>145</v>
      </c>
      <c r="F392" s="145" t="s">
        <v>146</v>
      </c>
      <c r="G392" s="145" t="s">
        <v>147</v>
      </c>
      <c r="H392" s="145" t="s">
        <v>148</v>
      </c>
      <c r="I392" s="145" t="s">
        <v>149</v>
      </c>
      <c r="J392" s="145" t="s">
        <v>150</v>
      </c>
      <c r="K392" s="145" t="s">
        <v>151</v>
      </c>
      <c r="L392" s="145" t="s">
        <v>152</v>
      </c>
      <c r="M392" s="145" t="s">
        <v>153</v>
      </c>
      <c r="N392" s="145" t="s">
        <v>154</v>
      </c>
      <c r="O392" s="145" t="s">
        <v>155</v>
      </c>
      <c r="P392" s="145" t="s">
        <v>156</v>
      </c>
      <c r="Q392" s="146" t="s">
        <v>157</v>
      </c>
      <c r="R392" s="137" t="s">
        <v>158</v>
      </c>
      <c r="S392" s="137" t="s">
        <v>199</v>
      </c>
      <c r="T392" s="15"/>
      <c r="U392" s="15"/>
      <c r="V392" s="15"/>
      <c r="W392" s="15"/>
      <c r="X392" s="15"/>
      <c r="Y392" s="15"/>
      <c r="Z392" s="15"/>
      <c r="AA392" s="15"/>
      <c r="AB392" s="15"/>
      <c r="AC392" s="15"/>
      <c r="AD392" s="15"/>
      <c r="AE392" s="15"/>
      <c r="AF392" s="16"/>
    </row>
    <row r="393" spans="1:32" ht="15.75" hidden="1" customHeight="1" thickBot="1" x14ac:dyDescent="0.3">
      <c r="A393" s="2360" t="s">
        <v>160</v>
      </c>
      <c r="B393" s="2361"/>
      <c r="C393" s="2361"/>
      <c r="D393" s="2361"/>
      <c r="E393" s="2361"/>
      <c r="F393" s="2361"/>
      <c r="G393" s="2361"/>
      <c r="H393" s="2361"/>
      <c r="I393" s="2361"/>
      <c r="J393" s="2361"/>
      <c r="K393" s="2361"/>
      <c r="L393" s="2361"/>
      <c r="M393" s="2361"/>
      <c r="N393" s="2361"/>
      <c r="O393" s="2361"/>
      <c r="P393" s="2361"/>
      <c r="Q393" s="2361"/>
      <c r="R393" s="2361"/>
      <c r="S393" s="2362"/>
      <c r="T393" s="15"/>
      <c r="U393" s="15"/>
      <c r="V393" s="15"/>
      <c r="W393" s="17"/>
      <c r="X393" s="15"/>
      <c r="Y393" s="15"/>
      <c r="Z393" s="15"/>
      <c r="AA393" s="15"/>
      <c r="AB393" s="15"/>
      <c r="AC393" s="15"/>
      <c r="AD393" s="15"/>
      <c r="AE393" s="17"/>
      <c r="AF393" s="16"/>
    </row>
    <row r="394" spans="1:32" ht="17.25" hidden="1" customHeight="1" x14ac:dyDescent="0.25">
      <c r="A394" s="2367" t="s">
        <v>107</v>
      </c>
      <c r="B394" s="55" t="s">
        <v>200</v>
      </c>
      <c r="C394" s="526">
        <v>6</v>
      </c>
      <c r="D394" s="334">
        <v>23</v>
      </c>
      <c r="E394" s="334">
        <v>25</v>
      </c>
      <c r="F394" s="334">
        <v>21</v>
      </c>
      <c r="G394" s="334">
        <v>4</v>
      </c>
      <c r="H394" s="334">
        <v>2</v>
      </c>
      <c r="I394" s="334">
        <v>5</v>
      </c>
      <c r="J394" s="334">
        <v>717</v>
      </c>
      <c r="K394" s="334">
        <v>84</v>
      </c>
      <c r="L394" s="334">
        <v>18</v>
      </c>
      <c r="M394" s="334">
        <v>201</v>
      </c>
      <c r="N394" s="334">
        <v>49</v>
      </c>
      <c r="O394" s="334">
        <v>5</v>
      </c>
      <c r="P394" s="334">
        <v>41</v>
      </c>
      <c r="Q394" s="527">
        <v>27</v>
      </c>
      <c r="R394" s="596">
        <f t="shared" ref="R394:R405" si="124">SUM(C394:Q394)</f>
        <v>1228</v>
      </c>
      <c r="S394" s="639">
        <f>R394/SUM(R394:R396)</f>
        <v>0.37553516819571864</v>
      </c>
      <c r="T394" s="15"/>
      <c r="U394" s="15"/>
      <c r="V394" s="15"/>
      <c r="W394" s="17"/>
      <c r="X394" s="15"/>
      <c r="Y394" s="15"/>
      <c r="Z394" s="15"/>
      <c r="AA394" s="15"/>
      <c r="AB394" s="15"/>
      <c r="AC394" s="15"/>
      <c r="AD394" s="15"/>
      <c r="AE394" s="17"/>
      <c r="AF394" s="16"/>
    </row>
    <row r="395" spans="1:32" ht="17.25" hidden="1" customHeight="1" x14ac:dyDescent="0.25">
      <c r="A395" s="2363"/>
      <c r="B395" s="56" t="s">
        <v>201</v>
      </c>
      <c r="C395" s="528">
        <v>0</v>
      </c>
      <c r="D395" s="336">
        <v>2</v>
      </c>
      <c r="E395" s="336">
        <v>4</v>
      </c>
      <c r="F395" s="336">
        <v>0</v>
      </c>
      <c r="G395" s="336">
        <v>0</v>
      </c>
      <c r="H395" s="336">
        <v>1</v>
      </c>
      <c r="I395" s="336">
        <v>0</v>
      </c>
      <c r="J395" s="336">
        <v>12</v>
      </c>
      <c r="K395" s="336">
        <v>0</v>
      </c>
      <c r="L395" s="336">
        <v>1</v>
      </c>
      <c r="M395" s="336">
        <v>6</v>
      </c>
      <c r="N395" s="336">
        <v>3</v>
      </c>
      <c r="O395" s="336">
        <v>0</v>
      </c>
      <c r="P395" s="336">
        <v>0</v>
      </c>
      <c r="Q395" s="529">
        <v>1</v>
      </c>
      <c r="R395" s="597">
        <f t="shared" si="124"/>
        <v>30</v>
      </c>
      <c r="S395" s="640">
        <f>R395/SUM(R394:R396)</f>
        <v>9.1743119266055051E-3</v>
      </c>
      <c r="T395" s="15"/>
      <c r="U395" s="15"/>
      <c r="V395" s="15"/>
      <c r="W395" s="17"/>
      <c r="X395" s="15"/>
      <c r="Y395" s="15"/>
      <c r="Z395" s="15"/>
      <c r="AA395" s="15"/>
      <c r="AB395" s="15"/>
      <c r="AC395" s="15"/>
      <c r="AD395" s="15"/>
      <c r="AE395" s="17"/>
      <c r="AF395" s="16"/>
    </row>
    <row r="396" spans="1:32" ht="17.25" hidden="1" customHeight="1" thickBot="1" x14ac:dyDescent="0.3">
      <c r="A396" s="2368"/>
      <c r="B396" s="57" t="s">
        <v>202</v>
      </c>
      <c r="C396" s="530">
        <v>13</v>
      </c>
      <c r="D396" s="339">
        <v>38</v>
      </c>
      <c r="E396" s="339">
        <v>23</v>
      </c>
      <c r="F396" s="339">
        <v>17</v>
      </c>
      <c r="G396" s="339">
        <v>11</v>
      </c>
      <c r="H396" s="339">
        <v>3</v>
      </c>
      <c r="I396" s="339">
        <v>3</v>
      </c>
      <c r="J396" s="339">
        <v>1324</v>
      </c>
      <c r="K396" s="339">
        <v>46</v>
      </c>
      <c r="L396" s="339">
        <v>38</v>
      </c>
      <c r="M396" s="339">
        <v>287</v>
      </c>
      <c r="N396" s="339">
        <v>92</v>
      </c>
      <c r="O396" s="339">
        <v>11</v>
      </c>
      <c r="P396" s="339">
        <v>41</v>
      </c>
      <c r="Q396" s="531">
        <v>65</v>
      </c>
      <c r="R396" s="599">
        <f t="shared" si="124"/>
        <v>2012</v>
      </c>
      <c r="S396" s="641">
        <f>R396/SUM(R394:R396)</f>
        <v>0.6152905198776758</v>
      </c>
      <c r="T396" s="15"/>
      <c r="U396" s="15"/>
      <c r="V396" s="15"/>
      <c r="W396" s="15"/>
      <c r="X396" s="15"/>
      <c r="Y396" s="15"/>
      <c r="Z396" s="15"/>
      <c r="AA396" s="15"/>
      <c r="AB396" s="15"/>
      <c r="AC396" s="15"/>
      <c r="AD396" s="15"/>
      <c r="AE396" s="15"/>
      <c r="AF396" s="16"/>
    </row>
    <row r="397" spans="1:32" ht="17.25" hidden="1" customHeight="1" x14ac:dyDescent="0.25">
      <c r="A397" s="2367" t="s">
        <v>108</v>
      </c>
      <c r="B397" s="60" t="s">
        <v>200</v>
      </c>
      <c r="C397" s="532">
        <v>5</v>
      </c>
      <c r="D397" s="344">
        <v>42</v>
      </c>
      <c r="E397" s="344">
        <v>38</v>
      </c>
      <c r="F397" s="344">
        <v>34</v>
      </c>
      <c r="G397" s="344">
        <v>11</v>
      </c>
      <c r="H397" s="344">
        <v>2</v>
      </c>
      <c r="I397" s="344">
        <v>8</v>
      </c>
      <c r="J397" s="344">
        <v>1301</v>
      </c>
      <c r="K397" s="344">
        <v>90</v>
      </c>
      <c r="L397" s="344">
        <v>16</v>
      </c>
      <c r="M397" s="344">
        <v>535</v>
      </c>
      <c r="N397" s="344">
        <v>114</v>
      </c>
      <c r="O397" s="344">
        <v>11</v>
      </c>
      <c r="P397" s="344">
        <v>58</v>
      </c>
      <c r="Q397" s="533">
        <v>35</v>
      </c>
      <c r="R397" s="596">
        <f t="shared" si="124"/>
        <v>2300</v>
      </c>
      <c r="S397" s="636">
        <f>R397/SUM(R397:R399)</f>
        <v>0.27932960893854747</v>
      </c>
      <c r="T397" s="15"/>
      <c r="U397" s="15"/>
      <c r="V397" s="15"/>
      <c r="W397" s="15"/>
      <c r="X397" s="15"/>
      <c r="Y397" s="15"/>
      <c r="Z397" s="15"/>
      <c r="AA397" s="15"/>
      <c r="AB397" s="15"/>
      <c r="AC397" s="15"/>
      <c r="AD397" s="15"/>
      <c r="AE397" s="15"/>
      <c r="AF397" s="16"/>
    </row>
    <row r="398" spans="1:32" ht="17.25" hidden="1" customHeight="1" x14ac:dyDescent="0.25">
      <c r="A398" s="2363"/>
      <c r="B398" s="58" t="s">
        <v>201</v>
      </c>
      <c r="C398" s="534">
        <v>0</v>
      </c>
      <c r="D398" s="347">
        <v>0</v>
      </c>
      <c r="E398" s="347">
        <v>4</v>
      </c>
      <c r="F398" s="347">
        <v>3</v>
      </c>
      <c r="G398" s="347">
        <v>0</v>
      </c>
      <c r="H398" s="347">
        <v>1</v>
      </c>
      <c r="I398" s="347">
        <v>0</v>
      </c>
      <c r="J398" s="347">
        <v>30</v>
      </c>
      <c r="K398" s="347">
        <v>2</v>
      </c>
      <c r="L398" s="347">
        <v>0</v>
      </c>
      <c r="M398" s="347">
        <v>15</v>
      </c>
      <c r="N398" s="347">
        <v>6</v>
      </c>
      <c r="O398" s="347">
        <v>1</v>
      </c>
      <c r="P398" s="347">
        <v>3</v>
      </c>
      <c r="Q398" s="535">
        <v>5</v>
      </c>
      <c r="R398" s="597">
        <f t="shared" si="124"/>
        <v>70</v>
      </c>
      <c r="S398" s="637">
        <f>R398/SUM(R397:R399)</f>
        <v>8.501335924216662E-3</v>
      </c>
      <c r="T398" s="15"/>
      <c r="U398" s="15"/>
      <c r="V398" s="15"/>
      <c r="W398" s="15"/>
      <c r="X398" s="15"/>
      <c r="Y398" s="15"/>
      <c r="Z398" s="15"/>
      <c r="AA398" s="15"/>
      <c r="AB398" s="15"/>
      <c r="AC398" s="15"/>
      <c r="AD398" s="15"/>
      <c r="AE398" s="15"/>
      <c r="AF398" s="16"/>
    </row>
    <row r="399" spans="1:32" ht="17.25" hidden="1" customHeight="1" thickBot="1" x14ac:dyDescent="0.3">
      <c r="A399" s="2368"/>
      <c r="B399" s="59" t="s">
        <v>202</v>
      </c>
      <c r="C399" s="536">
        <v>18</v>
      </c>
      <c r="D399" s="350">
        <v>101</v>
      </c>
      <c r="E399" s="350">
        <v>64</v>
      </c>
      <c r="F399" s="350">
        <v>44</v>
      </c>
      <c r="G399" s="350">
        <v>35</v>
      </c>
      <c r="H399" s="350">
        <v>6</v>
      </c>
      <c r="I399" s="350">
        <v>11</v>
      </c>
      <c r="J399" s="350">
        <v>3692</v>
      </c>
      <c r="K399" s="350">
        <v>143</v>
      </c>
      <c r="L399" s="350">
        <v>102</v>
      </c>
      <c r="M399" s="350">
        <v>1032</v>
      </c>
      <c r="N399" s="350">
        <v>268</v>
      </c>
      <c r="O399" s="350">
        <v>32</v>
      </c>
      <c r="P399" s="350">
        <v>191</v>
      </c>
      <c r="Q399" s="537">
        <v>125</v>
      </c>
      <c r="R399" s="599">
        <f t="shared" si="124"/>
        <v>5864</v>
      </c>
      <c r="S399" s="638">
        <f>R399/SUM(R397:R399)</f>
        <v>0.71216905513723583</v>
      </c>
      <c r="T399" s="15"/>
      <c r="U399" s="15"/>
      <c r="V399" s="15"/>
      <c r="W399" s="15"/>
      <c r="X399" s="15"/>
      <c r="Y399" s="15"/>
      <c r="Z399" s="15"/>
      <c r="AA399" s="15"/>
      <c r="AB399" s="15"/>
      <c r="AC399" s="15"/>
      <c r="AD399" s="15"/>
      <c r="AE399" s="15"/>
      <c r="AF399" s="16"/>
    </row>
    <row r="400" spans="1:32" ht="17.25" hidden="1" customHeight="1" x14ac:dyDescent="0.25">
      <c r="A400" s="2367" t="s">
        <v>109</v>
      </c>
      <c r="B400" s="55" t="s">
        <v>200</v>
      </c>
      <c r="C400" s="526">
        <v>4</v>
      </c>
      <c r="D400" s="334">
        <v>21</v>
      </c>
      <c r="E400" s="334">
        <v>18</v>
      </c>
      <c r="F400" s="334">
        <v>10</v>
      </c>
      <c r="G400" s="334">
        <v>2</v>
      </c>
      <c r="H400" s="334">
        <v>0</v>
      </c>
      <c r="I400" s="334">
        <v>6</v>
      </c>
      <c r="J400" s="334">
        <v>466</v>
      </c>
      <c r="K400" s="334">
        <v>34</v>
      </c>
      <c r="L400" s="334">
        <v>5</v>
      </c>
      <c r="M400" s="334">
        <v>259</v>
      </c>
      <c r="N400" s="334">
        <v>44</v>
      </c>
      <c r="O400" s="334">
        <v>1</v>
      </c>
      <c r="P400" s="334">
        <v>37</v>
      </c>
      <c r="Q400" s="527">
        <v>13</v>
      </c>
      <c r="R400" s="596">
        <f t="shared" si="124"/>
        <v>920</v>
      </c>
      <c r="S400" s="639">
        <f>R400/SUM(R400:R402)</f>
        <v>0.10043668122270742</v>
      </c>
      <c r="T400" s="15"/>
      <c r="U400" s="15"/>
      <c r="V400" s="15"/>
      <c r="W400" s="15"/>
      <c r="X400" s="15"/>
      <c r="Y400" s="15"/>
      <c r="Z400" s="15"/>
      <c r="AA400" s="15"/>
      <c r="AB400" s="15"/>
      <c r="AC400" s="15"/>
      <c r="AD400" s="15"/>
      <c r="AE400" s="15"/>
      <c r="AF400" s="16"/>
    </row>
    <row r="401" spans="1:32" ht="17.25" hidden="1" customHeight="1" x14ac:dyDescent="0.25">
      <c r="A401" s="2363"/>
      <c r="B401" s="56" t="s">
        <v>201</v>
      </c>
      <c r="C401" s="528">
        <v>0</v>
      </c>
      <c r="D401" s="341">
        <v>1</v>
      </c>
      <c r="E401" s="341">
        <v>1</v>
      </c>
      <c r="F401" s="341">
        <v>3</v>
      </c>
      <c r="G401" s="341">
        <v>0</v>
      </c>
      <c r="H401" s="341">
        <v>0</v>
      </c>
      <c r="I401" s="341">
        <v>0</v>
      </c>
      <c r="J401" s="341">
        <v>22</v>
      </c>
      <c r="K401" s="341">
        <v>0</v>
      </c>
      <c r="L401" s="341">
        <v>1</v>
      </c>
      <c r="M401" s="341">
        <v>3</v>
      </c>
      <c r="N401" s="341">
        <v>11</v>
      </c>
      <c r="O401" s="341">
        <v>0</v>
      </c>
      <c r="P401" s="341">
        <v>4</v>
      </c>
      <c r="Q401" s="538">
        <v>1</v>
      </c>
      <c r="R401" s="597">
        <f t="shared" si="124"/>
        <v>47</v>
      </c>
      <c r="S401" s="640">
        <f>R401/SUM(R400:R402)</f>
        <v>5.1310043668122271E-3</v>
      </c>
      <c r="T401" s="15"/>
      <c r="U401" s="15"/>
      <c r="V401" s="15"/>
      <c r="W401" s="15"/>
      <c r="X401" s="15"/>
      <c r="Y401" s="15"/>
      <c r="Z401" s="15"/>
      <c r="AA401" s="15"/>
      <c r="AB401" s="15"/>
      <c r="AC401" s="15"/>
      <c r="AD401" s="15"/>
      <c r="AE401" s="15"/>
      <c r="AF401" s="16"/>
    </row>
    <row r="402" spans="1:32" ht="17.25" hidden="1" customHeight="1" thickBot="1" x14ac:dyDescent="0.3">
      <c r="A402" s="2368"/>
      <c r="B402" s="57" t="s">
        <v>202</v>
      </c>
      <c r="C402" s="530">
        <v>30</v>
      </c>
      <c r="D402" s="339">
        <v>168</v>
      </c>
      <c r="E402" s="339">
        <v>120</v>
      </c>
      <c r="F402" s="339">
        <v>54</v>
      </c>
      <c r="G402" s="339">
        <v>46</v>
      </c>
      <c r="H402" s="339">
        <v>9</v>
      </c>
      <c r="I402" s="339">
        <v>12</v>
      </c>
      <c r="J402" s="339">
        <v>5158</v>
      </c>
      <c r="K402" s="339">
        <v>215</v>
      </c>
      <c r="L402" s="339">
        <v>91</v>
      </c>
      <c r="M402" s="339">
        <v>1398</v>
      </c>
      <c r="N402" s="339">
        <v>384</v>
      </c>
      <c r="O402" s="339">
        <v>31</v>
      </c>
      <c r="P402" s="339">
        <v>282</v>
      </c>
      <c r="Q402" s="531">
        <v>195</v>
      </c>
      <c r="R402" s="599">
        <f t="shared" si="124"/>
        <v>8193</v>
      </c>
      <c r="S402" s="641">
        <f>R402/SUM(R400:R402)</f>
        <v>0.89443231441048032</v>
      </c>
      <c r="T402" s="15"/>
      <c r="U402" s="15"/>
      <c r="V402" s="15"/>
      <c r="W402" s="17"/>
      <c r="X402" s="15"/>
      <c r="Y402" s="15"/>
      <c r="Z402" s="15"/>
      <c r="AA402" s="15"/>
      <c r="AB402" s="15"/>
      <c r="AC402" s="15"/>
      <c r="AD402" s="15"/>
      <c r="AE402" s="17"/>
      <c r="AF402" s="16"/>
    </row>
    <row r="403" spans="1:32" ht="17.25" hidden="1" customHeight="1" x14ac:dyDescent="0.25">
      <c r="A403" s="2363" t="s">
        <v>110</v>
      </c>
      <c r="B403" s="196" t="s">
        <v>200</v>
      </c>
      <c r="C403" s="539">
        <v>0</v>
      </c>
      <c r="D403" s="353">
        <v>0</v>
      </c>
      <c r="E403" s="353">
        <v>0</v>
      </c>
      <c r="F403" s="353">
        <v>0</v>
      </c>
      <c r="G403" s="353">
        <v>0</v>
      </c>
      <c r="H403" s="353">
        <v>0</v>
      </c>
      <c r="I403" s="353">
        <v>0</v>
      </c>
      <c r="J403" s="353">
        <v>73</v>
      </c>
      <c r="K403" s="353">
        <v>0</v>
      </c>
      <c r="L403" s="353">
        <v>0</v>
      </c>
      <c r="M403" s="353">
        <v>9</v>
      </c>
      <c r="N403" s="353">
        <v>14</v>
      </c>
      <c r="O403" s="353">
        <v>0</v>
      </c>
      <c r="P403" s="353">
        <v>2</v>
      </c>
      <c r="Q403" s="540">
        <v>0</v>
      </c>
      <c r="R403" s="540">
        <f t="shared" si="124"/>
        <v>98</v>
      </c>
      <c r="S403" s="636">
        <f>R403/SUM(R403:R405)</f>
        <v>0.3462897526501767</v>
      </c>
      <c r="T403" s="15"/>
      <c r="U403" s="15"/>
      <c r="V403" s="15"/>
      <c r="W403" s="17"/>
      <c r="X403" s="15"/>
      <c r="Y403" s="15"/>
      <c r="Z403" s="15"/>
      <c r="AA403" s="15"/>
      <c r="AB403" s="15"/>
      <c r="AC403" s="15"/>
      <c r="AD403" s="15"/>
      <c r="AE403" s="17"/>
      <c r="AF403" s="16"/>
    </row>
    <row r="404" spans="1:32" ht="17.25" hidden="1" customHeight="1" x14ac:dyDescent="0.25">
      <c r="A404" s="2363"/>
      <c r="B404" s="58" t="s">
        <v>201</v>
      </c>
      <c r="C404" s="534">
        <v>0</v>
      </c>
      <c r="D404" s="347">
        <v>0</v>
      </c>
      <c r="E404" s="347">
        <v>0</v>
      </c>
      <c r="F404" s="347">
        <v>0</v>
      </c>
      <c r="G404" s="347">
        <v>0</v>
      </c>
      <c r="H404" s="347">
        <v>0</v>
      </c>
      <c r="I404" s="347">
        <v>0</v>
      </c>
      <c r="J404" s="347">
        <v>0</v>
      </c>
      <c r="K404" s="347">
        <v>0</v>
      </c>
      <c r="L404" s="347">
        <v>0</v>
      </c>
      <c r="M404" s="347">
        <v>1</v>
      </c>
      <c r="N404" s="347">
        <v>1</v>
      </c>
      <c r="O404" s="347">
        <v>0</v>
      </c>
      <c r="P404" s="347">
        <v>0</v>
      </c>
      <c r="Q404" s="535">
        <v>0</v>
      </c>
      <c r="R404" s="535">
        <f t="shared" si="124"/>
        <v>2</v>
      </c>
      <c r="S404" s="655">
        <f>R404/SUM(R403:R405)</f>
        <v>7.0671378091872791E-3</v>
      </c>
      <c r="T404" s="15"/>
      <c r="U404" s="15"/>
      <c r="V404" s="15"/>
      <c r="W404" s="17"/>
      <c r="X404" s="15"/>
      <c r="Y404" s="15"/>
      <c r="Z404" s="15"/>
      <c r="AA404" s="15"/>
      <c r="AB404" s="15"/>
      <c r="AC404" s="15"/>
      <c r="AD404" s="15"/>
      <c r="AE404" s="17"/>
      <c r="AF404" s="16"/>
    </row>
    <row r="405" spans="1:32" ht="17.25" hidden="1" customHeight="1" thickBot="1" x14ac:dyDescent="0.3">
      <c r="A405" s="2371"/>
      <c r="B405" s="136" t="s">
        <v>202</v>
      </c>
      <c r="C405" s="541">
        <v>0</v>
      </c>
      <c r="D405" s="356">
        <v>1</v>
      </c>
      <c r="E405" s="356">
        <v>2</v>
      </c>
      <c r="F405" s="356">
        <v>0</v>
      </c>
      <c r="G405" s="356">
        <v>0</v>
      </c>
      <c r="H405" s="356">
        <v>0</v>
      </c>
      <c r="I405" s="356">
        <v>0</v>
      </c>
      <c r="J405" s="356">
        <v>131</v>
      </c>
      <c r="K405" s="356">
        <v>4</v>
      </c>
      <c r="L405" s="356">
        <v>0</v>
      </c>
      <c r="M405" s="356">
        <v>32</v>
      </c>
      <c r="N405" s="356">
        <v>9</v>
      </c>
      <c r="O405" s="356">
        <v>0</v>
      </c>
      <c r="P405" s="356">
        <v>1</v>
      </c>
      <c r="Q405" s="542">
        <v>3</v>
      </c>
      <c r="R405" s="542">
        <f t="shared" si="124"/>
        <v>183</v>
      </c>
      <c r="S405" s="653">
        <f>R405/SUM(R403:R405)</f>
        <v>0.64664310954063609</v>
      </c>
      <c r="T405" s="16"/>
      <c r="U405" s="16"/>
      <c r="V405" s="16"/>
      <c r="W405" s="16"/>
      <c r="X405" s="16"/>
      <c r="Y405" s="16"/>
      <c r="Z405" s="16"/>
      <c r="AA405" s="16"/>
      <c r="AB405" s="16"/>
      <c r="AC405" s="16"/>
      <c r="AD405" s="16"/>
      <c r="AE405" s="16"/>
      <c r="AF405" s="15"/>
    </row>
    <row r="406" spans="1:32" ht="17.25" hidden="1" customHeight="1" thickTop="1" x14ac:dyDescent="0.25">
      <c r="A406" s="2363" t="s">
        <v>130</v>
      </c>
      <c r="B406" s="135" t="s">
        <v>200</v>
      </c>
      <c r="C406" s="199">
        <f>SUM(C394,C397,C400,C403)</f>
        <v>15</v>
      </c>
      <c r="D406" s="199">
        <f t="shared" ref="D406:Q406" si="125">SUM(D394,D397,D400,D403)</f>
        <v>86</v>
      </c>
      <c r="E406" s="199">
        <f t="shared" si="125"/>
        <v>81</v>
      </c>
      <c r="F406" s="199">
        <f t="shared" si="125"/>
        <v>65</v>
      </c>
      <c r="G406" s="199">
        <f t="shared" si="125"/>
        <v>17</v>
      </c>
      <c r="H406" s="199">
        <f t="shared" si="125"/>
        <v>4</v>
      </c>
      <c r="I406" s="199">
        <f t="shared" si="125"/>
        <v>19</v>
      </c>
      <c r="J406" s="199">
        <f t="shared" si="125"/>
        <v>2557</v>
      </c>
      <c r="K406" s="199">
        <f t="shared" si="125"/>
        <v>208</v>
      </c>
      <c r="L406" s="199">
        <f t="shared" si="125"/>
        <v>39</v>
      </c>
      <c r="M406" s="199">
        <f t="shared" si="125"/>
        <v>1004</v>
      </c>
      <c r="N406" s="199">
        <f t="shared" si="125"/>
        <v>221</v>
      </c>
      <c r="O406" s="199">
        <f t="shared" si="125"/>
        <v>17</v>
      </c>
      <c r="P406" s="199">
        <f t="shared" si="125"/>
        <v>138</v>
      </c>
      <c r="Q406" s="199">
        <f t="shared" si="125"/>
        <v>75</v>
      </c>
      <c r="R406" s="199">
        <f>SUM(C406:Q406)</f>
        <v>4546</v>
      </c>
      <c r="S406" s="659">
        <f>R406/SUM(R406:R408)</f>
        <v>0.21702391750608679</v>
      </c>
      <c r="T406" s="16"/>
      <c r="U406" s="16"/>
      <c r="V406" s="16"/>
      <c r="W406" s="16"/>
      <c r="X406" s="16"/>
      <c r="Y406" s="16"/>
      <c r="Z406" s="16"/>
      <c r="AA406" s="16"/>
      <c r="AB406" s="16"/>
      <c r="AC406" s="16"/>
      <c r="AD406" s="16"/>
      <c r="AE406" s="16"/>
      <c r="AF406" s="15"/>
    </row>
    <row r="407" spans="1:32" ht="17.25" hidden="1" customHeight="1" x14ac:dyDescent="0.25">
      <c r="A407" s="2363"/>
      <c r="B407" s="56" t="s">
        <v>201</v>
      </c>
      <c r="C407" s="202">
        <f>SUM(C395,C398,C401,C404)</f>
        <v>0</v>
      </c>
      <c r="D407" s="202">
        <f t="shared" ref="D407:Q407" si="126">SUM(D395,D398,D401,D404)</f>
        <v>3</v>
      </c>
      <c r="E407" s="202">
        <f t="shared" si="126"/>
        <v>9</v>
      </c>
      <c r="F407" s="202">
        <f t="shared" si="126"/>
        <v>6</v>
      </c>
      <c r="G407" s="202">
        <f t="shared" si="126"/>
        <v>0</v>
      </c>
      <c r="H407" s="202">
        <f t="shared" si="126"/>
        <v>2</v>
      </c>
      <c r="I407" s="202">
        <f t="shared" si="126"/>
        <v>0</v>
      </c>
      <c r="J407" s="202">
        <f t="shared" si="126"/>
        <v>64</v>
      </c>
      <c r="K407" s="202">
        <f t="shared" si="126"/>
        <v>2</v>
      </c>
      <c r="L407" s="202">
        <f t="shared" si="126"/>
        <v>2</v>
      </c>
      <c r="M407" s="202">
        <f t="shared" si="126"/>
        <v>25</v>
      </c>
      <c r="N407" s="202">
        <f t="shared" si="126"/>
        <v>21</v>
      </c>
      <c r="O407" s="202">
        <f t="shared" si="126"/>
        <v>1</v>
      </c>
      <c r="P407" s="202">
        <f t="shared" si="126"/>
        <v>7</v>
      </c>
      <c r="Q407" s="202">
        <f t="shared" si="126"/>
        <v>7</v>
      </c>
      <c r="R407" s="202">
        <f>SUM(C407:Q407)</f>
        <v>149</v>
      </c>
      <c r="S407" s="642">
        <f>R407/SUM(R406:R408)</f>
        <v>7.113190432997565E-3</v>
      </c>
      <c r="T407" s="16"/>
      <c r="U407" s="16"/>
      <c r="V407" s="16"/>
      <c r="W407" s="16"/>
      <c r="X407" s="16"/>
      <c r="Y407" s="16"/>
      <c r="Z407" s="16"/>
      <c r="AA407" s="16"/>
      <c r="AB407" s="16"/>
      <c r="AC407" s="16"/>
      <c r="AD407" s="16"/>
      <c r="AE407" s="16"/>
      <c r="AF407" s="15"/>
    </row>
    <row r="408" spans="1:32" ht="17.25" hidden="1" customHeight="1" thickBot="1" x14ac:dyDescent="0.3">
      <c r="A408" s="2363"/>
      <c r="B408" s="102" t="s">
        <v>202</v>
      </c>
      <c r="C408" s="244">
        <f>SUM(C396,C399,C402,C405)</f>
        <v>61</v>
      </c>
      <c r="D408" s="244">
        <f t="shared" ref="D408:Q408" si="127">SUM(D396,D399,D402,D405)</f>
        <v>308</v>
      </c>
      <c r="E408" s="244">
        <f t="shared" si="127"/>
        <v>209</v>
      </c>
      <c r="F408" s="244">
        <f t="shared" si="127"/>
        <v>115</v>
      </c>
      <c r="G408" s="244">
        <f t="shared" si="127"/>
        <v>92</v>
      </c>
      <c r="H408" s="244">
        <f t="shared" si="127"/>
        <v>18</v>
      </c>
      <c r="I408" s="244">
        <f t="shared" si="127"/>
        <v>26</v>
      </c>
      <c r="J408" s="244">
        <f t="shared" si="127"/>
        <v>10305</v>
      </c>
      <c r="K408" s="244">
        <f t="shared" si="127"/>
        <v>408</v>
      </c>
      <c r="L408" s="244">
        <f t="shared" si="127"/>
        <v>231</v>
      </c>
      <c r="M408" s="244">
        <f t="shared" si="127"/>
        <v>2749</v>
      </c>
      <c r="N408" s="244">
        <f t="shared" si="127"/>
        <v>753</v>
      </c>
      <c r="O408" s="244">
        <f t="shared" si="127"/>
        <v>74</v>
      </c>
      <c r="P408" s="244">
        <f t="shared" si="127"/>
        <v>515</v>
      </c>
      <c r="Q408" s="244">
        <f t="shared" si="127"/>
        <v>388</v>
      </c>
      <c r="R408" s="244">
        <f>SUM(C408:Q408)</f>
        <v>16252</v>
      </c>
      <c r="S408" s="1138">
        <f>R408/SUM(R406:R408)</f>
        <v>0.77586289206091563</v>
      </c>
      <c r="T408" s="14"/>
      <c r="U408" s="14"/>
      <c r="V408" s="14"/>
      <c r="W408" s="14"/>
      <c r="X408" s="14"/>
      <c r="Y408" s="14"/>
      <c r="Z408" s="14"/>
      <c r="AA408" s="14"/>
      <c r="AB408" s="14"/>
      <c r="AC408" s="14"/>
      <c r="AD408" s="14"/>
      <c r="AE408" s="14"/>
      <c r="AF408" s="14"/>
    </row>
    <row r="409" spans="1:32" ht="17.25" hidden="1" customHeight="1" thickBot="1" x14ac:dyDescent="0.3">
      <c r="A409" s="2364" t="s">
        <v>161</v>
      </c>
      <c r="B409" s="2365"/>
      <c r="C409" s="2361"/>
      <c r="D409" s="2361"/>
      <c r="E409" s="2361"/>
      <c r="F409" s="2361"/>
      <c r="G409" s="2361"/>
      <c r="H409" s="2361"/>
      <c r="I409" s="2361"/>
      <c r="J409" s="2361"/>
      <c r="K409" s="2361"/>
      <c r="L409" s="2361"/>
      <c r="M409" s="2361"/>
      <c r="N409" s="2361"/>
      <c r="O409" s="2361"/>
      <c r="P409" s="2361"/>
      <c r="Q409" s="2361"/>
      <c r="R409" s="2365"/>
      <c r="S409" s="2366"/>
      <c r="T409" s="14"/>
      <c r="U409" s="14"/>
      <c r="V409" s="14"/>
      <c r="W409" s="14"/>
      <c r="X409" s="14"/>
      <c r="Y409" s="14"/>
      <c r="Z409" s="14"/>
      <c r="AA409" s="14"/>
      <c r="AB409" s="14"/>
      <c r="AC409" s="14"/>
      <c r="AD409" s="14"/>
      <c r="AE409" s="14"/>
      <c r="AF409" s="14"/>
    </row>
    <row r="410" spans="1:32" ht="17.25" hidden="1" customHeight="1" thickBot="1" x14ac:dyDescent="0.3">
      <c r="A410" s="2367" t="s">
        <v>162</v>
      </c>
      <c r="B410" s="55" t="s">
        <v>200</v>
      </c>
      <c r="C410" s="333">
        <v>0</v>
      </c>
      <c r="D410" s="334">
        <v>0</v>
      </c>
      <c r="E410" s="334">
        <v>0</v>
      </c>
      <c r="F410" s="334">
        <v>0</v>
      </c>
      <c r="G410" s="334">
        <v>0</v>
      </c>
      <c r="H410" s="334">
        <v>0</v>
      </c>
      <c r="I410" s="334">
        <v>0</v>
      </c>
      <c r="J410" s="334">
        <v>1</v>
      </c>
      <c r="K410" s="334">
        <v>0</v>
      </c>
      <c r="L410" s="334">
        <v>0</v>
      </c>
      <c r="M410" s="334">
        <v>0</v>
      </c>
      <c r="N410" s="334">
        <v>0</v>
      </c>
      <c r="O410" s="334">
        <v>0</v>
      </c>
      <c r="P410" s="334">
        <v>0</v>
      </c>
      <c r="Q410" s="335">
        <v>0</v>
      </c>
      <c r="R410" s="621">
        <f t="shared" ref="R410:R421" si="128">SUM(C410:Q410)</f>
        <v>1</v>
      </c>
      <c r="S410" s="1266">
        <f>R410/SUM(R410:R412)</f>
        <v>8.1967213114754103E-3</v>
      </c>
      <c r="T410" s="14"/>
      <c r="U410" s="14"/>
      <c r="V410" s="14"/>
      <c r="W410" s="14"/>
      <c r="X410" s="14"/>
      <c r="Y410" s="14"/>
      <c r="Z410" s="14"/>
      <c r="AA410" s="14"/>
      <c r="AB410" s="14"/>
      <c r="AC410" s="14"/>
      <c r="AD410" s="14"/>
      <c r="AE410" s="14"/>
      <c r="AF410" s="14"/>
    </row>
    <row r="411" spans="1:32" ht="17.25" hidden="1" customHeight="1" thickBot="1" x14ac:dyDescent="0.3">
      <c r="A411" s="2363"/>
      <c r="B411" s="56" t="s">
        <v>201</v>
      </c>
      <c r="C411" s="336">
        <v>0</v>
      </c>
      <c r="D411" s="336">
        <v>0</v>
      </c>
      <c r="E411" s="336">
        <v>0</v>
      </c>
      <c r="F411" s="336">
        <v>0</v>
      </c>
      <c r="G411" s="336">
        <v>0</v>
      </c>
      <c r="H411" s="336">
        <v>0</v>
      </c>
      <c r="I411" s="336">
        <v>0</v>
      </c>
      <c r="J411" s="336">
        <v>0</v>
      </c>
      <c r="K411" s="336">
        <v>0</v>
      </c>
      <c r="L411" s="336">
        <v>0</v>
      </c>
      <c r="M411" s="336">
        <v>0</v>
      </c>
      <c r="N411" s="336">
        <v>0</v>
      </c>
      <c r="O411" s="336">
        <v>0</v>
      </c>
      <c r="P411" s="336">
        <v>0</v>
      </c>
      <c r="Q411" s="337">
        <v>0</v>
      </c>
      <c r="R411" s="622">
        <f t="shared" si="128"/>
        <v>0</v>
      </c>
      <c r="S411" s="639">
        <f>R411/SUM(R410:R412)</f>
        <v>0</v>
      </c>
      <c r="T411" s="14"/>
      <c r="U411" s="14"/>
      <c r="V411" s="14"/>
      <c r="W411" s="14"/>
      <c r="X411" s="14"/>
      <c r="Y411" s="14"/>
      <c r="Z411" s="14"/>
      <c r="AA411" s="14"/>
      <c r="AB411" s="14"/>
      <c r="AC411" s="14"/>
      <c r="AD411" s="14"/>
      <c r="AE411" s="14"/>
      <c r="AF411" s="14"/>
    </row>
    <row r="412" spans="1:32" ht="17.25" hidden="1" customHeight="1" thickBot="1" x14ac:dyDescent="0.3">
      <c r="A412" s="2368"/>
      <c r="B412" s="57" t="s">
        <v>202</v>
      </c>
      <c r="C412" s="338">
        <v>0</v>
      </c>
      <c r="D412" s="339">
        <v>5</v>
      </c>
      <c r="E412" s="339">
        <v>1</v>
      </c>
      <c r="F412" s="339">
        <v>0</v>
      </c>
      <c r="G412" s="339">
        <v>0</v>
      </c>
      <c r="H412" s="339">
        <v>0</v>
      </c>
      <c r="I412" s="339">
        <v>0</v>
      </c>
      <c r="J412" s="339">
        <v>78</v>
      </c>
      <c r="K412" s="339">
        <v>3</v>
      </c>
      <c r="L412" s="339">
        <v>1</v>
      </c>
      <c r="M412" s="339">
        <v>18</v>
      </c>
      <c r="N412" s="339">
        <v>7</v>
      </c>
      <c r="O412" s="339">
        <v>0</v>
      </c>
      <c r="P412" s="339">
        <v>3</v>
      </c>
      <c r="Q412" s="340">
        <v>5</v>
      </c>
      <c r="R412" s="623">
        <f t="shared" si="128"/>
        <v>121</v>
      </c>
      <c r="S412" s="639">
        <f>R412/SUM(R410:R412)</f>
        <v>0.99180327868852458</v>
      </c>
      <c r="T412" s="14"/>
      <c r="U412" s="14"/>
      <c r="V412" s="14"/>
      <c r="W412" s="14"/>
      <c r="X412" s="14"/>
      <c r="Y412" s="14"/>
      <c r="Z412" s="14"/>
      <c r="AA412" s="14"/>
      <c r="AB412" s="14"/>
      <c r="AC412" s="14"/>
      <c r="AD412" s="14"/>
      <c r="AE412" s="14"/>
      <c r="AF412" s="14"/>
    </row>
    <row r="413" spans="1:32" ht="17.25" hidden="1" customHeight="1" thickBot="1" x14ac:dyDescent="0.3">
      <c r="A413" s="2367" t="s">
        <v>163</v>
      </c>
      <c r="B413" s="60" t="s">
        <v>200</v>
      </c>
      <c r="C413" s="343">
        <v>10</v>
      </c>
      <c r="D413" s="344">
        <v>70</v>
      </c>
      <c r="E413" s="344">
        <v>62</v>
      </c>
      <c r="F413" s="344">
        <v>45</v>
      </c>
      <c r="G413" s="344">
        <v>11</v>
      </c>
      <c r="H413" s="344">
        <v>1</v>
      </c>
      <c r="I413" s="344">
        <v>17</v>
      </c>
      <c r="J413" s="344">
        <v>1821</v>
      </c>
      <c r="K413" s="344">
        <v>172</v>
      </c>
      <c r="L413" s="344">
        <v>30</v>
      </c>
      <c r="M413" s="344">
        <v>722</v>
      </c>
      <c r="N413" s="344">
        <v>169</v>
      </c>
      <c r="O413" s="344">
        <v>14</v>
      </c>
      <c r="P413" s="344">
        <v>103</v>
      </c>
      <c r="Q413" s="345">
        <v>51</v>
      </c>
      <c r="R413" s="624">
        <f t="shared" si="128"/>
        <v>3298</v>
      </c>
      <c r="S413" s="636">
        <f>R413/SUM(R413:R415)</f>
        <v>0.2379681073670539</v>
      </c>
      <c r="T413" s="14"/>
      <c r="U413" s="14"/>
      <c r="V413" s="14"/>
      <c r="W413" s="14"/>
      <c r="X413" s="14"/>
      <c r="Y413" s="14"/>
      <c r="Z413" s="14"/>
      <c r="AA413" s="14"/>
      <c r="AB413" s="14"/>
      <c r="AC413" s="14"/>
      <c r="AD413" s="14"/>
      <c r="AE413" s="14"/>
      <c r="AF413" s="14"/>
    </row>
    <row r="414" spans="1:32" ht="17.25" hidden="1" customHeight="1" thickBot="1" x14ac:dyDescent="0.3">
      <c r="A414" s="2363"/>
      <c r="B414" s="58" t="s">
        <v>201</v>
      </c>
      <c r="C414" s="346">
        <v>0</v>
      </c>
      <c r="D414" s="347">
        <v>2</v>
      </c>
      <c r="E414" s="347">
        <v>6</v>
      </c>
      <c r="F414" s="347">
        <v>5</v>
      </c>
      <c r="G414" s="347">
        <v>0</v>
      </c>
      <c r="H414" s="347">
        <v>1</v>
      </c>
      <c r="I414" s="347">
        <v>0</v>
      </c>
      <c r="J414" s="347">
        <v>40</v>
      </c>
      <c r="K414" s="347">
        <v>2</v>
      </c>
      <c r="L414" s="347">
        <v>2</v>
      </c>
      <c r="M414" s="347">
        <v>15</v>
      </c>
      <c r="N414" s="347">
        <v>15</v>
      </c>
      <c r="O414" s="347">
        <v>1</v>
      </c>
      <c r="P414" s="347">
        <v>4</v>
      </c>
      <c r="Q414" s="348">
        <v>3</v>
      </c>
      <c r="R414" s="625">
        <f t="shared" si="128"/>
        <v>96</v>
      </c>
      <c r="S414" s="636">
        <f>R414/SUM(R413:R415)</f>
        <v>6.9269067032253408E-3</v>
      </c>
      <c r="T414" s="14"/>
      <c r="U414" s="14"/>
      <c r="V414" s="14"/>
      <c r="W414" s="14"/>
      <c r="X414" s="14"/>
      <c r="Y414" s="14"/>
      <c r="Z414" s="14"/>
      <c r="AA414" s="14"/>
      <c r="AB414" s="14"/>
      <c r="AC414" s="14"/>
      <c r="AD414" s="14"/>
      <c r="AE414" s="14"/>
      <c r="AF414" s="14"/>
    </row>
    <row r="415" spans="1:32" ht="17.25" hidden="1" customHeight="1" thickBot="1" x14ac:dyDescent="0.3">
      <c r="A415" s="2368"/>
      <c r="B415" s="59" t="s">
        <v>202</v>
      </c>
      <c r="C415" s="349">
        <v>44</v>
      </c>
      <c r="D415" s="350">
        <v>205</v>
      </c>
      <c r="E415" s="350">
        <v>127</v>
      </c>
      <c r="F415" s="350">
        <v>76</v>
      </c>
      <c r="G415" s="350">
        <v>63</v>
      </c>
      <c r="H415" s="350">
        <v>12</v>
      </c>
      <c r="I415" s="350">
        <v>17</v>
      </c>
      <c r="J415" s="350">
        <v>6601</v>
      </c>
      <c r="K415" s="350">
        <v>257</v>
      </c>
      <c r="L415" s="350">
        <v>152</v>
      </c>
      <c r="M415" s="350">
        <v>1791</v>
      </c>
      <c r="N415" s="350">
        <v>482</v>
      </c>
      <c r="O415" s="350">
        <v>51</v>
      </c>
      <c r="P415" s="350">
        <v>320</v>
      </c>
      <c r="Q415" s="351">
        <v>267</v>
      </c>
      <c r="R415" s="626">
        <f t="shared" si="128"/>
        <v>10465</v>
      </c>
      <c r="S415" s="636">
        <f>R415/SUM(R413:R415)</f>
        <v>0.75510498592972075</v>
      </c>
      <c r="T415" s="14"/>
      <c r="U415" s="14"/>
      <c r="V415" s="14"/>
      <c r="W415" s="14"/>
      <c r="X415" s="14"/>
      <c r="Y415" s="14"/>
      <c r="Z415" s="14"/>
      <c r="AA415" s="14"/>
      <c r="AB415" s="14"/>
      <c r="AC415" s="14"/>
      <c r="AD415" s="14"/>
      <c r="AE415" s="14"/>
      <c r="AF415" s="14"/>
    </row>
    <row r="416" spans="1:32" ht="17.25" hidden="1" customHeight="1" thickBot="1" x14ac:dyDescent="0.3">
      <c r="A416" s="2367" t="s">
        <v>164</v>
      </c>
      <c r="B416" s="55" t="s">
        <v>200</v>
      </c>
      <c r="C416" s="333">
        <v>5</v>
      </c>
      <c r="D416" s="334">
        <v>15</v>
      </c>
      <c r="E416" s="334">
        <v>18</v>
      </c>
      <c r="F416" s="334">
        <v>17</v>
      </c>
      <c r="G416" s="334">
        <v>5</v>
      </c>
      <c r="H416" s="334">
        <v>3</v>
      </c>
      <c r="I416" s="334">
        <v>2</v>
      </c>
      <c r="J416" s="334">
        <v>634</v>
      </c>
      <c r="K416" s="334">
        <v>32</v>
      </c>
      <c r="L416" s="334">
        <v>7</v>
      </c>
      <c r="M416" s="334">
        <v>263</v>
      </c>
      <c r="N416" s="334">
        <v>49</v>
      </c>
      <c r="O416" s="334">
        <v>3</v>
      </c>
      <c r="P416" s="334">
        <v>33</v>
      </c>
      <c r="Q416" s="335">
        <v>20</v>
      </c>
      <c r="R416" s="621">
        <f t="shared" si="128"/>
        <v>1106</v>
      </c>
      <c r="S416" s="639">
        <f>R416/SUM(R416:R418)</f>
        <v>0.17243529778609293</v>
      </c>
      <c r="T416" s="14"/>
      <c r="U416" s="14"/>
      <c r="V416" s="14"/>
      <c r="W416" s="14"/>
      <c r="X416" s="14"/>
      <c r="Y416" s="14"/>
      <c r="Z416" s="14"/>
      <c r="AA416" s="14"/>
      <c r="AB416" s="14"/>
      <c r="AC416" s="14"/>
      <c r="AD416" s="14"/>
      <c r="AE416" s="14"/>
      <c r="AF416" s="14"/>
    </row>
    <row r="417" spans="1:41" ht="17.25" hidden="1" customHeight="1" thickBot="1" x14ac:dyDescent="0.3">
      <c r="A417" s="2363"/>
      <c r="B417" s="56" t="s">
        <v>201</v>
      </c>
      <c r="C417" s="336">
        <v>0</v>
      </c>
      <c r="D417" s="341">
        <v>1</v>
      </c>
      <c r="E417" s="341">
        <v>3</v>
      </c>
      <c r="F417" s="341">
        <v>1</v>
      </c>
      <c r="G417" s="341">
        <v>0</v>
      </c>
      <c r="H417" s="341">
        <v>0</v>
      </c>
      <c r="I417" s="341">
        <v>0</v>
      </c>
      <c r="J417" s="341">
        <v>19</v>
      </c>
      <c r="K417" s="341">
        <v>0</v>
      </c>
      <c r="L417" s="341">
        <v>0</v>
      </c>
      <c r="M417" s="341">
        <v>7</v>
      </c>
      <c r="N417" s="341">
        <v>6</v>
      </c>
      <c r="O417" s="341">
        <v>0</v>
      </c>
      <c r="P417" s="341">
        <v>3</v>
      </c>
      <c r="Q417" s="342">
        <v>4</v>
      </c>
      <c r="R417" s="622">
        <f t="shared" si="128"/>
        <v>44</v>
      </c>
      <c r="S417" s="639">
        <f>R417/SUM(R416:R418)</f>
        <v>6.8599937636420333E-3</v>
      </c>
      <c r="T417" s="14"/>
      <c r="U417" s="14"/>
      <c r="V417" s="14"/>
      <c r="W417" s="14"/>
      <c r="X417" s="14"/>
      <c r="Y417" s="14"/>
      <c r="Z417" s="14"/>
      <c r="AA417" s="14"/>
      <c r="AB417" s="14"/>
      <c r="AC417" s="14"/>
      <c r="AD417" s="14"/>
      <c r="AE417" s="14"/>
      <c r="AF417" s="14"/>
    </row>
    <row r="418" spans="1:41" ht="17.25" hidden="1" customHeight="1" thickBot="1" x14ac:dyDescent="0.3">
      <c r="A418" s="2363"/>
      <c r="B418" s="102" t="s">
        <v>202</v>
      </c>
      <c r="C418" s="338">
        <v>17</v>
      </c>
      <c r="D418" s="339">
        <v>85</v>
      </c>
      <c r="E418" s="339">
        <v>75</v>
      </c>
      <c r="F418" s="339">
        <v>35</v>
      </c>
      <c r="G418" s="339">
        <v>26</v>
      </c>
      <c r="H418" s="339">
        <v>5</v>
      </c>
      <c r="I418" s="339">
        <v>8</v>
      </c>
      <c r="J418" s="339">
        <v>3392</v>
      </c>
      <c r="K418" s="339">
        <v>137</v>
      </c>
      <c r="L418" s="339">
        <v>67</v>
      </c>
      <c r="M418" s="339">
        <v>867</v>
      </c>
      <c r="N418" s="339">
        <v>240</v>
      </c>
      <c r="O418" s="339">
        <v>23</v>
      </c>
      <c r="P418" s="339">
        <v>179</v>
      </c>
      <c r="Q418" s="340">
        <v>108</v>
      </c>
      <c r="R418" s="623">
        <f t="shared" si="128"/>
        <v>5264</v>
      </c>
      <c r="S418" s="639">
        <f>R418/SUM(R416:R418)</f>
        <v>0.820704708450265</v>
      </c>
      <c r="T418" s="14"/>
      <c r="U418" s="14"/>
      <c r="V418" s="14"/>
      <c r="W418" s="14"/>
      <c r="X418" s="14"/>
      <c r="Y418" s="14"/>
      <c r="Z418" s="14"/>
      <c r="AA418" s="14"/>
      <c r="AB418" s="14"/>
      <c r="AC418" s="14"/>
      <c r="AD418" s="14"/>
      <c r="AE418" s="14"/>
      <c r="AF418" s="14"/>
    </row>
    <row r="419" spans="1:41" ht="17.25" hidden="1" customHeight="1" thickBot="1" x14ac:dyDescent="0.3">
      <c r="A419" s="2367" t="s">
        <v>165</v>
      </c>
      <c r="B419" s="60" t="s">
        <v>200</v>
      </c>
      <c r="C419" s="352">
        <v>0</v>
      </c>
      <c r="D419" s="353">
        <v>1</v>
      </c>
      <c r="E419" s="353">
        <v>1</v>
      </c>
      <c r="F419" s="353">
        <v>3</v>
      </c>
      <c r="G419" s="353">
        <v>1</v>
      </c>
      <c r="H419" s="353">
        <v>0</v>
      </c>
      <c r="I419" s="353">
        <v>0</v>
      </c>
      <c r="J419" s="353">
        <v>101</v>
      </c>
      <c r="K419" s="353">
        <v>4</v>
      </c>
      <c r="L419" s="353">
        <v>2</v>
      </c>
      <c r="M419" s="353">
        <v>19</v>
      </c>
      <c r="N419" s="353">
        <v>3</v>
      </c>
      <c r="O419" s="353">
        <v>0</v>
      </c>
      <c r="P419" s="353">
        <v>2</v>
      </c>
      <c r="Q419" s="354">
        <v>4</v>
      </c>
      <c r="R419" s="624">
        <f t="shared" si="128"/>
        <v>141</v>
      </c>
      <c r="S419" s="636">
        <f>R419/SUM(R419:R421)</f>
        <v>0.25543478260869568</v>
      </c>
      <c r="T419" s="14"/>
      <c r="U419" s="14"/>
      <c r="V419" s="14"/>
      <c r="W419" s="14"/>
      <c r="X419" s="14"/>
      <c r="Y419" s="14"/>
      <c r="Z419" s="14"/>
      <c r="AA419" s="14"/>
      <c r="AB419" s="14"/>
      <c r="AC419" s="14"/>
      <c r="AD419" s="14"/>
      <c r="AE419" s="14"/>
      <c r="AF419" s="14"/>
    </row>
    <row r="420" spans="1:41" ht="17.25" hidden="1" customHeight="1" thickBot="1" x14ac:dyDescent="0.3">
      <c r="A420" s="2363"/>
      <c r="B420" s="58" t="s">
        <v>201</v>
      </c>
      <c r="C420" s="346">
        <v>0</v>
      </c>
      <c r="D420" s="347">
        <v>0</v>
      </c>
      <c r="E420" s="347">
        <v>0</v>
      </c>
      <c r="F420" s="347">
        <v>0</v>
      </c>
      <c r="G420" s="347">
        <v>0</v>
      </c>
      <c r="H420" s="347">
        <v>1</v>
      </c>
      <c r="I420" s="347">
        <v>0</v>
      </c>
      <c r="J420" s="347">
        <v>5</v>
      </c>
      <c r="K420" s="347">
        <v>0</v>
      </c>
      <c r="L420" s="347">
        <v>0</v>
      </c>
      <c r="M420" s="347">
        <v>3</v>
      </c>
      <c r="N420" s="347">
        <v>0</v>
      </c>
      <c r="O420" s="347">
        <v>0</v>
      </c>
      <c r="P420" s="347">
        <v>0</v>
      </c>
      <c r="Q420" s="348">
        <v>0</v>
      </c>
      <c r="R420" s="625">
        <f t="shared" si="128"/>
        <v>9</v>
      </c>
      <c r="S420" s="636">
        <f>R420/SUM(R419:R421)</f>
        <v>1.6304347826086956E-2</v>
      </c>
      <c r="T420" s="14"/>
      <c r="U420" s="14"/>
      <c r="V420" s="14"/>
      <c r="W420" s="14"/>
      <c r="X420" s="14"/>
      <c r="Y420" s="14"/>
      <c r="Z420" s="14"/>
      <c r="AA420" s="14"/>
      <c r="AB420" s="14"/>
      <c r="AC420" s="14"/>
      <c r="AD420" s="14"/>
      <c r="AE420" s="14"/>
      <c r="AF420" s="14"/>
    </row>
    <row r="421" spans="1:41" ht="17.25" hidden="1" customHeight="1" thickBot="1" x14ac:dyDescent="0.3">
      <c r="A421" s="2371"/>
      <c r="B421" s="136" t="s">
        <v>202</v>
      </c>
      <c r="C421" s="355">
        <v>0</v>
      </c>
      <c r="D421" s="356">
        <v>13</v>
      </c>
      <c r="E421" s="356">
        <v>6</v>
      </c>
      <c r="F421" s="356">
        <v>4</v>
      </c>
      <c r="G421" s="356">
        <v>3</v>
      </c>
      <c r="H421" s="356">
        <v>1</v>
      </c>
      <c r="I421" s="356">
        <v>1</v>
      </c>
      <c r="J421" s="356">
        <v>234</v>
      </c>
      <c r="K421" s="356">
        <v>11</v>
      </c>
      <c r="L421" s="356">
        <v>11</v>
      </c>
      <c r="M421" s="356">
        <v>73</v>
      </c>
      <c r="N421" s="356">
        <v>24</v>
      </c>
      <c r="O421" s="356">
        <v>0</v>
      </c>
      <c r="P421" s="356">
        <v>13</v>
      </c>
      <c r="Q421" s="357">
        <v>8</v>
      </c>
      <c r="R421" s="628">
        <f t="shared" si="128"/>
        <v>402</v>
      </c>
      <c r="S421" s="636">
        <f>R421/SUM(R419:R421)</f>
        <v>0.72826086956521741</v>
      </c>
      <c r="T421" s="14"/>
      <c r="U421" s="14"/>
      <c r="V421" s="14"/>
      <c r="W421" s="14"/>
      <c r="X421" s="14"/>
      <c r="Y421" s="14"/>
      <c r="Z421" s="14"/>
      <c r="AA421" s="14"/>
      <c r="AB421" s="14"/>
      <c r="AC421" s="14"/>
      <c r="AD421" s="14"/>
      <c r="AE421" s="14"/>
      <c r="AF421" s="14"/>
    </row>
    <row r="422" spans="1:41" ht="17.25" hidden="1" customHeight="1" thickTop="1" x14ac:dyDescent="0.25">
      <c r="A422" s="2363" t="s">
        <v>130</v>
      </c>
      <c r="B422" s="135" t="s">
        <v>200</v>
      </c>
      <c r="C422" s="199">
        <f>SUM(C410,C413,C416,C419)</f>
        <v>15</v>
      </c>
      <c r="D422" s="199">
        <f t="shared" ref="D422:Q422" si="129">SUM(D410,D413,D416,D419)</f>
        <v>86</v>
      </c>
      <c r="E422" s="199">
        <f t="shared" si="129"/>
        <v>81</v>
      </c>
      <c r="F422" s="199">
        <f t="shared" si="129"/>
        <v>65</v>
      </c>
      <c r="G422" s="199">
        <f t="shared" si="129"/>
        <v>17</v>
      </c>
      <c r="H422" s="199">
        <f t="shared" si="129"/>
        <v>4</v>
      </c>
      <c r="I422" s="199">
        <f t="shared" si="129"/>
        <v>19</v>
      </c>
      <c r="J422" s="199">
        <f t="shared" si="129"/>
        <v>2557</v>
      </c>
      <c r="K422" s="199">
        <f t="shared" si="129"/>
        <v>208</v>
      </c>
      <c r="L422" s="199">
        <f t="shared" si="129"/>
        <v>39</v>
      </c>
      <c r="M422" s="199">
        <f t="shared" si="129"/>
        <v>1004</v>
      </c>
      <c r="N422" s="199">
        <f t="shared" si="129"/>
        <v>221</v>
      </c>
      <c r="O422" s="199">
        <f t="shared" si="129"/>
        <v>17</v>
      </c>
      <c r="P422" s="199">
        <f t="shared" si="129"/>
        <v>138</v>
      </c>
      <c r="Q422" s="199">
        <f t="shared" si="129"/>
        <v>75</v>
      </c>
      <c r="R422" s="600">
        <f>SUM(C422:Q422)</f>
        <v>4546</v>
      </c>
      <c r="S422" s="659">
        <f>R422/SUM(R422:R424)</f>
        <v>0.21702391750608679</v>
      </c>
      <c r="T422" s="14"/>
      <c r="U422" s="14"/>
      <c r="V422" s="14"/>
      <c r="W422" s="14"/>
      <c r="X422" s="14"/>
      <c r="Y422" s="14"/>
      <c r="Z422" s="14"/>
      <c r="AA422" s="14"/>
      <c r="AB422" s="14"/>
      <c r="AC422" s="14"/>
      <c r="AD422" s="14"/>
      <c r="AE422" s="14"/>
      <c r="AF422" s="14"/>
    </row>
    <row r="423" spans="1:41" ht="17.25" hidden="1" customHeight="1" x14ac:dyDescent="0.25">
      <c r="A423" s="2363"/>
      <c r="B423" s="56" t="s">
        <v>201</v>
      </c>
      <c r="C423" s="202">
        <f>SUM(C411,C414,C417,C420)</f>
        <v>0</v>
      </c>
      <c r="D423" s="202">
        <f t="shared" ref="D423:Q423" si="130">SUM(D411,D414,D417,D420)</f>
        <v>3</v>
      </c>
      <c r="E423" s="202">
        <f t="shared" si="130"/>
        <v>9</v>
      </c>
      <c r="F423" s="202">
        <f t="shared" si="130"/>
        <v>6</v>
      </c>
      <c r="G423" s="202">
        <f t="shared" si="130"/>
        <v>0</v>
      </c>
      <c r="H423" s="202">
        <f t="shared" si="130"/>
        <v>2</v>
      </c>
      <c r="I423" s="202">
        <f t="shared" si="130"/>
        <v>0</v>
      </c>
      <c r="J423" s="202">
        <f t="shared" si="130"/>
        <v>64</v>
      </c>
      <c r="K423" s="202">
        <f t="shared" si="130"/>
        <v>2</v>
      </c>
      <c r="L423" s="202">
        <f t="shared" si="130"/>
        <v>2</v>
      </c>
      <c r="M423" s="202">
        <f t="shared" si="130"/>
        <v>25</v>
      </c>
      <c r="N423" s="202">
        <f t="shared" si="130"/>
        <v>21</v>
      </c>
      <c r="O423" s="202">
        <f t="shared" si="130"/>
        <v>1</v>
      </c>
      <c r="P423" s="202">
        <f t="shared" si="130"/>
        <v>7</v>
      </c>
      <c r="Q423" s="202">
        <f t="shared" si="130"/>
        <v>7</v>
      </c>
      <c r="R423" s="597">
        <f>SUM(C423:Q423)</f>
        <v>149</v>
      </c>
      <c r="S423" s="659">
        <f>R423/SUM(R422:R424)</f>
        <v>7.113190432997565E-3</v>
      </c>
      <c r="T423" s="14"/>
      <c r="U423" s="14"/>
      <c r="V423" s="14"/>
      <c r="W423" s="14"/>
      <c r="X423" s="14"/>
      <c r="Y423" s="14"/>
      <c r="Z423" s="14"/>
      <c r="AA423" s="14"/>
      <c r="AB423" s="14"/>
      <c r="AC423" s="14"/>
      <c r="AD423" s="14"/>
      <c r="AE423" s="14"/>
      <c r="AF423" s="14"/>
    </row>
    <row r="424" spans="1:41" ht="17.25" hidden="1" customHeight="1" thickBot="1" x14ac:dyDescent="0.3">
      <c r="A424" s="2368"/>
      <c r="B424" s="57" t="s">
        <v>202</v>
      </c>
      <c r="C424" s="244">
        <f>SUM(C412,C415,C418,C421)</f>
        <v>61</v>
      </c>
      <c r="D424" s="244">
        <f t="shared" ref="D424:Q424" si="131">SUM(D412,D415,D418,D421)</f>
        <v>308</v>
      </c>
      <c r="E424" s="244">
        <f t="shared" si="131"/>
        <v>209</v>
      </c>
      <c r="F424" s="244">
        <f t="shared" si="131"/>
        <v>115</v>
      </c>
      <c r="G424" s="244">
        <f t="shared" si="131"/>
        <v>92</v>
      </c>
      <c r="H424" s="244">
        <f t="shared" si="131"/>
        <v>18</v>
      </c>
      <c r="I424" s="244">
        <f t="shared" si="131"/>
        <v>26</v>
      </c>
      <c r="J424" s="244">
        <f t="shared" si="131"/>
        <v>10305</v>
      </c>
      <c r="K424" s="244">
        <f t="shared" si="131"/>
        <v>408</v>
      </c>
      <c r="L424" s="244">
        <f t="shared" si="131"/>
        <v>231</v>
      </c>
      <c r="M424" s="244">
        <f t="shared" si="131"/>
        <v>2749</v>
      </c>
      <c r="N424" s="244">
        <f t="shared" si="131"/>
        <v>753</v>
      </c>
      <c r="O424" s="244">
        <f t="shared" si="131"/>
        <v>74</v>
      </c>
      <c r="P424" s="244">
        <f t="shared" si="131"/>
        <v>515</v>
      </c>
      <c r="Q424" s="244">
        <f t="shared" si="131"/>
        <v>388</v>
      </c>
      <c r="R424" s="599">
        <f>SUM(C424:Q424)</f>
        <v>16252</v>
      </c>
      <c r="S424" s="659">
        <f>R424/SUM(R422:R424)</f>
        <v>0.77586289206091563</v>
      </c>
      <c r="T424" s="14"/>
      <c r="U424" s="14"/>
      <c r="V424" s="14"/>
      <c r="W424" s="14"/>
      <c r="X424" s="14"/>
      <c r="Y424" s="14"/>
      <c r="Z424" s="14"/>
      <c r="AA424" s="14"/>
      <c r="AB424" s="14"/>
      <c r="AC424" s="14"/>
      <c r="AD424" s="14"/>
      <c r="AE424" s="14"/>
      <c r="AF424" s="14"/>
    </row>
    <row r="425" spans="1:41" ht="15.75" hidden="1" customHeight="1" x14ac:dyDescent="0.25">
      <c r="A425" s="2367" t="s">
        <v>129</v>
      </c>
      <c r="B425" s="60" t="s">
        <v>200</v>
      </c>
      <c r="C425" s="643">
        <f t="shared" ref="C425:R425" si="132">C422/SUM(C422:C424)</f>
        <v>0.19736842105263158</v>
      </c>
      <c r="D425" s="644">
        <f t="shared" si="132"/>
        <v>0.21662468513853905</v>
      </c>
      <c r="E425" s="644">
        <f t="shared" si="132"/>
        <v>0.2709030100334448</v>
      </c>
      <c r="F425" s="644">
        <f t="shared" si="132"/>
        <v>0.34946236559139787</v>
      </c>
      <c r="G425" s="644">
        <f t="shared" si="132"/>
        <v>0.15596330275229359</v>
      </c>
      <c r="H425" s="1263">
        <v>0</v>
      </c>
      <c r="I425" s="1263">
        <v>0</v>
      </c>
      <c r="J425" s="644">
        <f t="shared" si="132"/>
        <v>0.19781835061117128</v>
      </c>
      <c r="K425" s="644">
        <f t="shared" si="132"/>
        <v>0.33656957928802589</v>
      </c>
      <c r="L425" s="644">
        <f t="shared" si="132"/>
        <v>0.14338235294117646</v>
      </c>
      <c r="M425" s="644">
        <f t="shared" si="132"/>
        <v>0.26574907358390681</v>
      </c>
      <c r="N425" s="644">
        <f t="shared" si="132"/>
        <v>0.22211055276381911</v>
      </c>
      <c r="O425" s="644">
        <f t="shared" si="132"/>
        <v>0.18478260869565216</v>
      </c>
      <c r="P425" s="644">
        <f t="shared" si="132"/>
        <v>0.20909090909090908</v>
      </c>
      <c r="Q425" s="738">
        <f t="shared" si="132"/>
        <v>0.15957446808510639</v>
      </c>
      <c r="R425" s="639">
        <f t="shared" si="132"/>
        <v>0.21702391750608679</v>
      </c>
      <c r="S425" s="2347"/>
      <c r="T425" s="14"/>
      <c r="U425" s="14"/>
      <c r="V425" s="14"/>
      <c r="W425" s="14"/>
      <c r="X425" s="14"/>
      <c r="Y425" s="14"/>
      <c r="Z425" s="14"/>
      <c r="AA425" s="14"/>
      <c r="AB425" s="14"/>
      <c r="AC425" s="14"/>
      <c r="AD425" s="14"/>
      <c r="AE425" s="14"/>
      <c r="AF425" s="14"/>
    </row>
    <row r="426" spans="1:41" ht="15.75" hidden="1" customHeight="1" x14ac:dyDescent="0.25">
      <c r="A426" s="2363"/>
      <c r="B426" s="58" t="s">
        <v>201</v>
      </c>
      <c r="C426" s="646">
        <f t="shared" ref="C426:R426" si="133">C423/SUM(C422:C424)</f>
        <v>0</v>
      </c>
      <c r="D426" s="647">
        <f t="shared" si="133"/>
        <v>7.556675062972292E-3</v>
      </c>
      <c r="E426" s="647">
        <f t="shared" si="133"/>
        <v>3.0100334448160536E-2</v>
      </c>
      <c r="F426" s="647">
        <f t="shared" si="133"/>
        <v>3.2258064516129031E-2</v>
      </c>
      <c r="G426" s="647">
        <f t="shared" si="133"/>
        <v>0</v>
      </c>
      <c r="H426" s="1264">
        <v>0</v>
      </c>
      <c r="I426" s="1264">
        <v>0</v>
      </c>
      <c r="J426" s="647">
        <f t="shared" si="133"/>
        <v>4.9512610242921241E-3</v>
      </c>
      <c r="K426" s="647">
        <f t="shared" si="133"/>
        <v>3.2362459546925568E-3</v>
      </c>
      <c r="L426" s="647">
        <f t="shared" si="133"/>
        <v>7.3529411764705881E-3</v>
      </c>
      <c r="M426" s="647">
        <f t="shared" si="133"/>
        <v>6.6172578083642138E-3</v>
      </c>
      <c r="N426" s="647">
        <f t="shared" si="133"/>
        <v>2.1105527638190954E-2</v>
      </c>
      <c r="O426" s="647">
        <f t="shared" si="133"/>
        <v>1.0869565217391304E-2</v>
      </c>
      <c r="P426" s="647">
        <f t="shared" si="133"/>
        <v>1.0606060606060607E-2</v>
      </c>
      <c r="Q426" s="739">
        <f t="shared" si="133"/>
        <v>1.4893617021276596E-2</v>
      </c>
      <c r="R426" s="640">
        <f t="shared" si="133"/>
        <v>7.113190432997565E-3</v>
      </c>
      <c r="S426" s="2348"/>
      <c r="T426" s="14"/>
      <c r="U426" s="14"/>
      <c r="V426" s="14"/>
      <c r="W426" s="14"/>
      <c r="X426" s="14"/>
      <c r="Y426" s="14"/>
      <c r="Z426" s="14"/>
      <c r="AA426" s="14"/>
      <c r="AB426" s="14"/>
      <c r="AC426" s="14"/>
      <c r="AD426" s="14"/>
      <c r="AE426" s="14"/>
      <c r="AF426" s="14"/>
    </row>
    <row r="427" spans="1:41" ht="18.75" hidden="1" customHeight="1" thickBot="1" x14ac:dyDescent="0.3">
      <c r="A427" s="2368"/>
      <c r="B427" s="59" t="s">
        <v>202</v>
      </c>
      <c r="C427" s="656">
        <f t="shared" ref="C427:R427" si="134">C424/SUM(C422:C424)</f>
        <v>0.80263157894736847</v>
      </c>
      <c r="D427" s="657">
        <f t="shared" si="134"/>
        <v>0.77581863979848864</v>
      </c>
      <c r="E427" s="657">
        <f t="shared" si="134"/>
        <v>0.69899665551839463</v>
      </c>
      <c r="F427" s="657">
        <f t="shared" si="134"/>
        <v>0.61827956989247312</v>
      </c>
      <c r="G427" s="657">
        <f t="shared" si="134"/>
        <v>0.84403669724770647</v>
      </c>
      <c r="H427" s="1265">
        <v>0</v>
      </c>
      <c r="I427" s="1265">
        <v>0</v>
      </c>
      <c r="J427" s="657">
        <f t="shared" si="134"/>
        <v>0.79723038836453664</v>
      </c>
      <c r="K427" s="657">
        <f t="shared" si="134"/>
        <v>0.66019417475728159</v>
      </c>
      <c r="L427" s="657">
        <f t="shared" si="134"/>
        <v>0.84926470588235292</v>
      </c>
      <c r="M427" s="657">
        <f t="shared" si="134"/>
        <v>0.72763366860772893</v>
      </c>
      <c r="N427" s="657">
        <f t="shared" si="134"/>
        <v>0.75678391959798996</v>
      </c>
      <c r="O427" s="657">
        <f t="shared" si="134"/>
        <v>0.80434782608695654</v>
      </c>
      <c r="P427" s="657">
        <f t="shared" si="134"/>
        <v>0.78030303030303028</v>
      </c>
      <c r="Q427" s="740">
        <f t="shared" si="134"/>
        <v>0.82553191489361699</v>
      </c>
      <c r="R427" s="641">
        <f t="shared" si="134"/>
        <v>0.77586289206091563</v>
      </c>
      <c r="S427" s="2349"/>
      <c r="T427" s="14"/>
      <c r="U427" s="14"/>
      <c r="V427" s="14"/>
      <c r="W427" s="14"/>
      <c r="X427" s="14"/>
      <c r="Y427" s="14"/>
      <c r="Z427" s="14"/>
      <c r="AA427" s="14"/>
      <c r="AB427" s="14"/>
      <c r="AC427" s="14"/>
      <c r="AD427" s="14"/>
      <c r="AE427" s="14"/>
      <c r="AF427" s="14"/>
    </row>
    <row r="428" spans="1:41" ht="19.5" hidden="1" customHeight="1" thickBot="1" x14ac:dyDescent="0.3">
      <c r="A428" s="2357" t="s">
        <v>138</v>
      </c>
      <c r="B428" s="2358"/>
      <c r="C428" s="2358"/>
      <c r="D428" s="2358"/>
      <c r="E428" s="2358"/>
      <c r="F428" s="2358"/>
      <c r="G428" s="2358"/>
      <c r="H428" s="2358"/>
      <c r="I428" s="2358"/>
      <c r="J428" s="2358"/>
      <c r="K428" s="2358"/>
      <c r="L428" s="2358"/>
      <c r="M428" s="2358"/>
      <c r="N428" s="2358"/>
      <c r="O428" s="2358"/>
      <c r="P428" s="2358"/>
      <c r="Q428" s="2358"/>
      <c r="R428" s="2358"/>
      <c r="S428" s="2359"/>
      <c r="T428" s="14"/>
      <c r="U428" s="14"/>
      <c r="V428" s="14"/>
      <c r="W428" s="1791"/>
      <c r="X428" s="14"/>
      <c r="Y428" s="14"/>
      <c r="Z428" s="14"/>
      <c r="AA428" s="14"/>
      <c r="AB428" s="14"/>
      <c r="AC428" s="14"/>
      <c r="AD428" s="14"/>
      <c r="AE428" s="14"/>
      <c r="AF428" s="14"/>
      <c r="AG428" s="14"/>
      <c r="AH428" s="14"/>
      <c r="AI428" s="14"/>
      <c r="AJ428" s="14"/>
      <c r="AK428" s="14"/>
      <c r="AL428" s="14"/>
      <c r="AM428" s="14"/>
      <c r="AN428" s="14"/>
      <c r="AO428" s="14"/>
    </row>
    <row r="429" spans="1:41" ht="71.25" hidden="1" customHeight="1" thickBot="1" x14ac:dyDescent="0.3">
      <c r="A429" s="53"/>
      <c r="B429" s="137" t="s">
        <v>198</v>
      </c>
      <c r="C429" s="665" t="s">
        <v>143</v>
      </c>
      <c r="D429" s="145" t="s">
        <v>144</v>
      </c>
      <c r="E429" s="145" t="s">
        <v>145</v>
      </c>
      <c r="F429" s="145" t="s">
        <v>146</v>
      </c>
      <c r="G429" s="145" t="s">
        <v>147</v>
      </c>
      <c r="H429" s="145" t="s">
        <v>148</v>
      </c>
      <c r="I429" s="145" t="s">
        <v>149</v>
      </c>
      <c r="J429" s="145" t="s">
        <v>150</v>
      </c>
      <c r="K429" s="145" t="s">
        <v>151</v>
      </c>
      <c r="L429" s="145" t="s">
        <v>152</v>
      </c>
      <c r="M429" s="145" t="s">
        <v>153</v>
      </c>
      <c r="N429" s="145" t="s">
        <v>154</v>
      </c>
      <c r="O429" s="145" t="s">
        <v>155</v>
      </c>
      <c r="P429" s="145" t="s">
        <v>156</v>
      </c>
      <c r="Q429" s="146" t="s">
        <v>157</v>
      </c>
      <c r="R429" s="137" t="s">
        <v>158</v>
      </c>
      <c r="S429" s="137" t="s">
        <v>199</v>
      </c>
      <c r="T429" s="15"/>
      <c r="U429" s="15"/>
      <c r="V429" s="15"/>
      <c r="W429" s="1792"/>
      <c r="X429" s="14"/>
      <c r="Y429" s="15"/>
      <c r="Z429" s="15"/>
      <c r="AA429" s="15"/>
      <c r="AB429" s="15"/>
      <c r="AC429" s="15"/>
      <c r="AD429" s="15"/>
      <c r="AE429" s="15"/>
      <c r="AF429" s="15"/>
      <c r="AG429" s="15"/>
      <c r="AH429" s="15"/>
      <c r="AI429" s="15"/>
      <c r="AJ429" s="15"/>
      <c r="AK429" s="15"/>
      <c r="AL429" s="15"/>
      <c r="AM429" s="15"/>
      <c r="AN429" s="15"/>
      <c r="AO429" s="16"/>
    </row>
    <row r="430" spans="1:41" ht="15.75" hidden="1" customHeight="1" thickBot="1" x14ac:dyDescent="0.3">
      <c r="A430" s="2360" t="s">
        <v>160</v>
      </c>
      <c r="B430" s="2361"/>
      <c r="C430" s="2361"/>
      <c r="D430" s="2361"/>
      <c r="E430" s="2361"/>
      <c r="F430" s="2361"/>
      <c r="G430" s="2361"/>
      <c r="H430" s="2361"/>
      <c r="I430" s="2361"/>
      <c r="J430" s="2361"/>
      <c r="K430" s="2361"/>
      <c r="L430" s="2361"/>
      <c r="M430" s="2361"/>
      <c r="N430" s="2361"/>
      <c r="O430" s="2361"/>
      <c r="P430" s="2361"/>
      <c r="Q430" s="2361"/>
      <c r="R430" s="2361"/>
      <c r="S430" s="2362"/>
      <c r="T430" s="15"/>
      <c r="U430" s="15"/>
      <c r="V430" s="15"/>
      <c r="W430" s="1792"/>
      <c r="X430" s="14"/>
      <c r="Y430" s="15"/>
      <c r="Z430" s="15"/>
      <c r="AA430" s="15"/>
      <c r="AB430" s="15"/>
      <c r="AC430" s="15"/>
      <c r="AD430" s="15"/>
      <c r="AE430" s="15"/>
      <c r="AF430" s="17"/>
      <c r="AG430" s="15"/>
      <c r="AH430" s="15"/>
      <c r="AI430" s="15"/>
      <c r="AJ430" s="15"/>
      <c r="AK430" s="15"/>
      <c r="AL430" s="15"/>
      <c r="AM430" s="15"/>
      <c r="AN430" s="17"/>
      <c r="AO430" s="16"/>
    </row>
    <row r="431" spans="1:41" ht="17.25" hidden="1" customHeight="1" thickBot="1" x14ac:dyDescent="0.3">
      <c r="A431" s="2367" t="s">
        <v>107</v>
      </c>
      <c r="B431" s="55" t="s">
        <v>200</v>
      </c>
      <c r="C431" s="526">
        <v>1</v>
      </c>
      <c r="D431" s="334">
        <v>17</v>
      </c>
      <c r="E431" s="334">
        <v>8</v>
      </c>
      <c r="F431" s="334">
        <v>15</v>
      </c>
      <c r="G431" s="334">
        <v>4</v>
      </c>
      <c r="H431" s="334">
        <v>0</v>
      </c>
      <c r="I431" s="334">
        <v>0</v>
      </c>
      <c r="J431" s="334">
        <v>691</v>
      </c>
      <c r="K431" s="334">
        <v>87</v>
      </c>
      <c r="L431" s="334">
        <v>11</v>
      </c>
      <c r="M431" s="334">
        <v>184</v>
      </c>
      <c r="N431" s="334">
        <v>48</v>
      </c>
      <c r="O431" s="334">
        <v>2</v>
      </c>
      <c r="P431" s="334">
        <v>22</v>
      </c>
      <c r="Q431" s="527">
        <v>19</v>
      </c>
      <c r="R431" s="596">
        <f t="shared" ref="R431:R439" si="135">SUM(C431:Q431)</f>
        <v>1109</v>
      </c>
      <c r="S431" s="639">
        <f>R431/SUM(R431:R433)</f>
        <v>0.29779806659505909</v>
      </c>
      <c r="T431" s="15"/>
      <c r="U431" s="15"/>
      <c r="V431" s="15"/>
      <c r="W431" s="1792"/>
      <c r="X431" s="14"/>
      <c r="Y431" s="15"/>
      <c r="Z431" s="15"/>
      <c r="AA431" s="15"/>
      <c r="AB431" s="15"/>
      <c r="AC431" s="15"/>
      <c r="AD431" s="15"/>
      <c r="AE431" s="15"/>
      <c r="AF431" s="17"/>
      <c r="AG431" s="15"/>
      <c r="AH431" s="15"/>
      <c r="AI431" s="15"/>
      <c r="AJ431" s="15"/>
      <c r="AK431" s="15"/>
      <c r="AL431" s="15"/>
      <c r="AM431" s="15"/>
      <c r="AN431" s="17"/>
      <c r="AO431" s="16"/>
    </row>
    <row r="432" spans="1:41" ht="17.25" hidden="1" customHeight="1" thickBot="1" x14ac:dyDescent="0.3">
      <c r="A432" s="2363"/>
      <c r="B432" s="56" t="s">
        <v>201</v>
      </c>
      <c r="C432" s="528">
        <v>1</v>
      </c>
      <c r="D432" s="336">
        <v>6</v>
      </c>
      <c r="E432" s="336">
        <v>13</v>
      </c>
      <c r="F432" s="336">
        <v>7</v>
      </c>
      <c r="G432" s="336">
        <v>1</v>
      </c>
      <c r="H432" s="336">
        <v>0</v>
      </c>
      <c r="I432" s="336">
        <v>0</v>
      </c>
      <c r="J432" s="336">
        <v>160</v>
      </c>
      <c r="K432" s="336">
        <v>9</v>
      </c>
      <c r="L432" s="336">
        <v>5</v>
      </c>
      <c r="M432" s="336">
        <v>43</v>
      </c>
      <c r="N432" s="336">
        <v>25</v>
      </c>
      <c r="O432" s="336">
        <v>0</v>
      </c>
      <c r="P432" s="336">
        <v>5</v>
      </c>
      <c r="Q432" s="529">
        <v>7</v>
      </c>
      <c r="R432" s="597">
        <f t="shared" si="135"/>
        <v>282</v>
      </c>
      <c r="S432" s="639">
        <f>R432/SUM(R431:R433)</f>
        <v>7.5725026852846405E-2</v>
      </c>
      <c r="T432" s="15"/>
      <c r="U432" s="15"/>
      <c r="V432" s="15"/>
      <c r="W432" s="1792"/>
      <c r="X432" s="14"/>
      <c r="Y432" s="15"/>
      <c r="Z432" s="15"/>
      <c r="AA432" s="15"/>
      <c r="AB432" s="15"/>
      <c r="AC432" s="15"/>
      <c r="AD432" s="15"/>
      <c r="AE432" s="15"/>
      <c r="AF432" s="17"/>
      <c r="AG432" s="15"/>
      <c r="AH432" s="15"/>
      <c r="AI432" s="15"/>
      <c r="AJ432" s="15"/>
      <c r="AK432" s="15"/>
      <c r="AL432" s="15"/>
      <c r="AM432" s="15"/>
      <c r="AN432" s="17"/>
      <c r="AO432" s="16"/>
    </row>
    <row r="433" spans="1:41" ht="17.25" hidden="1" customHeight="1" thickBot="1" x14ac:dyDescent="0.3">
      <c r="A433" s="2368"/>
      <c r="B433" s="57" t="s">
        <v>202</v>
      </c>
      <c r="C433" s="530">
        <v>10</v>
      </c>
      <c r="D433" s="339">
        <v>55</v>
      </c>
      <c r="E433" s="339">
        <v>32</v>
      </c>
      <c r="F433" s="339">
        <v>12</v>
      </c>
      <c r="G433" s="339">
        <v>8</v>
      </c>
      <c r="H433" s="339">
        <v>0</v>
      </c>
      <c r="I433" s="339">
        <v>0</v>
      </c>
      <c r="J433" s="339">
        <v>1472</v>
      </c>
      <c r="K433" s="339">
        <v>67</v>
      </c>
      <c r="L433" s="339">
        <v>36</v>
      </c>
      <c r="M433" s="339">
        <v>331</v>
      </c>
      <c r="N433" s="339">
        <v>156</v>
      </c>
      <c r="O433" s="339">
        <v>9</v>
      </c>
      <c r="P433" s="339">
        <v>56</v>
      </c>
      <c r="Q433" s="531">
        <v>89</v>
      </c>
      <c r="R433" s="599">
        <f t="shared" si="135"/>
        <v>2333</v>
      </c>
      <c r="S433" s="639">
        <f>R433/SUM(R431:R433)</f>
        <v>0.62647690655209454</v>
      </c>
      <c r="T433" s="15"/>
      <c r="U433" s="15"/>
      <c r="V433" s="15"/>
      <c r="W433" s="1792"/>
      <c r="X433" s="14"/>
      <c r="Y433" s="15"/>
      <c r="Z433" s="15"/>
      <c r="AA433" s="15"/>
      <c r="AB433" s="15"/>
      <c r="AC433" s="15"/>
      <c r="AD433" s="15"/>
      <c r="AE433" s="15"/>
      <c r="AF433" s="15"/>
      <c r="AG433" s="15"/>
      <c r="AH433" s="15"/>
      <c r="AI433" s="15"/>
      <c r="AJ433" s="15"/>
      <c r="AK433" s="15"/>
      <c r="AL433" s="15"/>
      <c r="AM433" s="15"/>
      <c r="AN433" s="15"/>
      <c r="AO433" s="16"/>
    </row>
    <row r="434" spans="1:41" ht="17.25" hidden="1" customHeight="1" thickBot="1" x14ac:dyDescent="0.3">
      <c r="A434" s="2367" t="s">
        <v>108</v>
      </c>
      <c r="B434" s="60" t="s">
        <v>200</v>
      </c>
      <c r="C434" s="532">
        <v>1</v>
      </c>
      <c r="D434" s="344">
        <v>23</v>
      </c>
      <c r="E434" s="344">
        <v>24</v>
      </c>
      <c r="F434" s="344">
        <v>18</v>
      </c>
      <c r="G434" s="344">
        <v>9</v>
      </c>
      <c r="H434" s="344">
        <v>0</v>
      </c>
      <c r="I434" s="344">
        <v>0</v>
      </c>
      <c r="J434" s="344">
        <v>869</v>
      </c>
      <c r="K434" s="344">
        <v>84</v>
      </c>
      <c r="L434" s="344">
        <v>8</v>
      </c>
      <c r="M434" s="344">
        <v>437</v>
      </c>
      <c r="N434" s="344">
        <v>98</v>
      </c>
      <c r="O434" s="344">
        <v>1</v>
      </c>
      <c r="P434" s="344">
        <v>33</v>
      </c>
      <c r="Q434" s="533">
        <v>12</v>
      </c>
      <c r="R434" s="606">
        <f t="shared" si="135"/>
        <v>1617</v>
      </c>
      <c r="S434" s="636">
        <f>R434/SUM(R434:R436)</f>
        <v>0.19102185469580626</v>
      </c>
      <c r="T434" s="15"/>
      <c r="U434" s="15"/>
      <c r="V434" s="15"/>
      <c r="W434" s="1792"/>
      <c r="X434" s="14"/>
      <c r="Y434" s="15"/>
      <c r="Z434" s="15"/>
      <c r="AA434" s="15"/>
      <c r="AB434" s="15"/>
      <c r="AC434" s="15"/>
      <c r="AD434" s="15"/>
      <c r="AE434" s="15"/>
      <c r="AF434" s="15"/>
      <c r="AG434" s="15"/>
      <c r="AH434" s="15"/>
      <c r="AI434" s="15"/>
      <c r="AJ434" s="15"/>
      <c r="AK434" s="15"/>
      <c r="AL434" s="15"/>
      <c r="AM434" s="15"/>
      <c r="AN434" s="15"/>
      <c r="AO434" s="16"/>
    </row>
    <row r="435" spans="1:41" ht="17.25" hidden="1" customHeight="1" thickBot="1" x14ac:dyDescent="0.3">
      <c r="A435" s="2363"/>
      <c r="B435" s="58" t="s">
        <v>201</v>
      </c>
      <c r="C435" s="534">
        <v>1</v>
      </c>
      <c r="D435" s="347">
        <v>8</v>
      </c>
      <c r="E435" s="347">
        <v>10</v>
      </c>
      <c r="F435" s="347">
        <v>4</v>
      </c>
      <c r="G435" s="347">
        <v>4</v>
      </c>
      <c r="H435" s="347">
        <v>0</v>
      </c>
      <c r="I435" s="347">
        <v>0</v>
      </c>
      <c r="J435" s="347">
        <v>250</v>
      </c>
      <c r="K435" s="347">
        <v>12</v>
      </c>
      <c r="L435" s="347">
        <v>1</v>
      </c>
      <c r="M435" s="347">
        <v>75</v>
      </c>
      <c r="N435" s="347">
        <v>24</v>
      </c>
      <c r="O435" s="347">
        <v>2</v>
      </c>
      <c r="P435" s="347">
        <v>22</v>
      </c>
      <c r="Q435" s="535">
        <v>2</v>
      </c>
      <c r="R435" s="607">
        <f t="shared" si="135"/>
        <v>415</v>
      </c>
      <c r="S435" s="636">
        <f>R435/SUM(R434:R436)</f>
        <v>4.9025398700531603E-2</v>
      </c>
      <c r="T435" s="15"/>
      <c r="U435" s="15"/>
      <c r="V435" s="15"/>
      <c r="W435" s="1792"/>
      <c r="X435" s="14"/>
      <c r="Y435" s="15"/>
      <c r="Z435" s="15"/>
      <c r="AA435" s="15"/>
      <c r="AB435" s="15"/>
      <c r="AC435" s="15"/>
      <c r="AD435" s="15"/>
      <c r="AE435" s="15"/>
      <c r="AF435" s="15"/>
      <c r="AG435" s="15"/>
      <c r="AH435" s="15"/>
      <c r="AI435" s="15"/>
      <c r="AJ435" s="15"/>
      <c r="AK435" s="15"/>
      <c r="AL435" s="15"/>
      <c r="AM435" s="15"/>
      <c r="AN435" s="15"/>
      <c r="AO435" s="16"/>
    </row>
    <row r="436" spans="1:41" ht="17.25" hidden="1" customHeight="1" thickBot="1" x14ac:dyDescent="0.3">
      <c r="A436" s="2368"/>
      <c r="B436" s="59" t="s">
        <v>202</v>
      </c>
      <c r="C436" s="536">
        <v>24</v>
      </c>
      <c r="D436" s="350">
        <v>105</v>
      </c>
      <c r="E436" s="350">
        <v>92</v>
      </c>
      <c r="F436" s="350">
        <v>50</v>
      </c>
      <c r="G436" s="350">
        <v>46</v>
      </c>
      <c r="H436" s="350">
        <v>0</v>
      </c>
      <c r="I436" s="350">
        <v>0</v>
      </c>
      <c r="J436" s="350">
        <v>3861</v>
      </c>
      <c r="K436" s="350">
        <v>209</v>
      </c>
      <c r="L436" s="350">
        <v>87</v>
      </c>
      <c r="M436" s="350">
        <v>1175</v>
      </c>
      <c r="N436" s="350">
        <v>377</v>
      </c>
      <c r="O436" s="350">
        <v>23</v>
      </c>
      <c r="P436" s="350">
        <v>231</v>
      </c>
      <c r="Q436" s="537">
        <v>153</v>
      </c>
      <c r="R436" s="608">
        <f t="shared" si="135"/>
        <v>6433</v>
      </c>
      <c r="S436" s="636">
        <f>R436/SUM(R434:R436)</f>
        <v>0.75995274660366219</v>
      </c>
      <c r="T436" s="15"/>
      <c r="U436" s="15"/>
      <c r="V436" s="15"/>
      <c r="W436" s="1792"/>
      <c r="X436" s="14"/>
      <c r="Y436" s="15"/>
      <c r="Z436" s="15"/>
      <c r="AA436" s="15"/>
      <c r="AB436" s="15"/>
      <c r="AC436" s="15"/>
      <c r="AD436" s="15"/>
      <c r="AE436" s="15"/>
      <c r="AF436" s="15"/>
      <c r="AG436" s="15"/>
      <c r="AH436" s="15"/>
      <c r="AI436" s="15"/>
      <c r="AJ436" s="15"/>
      <c r="AK436" s="15"/>
      <c r="AL436" s="15"/>
      <c r="AM436" s="15"/>
      <c r="AN436" s="15"/>
      <c r="AO436" s="16"/>
    </row>
    <row r="437" spans="1:41" ht="17.25" hidden="1" customHeight="1" thickBot="1" x14ac:dyDescent="0.3">
      <c r="A437" s="2367" t="s">
        <v>109</v>
      </c>
      <c r="B437" s="55" t="s">
        <v>200</v>
      </c>
      <c r="C437" s="526">
        <v>0</v>
      </c>
      <c r="D437" s="334">
        <v>12</v>
      </c>
      <c r="E437" s="334">
        <v>11</v>
      </c>
      <c r="F437" s="334">
        <v>8</v>
      </c>
      <c r="G437" s="334">
        <v>0</v>
      </c>
      <c r="H437" s="334">
        <v>0</v>
      </c>
      <c r="I437" s="334">
        <v>0</v>
      </c>
      <c r="J437" s="334">
        <v>246</v>
      </c>
      <c r="K437" s="334">
        <v>30</v>
      </c>
      <c r="L437" s="334">
        <v>0</v>
      </c>
      <c r="M437" s="334">
        <v>122</v>
      </c>
      <c r="N437" s="334">
        <v>31</v>
      </c>
      <c r="O437" s="334">
        <v>2</v>
      </c>
      <c r="P437" s="334">
        <v>17</v>
      </c>
      <c r="Q437" s="527">
        <v>6</v>
      </c>
      <c r="R437" s="596">
        <f t="shared" si="135"/>
        <v>485</v>
      </c>
      <c r="S437" s="639">
        <f>R437/SUM(R437:R439)</f>
        <v>4.8048345551812956E-2</v>
      </c>
      <c r="T437" s="15"/>
      <c r="U437" s="15"/>
      <c r="V437" s="15"/>
      <c r="W437" s="1792"/>
      <c r="X437" s="14"/>
      <c r="Y437" s="15"/>
      <c r="Z437" s="15"/>
      <c r="AA437" s="15"/>
      <c r="AB437" s="15"/>
      <c r="AC437" s="15"/>
      <c r="AD437" s="15"/>
      <c r="AE437" s="15"/>
      <c r="AF437" s="15"/>
      <c r="AG437" s="15"/>
      <c r="AH437" s="15"/>
      <c r="AI437" s="15"/>
      <c r="AJ437" s="15"/>
      <c r="AK437" s="15"/>
      <c r="AL437" s="15"/>
      <c r="AM437" s="15"/>
      <c r="AN437" s="15"/>
      <c r="AO437" s="16"/>
    </row>
    <row r="438" spans="1:41" ht="17.25" hidden="1" customHeight="1" thickBot="1" x14ac:dyDescent="0.3">
      <c r="A438" s="2363"/>
      <c r="B438" s="56" t="s">
        <v>201</v>
      </c>
      <c r="C438" s="528">
        <v>0</v>
      </c>
      <c r="D438" s="341">
        <v>4</v>
      </c>
      <c r="E438" s="341">
        <v>9</v>
      </c>
      <c r="F438" s="341">
        <v>4</v>
      </c>
      <c r="G438" s="341">
        <v>1</v>
      </c>
      <c r="H438" s="341">
        <v>0</v>
      </c>
      <c r="I438" s="341">
        <v>0</v>
      </c>
      <c r="J438" s="341">
        <v>98</v>
      </c>
      <c r="K438" s="341">
        <v>7</v>
      </c>
      <c r="L438" s="341">
        <v>2</v>
      </c>
      <c r="M438" s="341">
        <v>39</v>
      </c>
      <c r="N438" s="341">
        <v>14</v>
      </c>
      <c r="O438" s="341">
        <v>1</v>
      </c>
      <c r="P438" s="341">
        <v>7</v>
      </c>
      <c r="Q438" s="538">
        <v>0</v>
      </c>
      <c r="R438" s="597">
        <f t="shared" si="135"/>
        <v>186</v>
      </c>
      <c r="S438" s="639">
        <f>R438/SUM(R437:R439)</f>
        <v>1.8426788191004559E-2</v>
      </c>
      <c r="T438" s="15"/>
      <c r="U438" s="15"/>
      <c r="V438" s="15"/>
      <c r="W438" s="1792"/>
      <c r="X438" s="14"/>
      <c r="Y438" s="15"/>
      <c r="Z438" s="15"/>
      <c r="AA438" s="15"/>
      <c r="AB438" s="15"/>
      <c r="AC438" s="15"/>
      <c r="AD438" s="15"/>
      <c r="AE438" s="15"/>
      <c r="AF438" s="15"/>
      <c r="AG438" s="15"/>
      <c r="AH438" s="15"/>
      <c r="AI438" s="15"/>
      <c r="AJ438" s="15"/>
      <c r="AK438" s="15"/>
      <c r="AL438" s="15"/>
      <c r="AM438" s="15"/>
      <c r="AN438" s="15"/>
      <c r="AO438" s="16"/>
    </row>
    <row r="439" spans="1:41" ht="17.25" hidden="1" customHeight="1" thickBot="1" x14ac:dyDescent="0.3">
      <c r="A439" s="2368"/>
      <c r="B439" s="57" t="s">
        <v>202</v>
      </c>
      <c r="C439" s="530">
        <v>35</v>
      </c>
      <c r="D439" s="339">
        <v>182</v>
      </c>
      <c r="E439" s="339">
        <v>156</v>
      </c>
      <c r="F439" s="339">
        <v>47</v>
      </c>
      <c r="G439" s="339">
        <v>67</v>
      </c>
      <c r="H439" s="339">
        <v>0</v>
      </c>
      <c r="I439" s="339">
        <v>0</v>
      </c>
      <c r="J439" s="339">
        <v>5820</v>
      </c>
      <c r="K439" s="339">
        <v>275</v>
      </c>
      <c r="L439" s="339">
        <v>122</v>
      </c>
      <c r="M439" s="339">
        <v>1606</v>
      </c>
      <c r="N439" s="339">
        <v>560</v>
      </c>
      <c r="O439" s="339">
        <v>31</v>
      </c>
      <c r="P439" s="339">
        <v>292</v>
      </c>
      <c r="Q439" s="531">
        <v>230</v>
      </c>
      <c r="R439" s="599">
        <f t="shared" si="135"/>
        <v>9423</v>
      </c>
      <c r="S439" s="639">
        <f>R439/SUM(R437:R439)</f>
        <v>0.93352486625718245</v>
      </c>
      <c r="T439" s="15"/>
      <c r="U439" s="15"/>
      <c r="V439" s="15"/>
      <c r="W439" s="1792"/>
      <c r="X439" s="14"/>
      <c r="Y439" s="15"/>
      <c r="Z439" s="15"/>
      <c r="AA439" s="15"/>
      <c r="AB439" s="15"/>
      <c r="AC439" s="15"/>
      <c r="AD439" s="15"/>
      <c r="AE439" s="15"/>
      <c r="AF439" s="17"/>
      <c r="AG439" s="15"/>
      <c r="AH439" s="15"/>
      <c r="AI439" s="15"/>
      <c r="AJ439" s="15"/>
      <c r="AK439" s="15"/>
      <c r="AL439" s="15"/>
      <c r="AM439" s="15"/>
      <c r="AN439" s="17"/>
      <c r="AO439" s="16"/>
    </row>
    <row r="440" spans="1:41" ht="17.25" hidden="1" customHeight="1" thickBot="1" x14ac:dyDescent="0.3">
      <c r="A440" s="2363" t="s">
        <v>110</v>
      </c>
      <c r="B440" s="196" t="s">
        <v>200</v>
      </c>
      <c r="C440" s="539">
        <v>0</v>
      </c>
      <c r="D440" s="353">
        <v>0</v>
      </c>
      <c r="E440" s="353">
        <v>0</v>
      </c>
      <c r="F440" s="353">
        <v>0</v>
      </c>
      <c r="G440" s="353">
        <v>0</v>
      </c>
      <c r="H440" s="353">
        <v>0</v>
      </c>
      <c r="I440" s="353">
        <v>0</v>
      </c>
      <c r="J440" s="353">
        <v>40</v>
      </c>
      <c r="K440" s="353">
        <v>0</v>
      </c>
      <c r="L440" s="353">
        <v>0</v>
      </c>
      <c r="M440" s="353">
        <v>5</v>
      </c>
      <c r="N440" s="353">
        <v>9</v>
      </c>
      <c r="O440" s="353">
        <v>0</v>
      </c>
      <c r="P440" s="353">
        <v>0</v>
      </c>
      <c r="Q440" s="540">
        <v>0</v>
      </c>
      <c r="R440" s="606">
        <f t="shared" ref="R440:R445" si="136">SUM(C440:Q440)</f>
        <v>54</v>
      </c>
      <c r="S440" s="636">
        <f>R440/SUM(R440:R442)</f>
        <v>0.19014084507042253</v>
      </c>
      <c r="T440" s="15"/>
      <c r="U440" s="15"/>
      <c r="V440" s="15"/>
      <c r="W440" s="1792"/>
      <c r="X440" s="14"/>
      <c r="Y440" s="15"/>
      <c r="Z440" s="15"/>
      <c r="AA440" s="15"/>
      <c r="AB440" s="15"/>
      <c r="AC440" s="15"/>
      <c r="AD440" s="15"/>
      <c r="AE440" s="15"/>
      <c r="AF440" s="17"/>
      <c r="AG440" s="15"/>
      <c r="AH440" s="15"/>
      <c r="AI440" s="15"/>
      <c r="AJ440" s="15"/>
      <c r="AK440" s="15"/>
      <c r="AL440" s="15"/>
      <c r="AM440" s="15"/>
      <c r="AN440" s="17"/>
      <c r="AO440" s="16"/>
    </row>
    <row r="441" spans="1:41" ht="17.25" hidden="1" customHeight="1" thickBot="1" x14ac:dyDescent="0.3">
      <c r="A441" s="2363"/>
      <c r="B441" s="58" t="s">
        <v>201</v>
      </c>
      <c r="C441" s="534">
        <v>0</v>
      </c>
      <c r="D441" s="347">
        <v>0</v>
      </c>
      <c r="E441" s="347">
        <v>0</v>
      </c>
      <c r="F441" s="347">
        <v>1</v>
      </c>
      <c r="G441" s="347">
        <v>0</v>
      </c>
      <c r="H441" s="347">
        <v>0</v>
      </c>
      <c r="I441" s="347">
        <v>0</v>
      </c>
      <c r="J441" s="347">
        <v>25</v>
      </c>
      <c r="K441" s="347">
        <v>0</v>
      </c>
      <c r="L441" s="347">
        <v>0</v>
      </c>
      <c r="M441" s="347">
        <v>1</v>
      </c>
      <c r="N441" s="347">
        <v>5</v>
      </c>
      <c r="O441" s="347">
        <v>0</v>
      </c>
      <c r="P441" s="347">
        <v>0</v>
      </c>
      <c r="Q441" s="535">
        <v>0</v>
      </c>
      <c r="R441" s="607">
        <f t="shared" si="136"/>
        <v>32</v>
      </c>
      <c r="S441" s="636">
        <f>R441/SUM(R440:R442)</f>
        <v>0.11267605633802817</v>
      </c>
      <c r="T441" s="15"/>
      <c r="U441" s="15"/>
      <c r="V441" s="15"/>
      <c r="W441" s="1792"/>
      <c r="X441" s="14"/>
      <c r="Y441" s="15"/>
      <c r="Z441" s="15"/>
      <c r="AA441" s="15"/>
      <c r="AB441" s="15"/>
      <c r="AC441" s="15"/>
      <c r="AD441" s="15"/>
      <c r="AE441" s="15"/>
      <c r="AF441" s="17"/>
      <c r="AG441" s="15"/>
      <c r="AH441" s="15"/>
      <c r="AI441" s="15"/>
      <c r="AJ441" s="15"/>
      <c r="AK441" s="15"/>
      <c r="AL441" s="15"/>
      <c r="AM441" s="15"/>
      <c r="AN441" s="17"/>
      <c r="AO441" s="16"/>
    </row>
    <row r="442" spans="1:41" ht="17.25" hidden="1" customHeight="1" thickBot="1" x14ac:dyDescent="0.3">
      <c r="A442" s="2371"/>
      <c r="B442" s="136" t="s">
        <v>202</v>
      </c>
      <c r="C442" s="541">
        <v>0</v>
      </c>
      <c r="D442" s="356">
        <v>3</v>
      </c>
      <c r="E442" s="356">
        <v>2</v>
      </c>
      <c r="F442" s="356">
        <v>1</v>
      </c>
      <c r="G442" s="356">
        <v>1</v>
      </c>
      <c r="H442" s="356">
        <v>0</v>
      </c>
      <c r="I442" s="356">
        <v>0</v>
      </c>
      <c r="J442" s="356">
        <v>131</v>
      </c>
      <c r="K442" s="356">
        <v>1</v>
      </c>
      <c r="L442" s="356">
        <v>0</v>
      </c>
      <c r="M442" s="356">
        <v>39</v>
      </c>
      <c r="N442" s="356">
        <v>12</v>
      </c>
      <c r="O442" s="356">
        <v>1</v>
      </c>
      <c r="P442" s="356">
        <v>4</v>
      </c>
      <c r="Q442" s="542">
        <v>3</v>
      </c>
      <c r="R442" s="609">
        <f t="shared" si="136"/>
        <v>198</v>
      </c>
      <c r="S442" s="636">
        <f>R442/SUM(R440:R442)</f>
        <v>0.69718309859154926</v>
      </c>
      <c r="T442" s="15"/>
      <c r="U442" s="15"/>
      <c r="V442" s="15"/>
      <c r="W442" s="1792"/>
      <c r="X442" s="14"/>
      <c r="Y442" s="16"/>
      <c r="Z442" s="16"/>
      <c r="AA442" s="16"/>
      <c r="AB442" s="16"/>
      <c r="AC442" s="16"/>
      <c r="AD442" s="16"/>
      <c r="AE442" s="16"/>
      <c r="AF442" s="16"/>
      <c r="AG442" s="16"/>
      <c r="AH442" s="16"/>
      <c r="AI442" s="16"/>
      <c r="AJ442" s="16"/>
      <c r="AK442" s="16"/>
      <c r="AL442" s="16"/>
      <c r="AM442" s="16"/>
      <c r="AN442" s="16"/>
      <c r="AO442" s="15"/>
    </row>
    <row r="443" spans="1:41" ht="17.25" hidden="1" customHeight="1" thickTop="1" x14ac:dyDescent="0.25">
      <c r="A443" s="2363" t="s">
        <v>130</v>
      </c>
      <c r="B443" s="135" t="s">
        <v>200</v>
      </c>
      <c r="C443" s="201">
        <v>2</v>
      </c>
      <c r="D443" s="199">
        <v>52</v>
      </c>
      <c r="E443" s="199">
        <v>43</v>
      </c>
      <c r="F443" s="199">
        <v>41</v>
      </c>
      <c r="G443" s="199">
        <v>13</v>
      </c>
      <c r="H443" s="199">
        <v>0</v>
      </c>
      <c r="I443" s="199">
        <v>0</v>
      </c>
      <c r="J443" s="199">
        <v>1846</v>
      </c>
      <c r="K443" s="199">
        <v>201</v>
      </c>
      <c r="L443" s="199">
        <v>19</v>
      </c>
      <c r="M443" s="199">
        <v>748</v>
      </c>
      <c r="N443" s="199">
        <v>186</v>
      </c>
      <c r="O443" s="199">
        <v>5</v>
      </c>
      <c r="P443" s="199">
        <v>72</v>
      </c>
      <c r="Q443" s="543">
        <v>37</v>
      </c>
      <c r="R443" s="600">
        <f t="shared" si="136"/>
        <v>3265</v>
      </c>
      <c r="S443" s="642">
        <f>R443/SUM(R443:R445)</f>
        <v>0.14468028537244648</v>
      </c>
      <c r="T443" s="15"/>
      <c r="U443" s="15"/>
      <c r="V443" s="15"/>
      <c r="W443" s="1792"/>
      <c r="X443" s="14"/>
      <c r="Y443" s="16"/>
      <c r="Z443" s="16"/>
      <c r="AA443" s="16"/>
      <c r="AB443" s="16"/>
      <c r="AC443" s="16"/>
      <c r="AD443" s="16"/>
      <c r="AE443" s="16"/>
      <c r="AF443" s="16"/>
      <c r="AG443" s="16"/>
      <c r="AH443" s="16"/>
      <c r="AI443" s="16"/>
      <c r="AJ443" s="16"/>
      <c r="AK443" s="16"/>
      <c r="AL443" s="16"/>
      <c r="AM443" s="16"/>
      <c r="AN443" s="16"/>
      <c r="AO443" s="15"/>
    </row>
    <row r="444" spans="1:41" ht="17.25" hidden="1" customHeight="1" x14ac:dyDescent="0.25">
      <c r="A444" s="2363"/>
      <c r="B444" s="56" t="s">
        <v>201</v>
      </c>
      <c r="C444" s="197">
        <v>2</v>
      </c>
      <c r="D444" s="202">
        <v>18</v>
      </c>
      <c r="E444" s="202">
        <v>32</v>
      </c>
      <c r="F444" s="202">
        <v>16</v>
      </c>
      <c r="G444" s="202">
        <v>6</v>
      </c>
      <c r="H444" s="202">
        <v>0</v>
      </c>
      <c r="I444" s="202">
        <v>0</v>
      </c>
      <c r="J444" s="202">
        <v>533</v>
      </c>
      <c r="K444" s="202">
        <v>28</v>
      </c>
      <c r="L444" s="202">
        <v>8</v>
      </c>
      <c r="M444" s="202">
        <v>158</v>
      </c>
      <c r="N444" s="202">
        <v>68</v>
      </c>
      <c r="O444" s="202">
        <v>3</v>
      </c>
      <c r="P444" s="202">
        <v>34</v>
      </c>
      <c r="Q444" s="544">
        <v>9</v>
      </c>
      <c r="R444" s="597">
        <f t="shared" si="136"/>
        <v>915</v>
      </c>
      <c r="S444" s="642">
        <f>R444/SUM(R443:R445)</f>
        <v>4.0545929897638146E-2</v>
      </c>
      <c r="T444" s="15"/>
      <c r="U444" s="15"/>
      <c r="V444" s="15"/>
      <c r="W444" s="1792"/>
      <c r="X444" s="14"/>
      <c r="Y444" s="16"/>
      <c r="Z444" s="16"/>
      <c r="AA444" s="16"/>
      <c r="AB444" s="16"/>
      <c r="AC444" s="16"/>
      <c r="AD444" s="16"/>
      <c r="AE444" s="16"/>
      <c r="AF444" s="16"/>
      <c r="AG444" s="16"/>
      <c r="AH444" s="16"/>
      <c r="AI444" s="16"/>
      <c r="AJ444" s="16"/>
      <c r="AK444" s="16"/>
      <c r="AL444" s="16"/>
      <c r="AM444" s="16"/>
      <c r="AN444" s="16"/>
      <c r="AO444" s="15"/>
    </row>
    <row r="445" spans="1:41" ht="17.25" hidden="1" customHeight="1" thickBot="1" x14ac:dyDescent="0.3">
      <c r="A445" s="2363"/>
      <c r="B445" s="102" t="s">
        <v>202</v>
      </c>
      <c r="C445" s="603">
        <v>69</v>
      </c>
      <c r="D445" s="204">
        <v>345</v>
      </c>
      <c r="E445" s="204">
        <v>282</v>
      </c>
      <c r="F445" s="204">
        <v>110</v>
      </c>
      <c r="G445" s="204">
        <v>122</v>
      </c>
      <c r="H445" s="204">
        <v>0</v>
      </c>
      <c r="I445" s="204">
        <v>0</v>
      </c>
      <c r="J445" s="204">
        <v>11284</v>
      </c>
      <c r="K445" s="204">
        <v>552</v>
      </c>
      <c r="L445" s="204">
        <v>245</v>
      </c>
      <c r="M445" s="204">
        <v>3151</v>
      </c>
      <c r="N445" s="204">
        <v>1105</v>
      </c>
      <c r="O445" s="204">
        <v>64</v>
      </c>
      <c r="P445" s="204">
        <v>583</v>
      </c>
      <c r="Q445" s="604">
        <v>475</v>
      </c>
      <c r="R445" s="599">
        <f t="shared" si="136"/>
        <v>18387</v>
      </c>
      <c r="S445" s="642">
        <f>R445/SUM(R443:R445)</f>
        <v>0.81477378472991535</v>
      </c>
      <c r="T445" s="15"/>
      <c r="U445" s="15"/>
      <c r="V445" s="15"/>
      <c r="W445" s="1792"/>
      <c r="X445" s="14"/>
      <c r="Y445" s="14"/>
      <c r="Z445" s="14"/>
      <c r="AA445" s="14"/>
      <c r="AB445" s="14"/>
      <c r="AC445" s="14"/>
      <c r="AD445" s="14"/>
      <c r="AE445" s="14"/>
      <c r="AF445" s="14"/>
      <c r="AG445" s="14"/>
      <c r="AH445" s="14"/>
      <c r="AI445" s="14"/>
      <c r="AJ445" s="14"/>
      <c r="AK445" s="14"/>
      <c r="AL445" s="14"/>
      <c r="AM445" s="14"/>
      <c r="AN445" s="14"/>
      <c r="AO445" s="14"/>
    </row>
    <row r="446" spans="1:41" ht="21.75" hidden="1" customHeight="1" thickBot="1" x14ac:dyDescent="0.3">
      <c r="A446" s="2364" t="s">
        <v>161</v>
      </c>
      <c r="B446" s="2365"/>
      <c r="C446" s="2361"/>
      <c r="D446" s="2361"/>
      <c r="E446" s="2361"/>
      <c r="F446" s="2361"/>
      <c r="G446" s="2361"/>
      <c r="H446" s="2361"/>
      <c r="I446" s="2361"/>
      <c r="J446" s="2361"/>
      <c r="K446" s="2361"/>
      <c r="L446" s="2361"/>
      <c r="M446" s="2361"/>
      <c r="N446" s="2361"/>
      <c r="O446" s="2361"/>
      <c r="P446" s="2361"/>
      <c r="Q446" s="2361"/>
      <c r="R446" s="2365"/>
      <c r="S446" s="2366"/>
      <c r="T446" s="15"/>
      <c r="U446" s="15"/>
      <c r="V446" s="15"/>
      <c r="W446" s="1792"/>
      <c r="X446" s="14"/>
      <c r="Y446" s="14"/>
      <c r="Z446" s="14"/>
      <c r="AA446" s="14"/>
      <c r="AB446" s="14"/>
      <c r="AC446" s="14"/>
      <c r="AD446" s="14"/>
      <c r="AE446" s="14"/>
      <c r="AF446" s="14"/>
      <c r="AG446" s="14"/>
      <c r="AH446" s="14"/>
      <c r="AI446" s="14"/>
      <c r="AJ446" s="14"/>
      <c r="AK446" s="14"/>
      <c r="AL446" s="14"/>
      <c r="AM446" s="14"/>
      <c r="AN446" s="14"/>
      <c r="AO446" s="14"/>
    </row>
    <row r="447" spans="1:41" ht="17.25" hidden="1" customHeight="1" thickBot="1" x14ac:dyDescent="0.3">
      <c r="A447" s="2367" t="s">
        <v>162</v>
      </c>
      <c r="B447" s="55" t="s">
        <v>200</v>
      </c>
      <c r="C447" s="333">
        <v>0</v>
      </c>
      <c r="D447" s="334">
        <v>0</v>
      </c>
      <c r="E447" s="334">
        <v>0</v>
      </c>
      <c r="F447" s="334">
        <v>0</v>
      </c>
      <c r="G447" s="334">
        <v>0</v>
      </c>
      <c r="H447" s="334">
        <v>0</v>
      </c>
      <c r="I447" s="334">
        <v>0</v>
      </c>
      <c r="J447" s="334">
        <v>0</v>
      </c>
      <c r="K447" s="334">
        <v>0</v>
      </c>
      <c r="L447" s="334">
        <v>0</v>
      </c>
      <c r="M447" s="334">
        <v>0</v>
      </c>
      <c r="N447" s="334">
        <v>0</v>
      </c>
      <c r="O447" s="334">
        <v>0</v>
      </c>
      <c r="P447" s="334">
        <v>0</v>
      </c>
      <c r="Q447" s="335">
        <v>0</v>
      </c>
      <c r="R447" s="621">
        <f t="shared" ref="R447:R458" si="137">SUM(C447:Q447)</f>
        <v>0</v>
      </c>
      <c r="S447" s="1266">
        <f>R447/SUM(R447:R449)</f>
        <v>0</v>
      </c>
      <c r="T447" s="15"/>
      <c r="U447" s="15"/>
      <c r="V447" s="15"/>
      <c r="W447" s="1792"/>
      <c r="X447" s="14"/>
      <c r="Y447" s="14"/>
      <c r="Z447" s="14"/>
      <c r="AA447" s="14"/>
      <c r="AB447" s="14"/>
      <c r="AC447" s="14"/>
      <c r="AD447" s="14"/>
      <c r="AE447" s="14"/>
      <c r="AF447" s="14"/>
      <c r="AG447" s="14"/>
      <c r="AH447" s="14"/>
      <c r="AI447" s="14"/>
      <c r="AJ447" s="14"/>
      <c r="AK447" s="14"/>
      <c r="AL447" s="14"/>
      <c r="AM447" s="14"/>
      <c r="AN447" s="14"/>
      <c r="AO447" s="14"/>
    </row>
    <row r="448" spans="1:41" ht="17.25" hidden="1" customHeight="1" thickBot="1" x14ac:dyDescent="0.3">
      <c r="A448" s="2363"/>
      <c r="B448" s="56" t="s">
        <v>201</v>
      </c>
      <c r="C448" s="336">
        <v>0</v>
      </c>
      <c r="D448" s="336">
        <v>0</v>
      </c>
      <c r="E448" s="336">
        <v>0</v>
      </c>
      <c r="F448" s="336">
        <v>0</v>
      </c>
      <c r="G448" s="336">
        <v>0</v>
      </c>
      <c r="H448" s="336">
        <v>0</v>
      </c>
      <c r="I448" s="336">
        <v>0</v>
      </c>
      <c r="J448" s="336">
        <v>0</v>
      </c>
      <c r="K448" s="336">
        <v>0</v>
      </c>
      <c r="L448" s="336">
        <v>0</v>
      </c>
      <c r="M448" s="336">
        <v>0</v>
      </c>
      <c r="N448" s="336">
        <v>0</v>
      </c>
      <c r="O448" s="336">
        <v>0</v>
      </c>
      <c r="P448" s="336">
        <v>0</v>
      </c>
      <c r="Q448" s="337">
        <v>0</v>
      </c>
      <c r="R448" s="622">
        <f t="shared" si="137"/>
        <v>0</v>
      </c>
      <c r="S448" s="1266">
        <f>R448/SUM(R447:R449)</f>
        <v>0</v>
      </c>
      <c r="T448" s="15"/>
      <c r="U448" s="15"/>
      <c r="V448" s="15"/>
      <c r="W448" s="1792"/>
      <c r="X448" s="14"/>
      <c r="Y448" s="14"/>
      <c r="Z448" s="14"/>
      <c r="AA448" s="14"/>
      <c r="AB448" s="14"/>
      <c r="AC448" s="14"/>
      <c r="AD448" s="14"/>
      <c r="AE448" s="14"/>
      <c r="AF448" s="14"/>
      <c r="AG448" s="14"/>
      <c r="AH448" s="14"/>
      <c r="AI448" s="14"/>
      <c r="AJ448" s="14"/>
      <c r="AK448" s="14"/>
      <c r="AL448" s="14"/>
      <c r="AM448" s="14"/>
      <c r="AN448" s="14"/>
      <c r="AO448" s="14"/>
    </row>
    <row r="449" spans="1:41" ht="17.25" hidden="1" customHeight="1" thickBot="1" x14ac:dyDescent="0.3">
      <c r="A449" s="2368"/>
      <c r="B449" s="57" t="s">
        <v>202</v>
      </c>
      <c r="C449" s="338">
        <v>1</v>
      </c>
      <c r="D449" s="339">
        <v>2</v>
      </c>
      <c r="E449" s="339">
        <v>5</v>
      </c>
      <c r="F449" s="339">
        <v>1</v>
      </c>
      <c r="G449" s="339">
        <v>2</v>
      </c>
      <c r="H449" s="339">
        <v>0</v>
      </c>
      <c r="I449" s="339">
        <v>0</v>
      </c>
      <c r="J449" s="339">
        <v>80</v>
      </c>
      <c r="K449" s="339">
        <v>4</v>
      </c>
      <c r="L449" s="339">
        <v>2</v>
      </c>
      <c r="M449" s="339">
        <v>19</v>
      </c>
      <c r="N449" s="339">
        <v>11</v>
      </c>
      <c r="O449" s="339">
        <v>0</v>
      </c>
      <c r="P449" s="339">
        <v>7</v>
      </c>
      <c r="Q449" s="340">
        <v>3</v>
      </c>
      <c r="R449" s="623">
        <f t="shared" si="137"/>
        <v>137</v>
      </c>
      <c r="S449" s="639">
        <f>R449/SUM(R447:R449)</f>
        <v>1</v>
      </c>
      <c r="T449" s="15"/>
      <c r="U449" s="15"/>
      <c r="V449" s="15"/>
      <c r="W449" s="1792"/>
      <c r="X449" s="14"/>
      <c r="Y449" s="14"/>
      <c r="Z449" s="14"/>
      <c r="AA449" s="14"/>
      <c r="AB449" s="14"/>
      <c r="AC449" s="14"/>
      <c r="AD449" s="14"/>
      <c r="AE449" s="14"/>
      <c r="AF449" s="14"/>
      <c r="AG449" s="14"/>
      <c r="AH449" s="14"/>
      <c r="AI449" s="14"/>
      <c r="AJ449" s="14"/>
      <c r="AK449" s="14"/>
      <c r="AL449" s="14"/>
      <c r="AM449" s="14"/>
      <c r="AN449" s="14"/>
      <c r="AO449" s="14"/>
    </row>
    <row r="450" spans="1:41" ht="17.25" hidden="1" customHeight="1" thickBot="1" x14ac:dyDescent="0.3">
      <c r="A450" s="2367" t="s">
        <v>163</v>
      </c>
      <c r="B450" s="60" t="s">
        <v>200</v>
      </c>
      <c r="C450" s="343">
        <v>2</v>
      </c>
      <c r="D450" s="344">
        <v>36</v>
      </c>
      <c r="E450" s="344">
        <v>33</v>
      </c>
      <c r="F450" s="344">
        <v>34</v>
      </c>
      <c r="G450" s="344">
        <v>9</v>
      </c>
      <c r="H450" s="344">
        <v>0</v>
      </c>
      <c r="I450" s="344">
        <v>0</v>
      </c>
      <c r="J450" s="344">
        <v>1460</v>
      </c>
      <c r="K450" s="344">
        <v>171</v>
      </c>
      <c r="L450" s="344">
        <v>17</v>
      </c>
      <c r="M450" s="344">
        <v>578</v>
      </c>
      <c r="N450" s="344">
        <v>144</v>
      </c>
      <c r="O450" s="344">
        <v>3</v>
      </c>
      <c r="P450" s="344">
        <v>62</v>
      </c>
      <c r="Q450" s="345">
        <v>23</v>
      </c>
      <c r="R450" s="624">
        <f t="shared" si="137"/>
        <v>2572</v>
      </c>
      <c r="S450" s="636">
        <f>R450/SUM(R450:R452)</f>
        <v>0.17166121604485082</v>
      </c>
      <c r="T450" s="15"/>
      <c r="U450" s="15"/>
      <c r="V450" s="15"/>
      <c r="W450" s="1792"/>
      <c r="X450" s="14"/>
      <c r="Y450" s="14"/>
      <c r="Z450" s="14"/>
      <c r="AA450" s="14"/>
      <c r="AB450" s="14"/>
      <c r="AC450" s="14"/>
      <c r="AD450" s="14"/>
      <c r="AE450" s="14"/>
      <c r="AF450" s="14"/>
      <c r="AG450" s="14"/>
      <c r="AH450" s="14"/>
      <c r="AI450" s="14"/>
      <c r="AJ450" s="14"/>
      <c r="AK450" s="14"/>
      <c r="AL450" s="14"/>
      <c r="AM450" s="14"/>
      <c r="AN450" s="14"/>
      <c r="AO450" s="14"/>
    </row>
    <row r="451" spans="1:41" ht="17.25" hidden="1" customHeight="1" thickBot="1" x14ac:dyDescent="0.3">
      <c r="A451" s="2363"/>
      <c r="B451" s="58" t="s">
        <v>201</v>
      </c>
      <c r="C451" s="346">
        <v>1</v>
      </c>
      <c r="D451" s="347">
        <v>16</v>
      </c>
      <c r="E451" s="347">
        <v>25</v>
      </c>
      <c r="F451" s="347">
        <v>12</v>
      </c>
      <c r="G451" s="347">
        <v>3</v>
      </c>
      <c r="H451" s="347">
        <v>0</v>
      </c>
      <c r="I451" s="347">
        <v>0</v>
      </c>
      <c r="J451" s="347">
        <v>411</v>
      </c>
      <c r="K451" s="347">
        <v>21</v>
      </c>
      <c r="L451" s="347">
        <v>7</v>
      </c>
      <c r="M451" s="347">
        <v>131</v>
      </c>
      <c r="N451" s="347">
        <v>59</v>
      </c>
      <c r="O451" s="347">
        <v>3</v>
      </c>
      <c r="P451" s="347">
        <v>25</v>
      </c>
      <c r="Q451" s="348">
        <v>7</v>
      </c>
      <c r="R451" s="625">
        <f t="shared" si="137"/>
        <v>721</v>
      </c>
      <c r="S451" s="636">
        <f>R451/SUM(R450:R452)</f>
        <v>4.8121204031235397E-2</v>
      </c>
      <c r="T451" s="15"/>
      <c r="U451" s="15"/>
      <c r="V451" s="15"/>
      <c r="W451" s="1792"/>
      <c r="X451" s="14"/>
      <c r="Y451" s="14"/>
      <c r="Z451" s="14"/>
      <c r="AA451" s="14"/>
      <c r="AB451" s="14"/>
      <c r="AC451" s="14"/>
      <c r="AD451" s="14"/>
      <c r="AE451" s="14"/>
      <c r="AF451" s="14"/>
      <c r="AG451" s="14"/>
      <c r="AH451" s="14"/>
      <c r="AI451" s="14"/>
      <c r="AJ451" s="14"/>
      <c r="AK451" s="14"/>
      <c r="AL451" s="14"/>
      <c r="AM451" s="14"/>
      <c r="AN451" s="14"/>
      <c r="AO451" s="14"/>
    </row>
    <row r="452" spans="1:41" ht="17.25" hidden="1" customHeight="1" thickBot="1" x14ac:dyDescent="0.3">
      <c r="A452" s="2368"/>
      <c r="B452" s="59" t="s">
        <v>202</v>
      </c>
      <c r="C452" s="349">
        <v>49</v>
      </c>
      <c r="D452" s="350">
        <v>212</v>
      </c>
      <c r="E452" s="350">
        <v>159</v>
      </c>
      <c r="F452" s="350">
        <v>75</v>
      </c>
      <c r="G452" s="350">
        <v>86</v>
      </c>
      <c r="H452" s="350">
        <v>0</v>
      </c>
      <c r="I452" s="350">
        <v>0</v>
      </c>
      <c r="J452" s="350">
        <v>7071</v>
      </c>
      <c r="K452" s="350">
        <v>361</v>
      </c>
      <c r="L452" s="350">
        <v>165</v>
      </c>
      <c r="M452" s="350">
        <v>2062</v>
      </c>
      <c r="N452" s="350">
        <v>717</v>
      </c>
      <c r="O452" s="350">
        <v>47</v>
      </c>
      <c r="P452" s="350">
        <v>363</v>
      </c>
      <c r="Q452" s="351">
        <v>323</v>
      </c>
      <c r="R452" s="626">
        <f t="shared" si="137"/>
        <v>11690</v>
      </c>
      <c r="S452" s="636">
        <f>R452/SUM(R450:R452)</f>
        <v>0.78021757992391372</v>
      </c>
      <c r="T452" s="15"/>
      <c r="U452" s="15"/>
      <c r="V452" s="15"/>
      <c r="W452" s="1792"/>
      <c r="X452" s="14"/>
      <c r="Y452" s="14"/>
      <c r="Z452" s="14"/>
      <c r="AA452" s="14"/>
      <c r="AB452" s="14"/>
      <c r="AC452" s="14"/>
      <c r="AD452" s="14"/>
      <c r="AE452" s="14"/>
      <c r="AF452" s="14"/>
      <c r="AG452" s="14"/>
      <c r="AH452" s="14"/>
      <c r="AI452" s="14"/>
      <c r="AJ452" s="14"/>
      <c r="AK452" s="14"/>
      <c r="AL452" s="14"/>
      <c r="AM452" s="14"/>
      <c r="AN452" s="14"/>
      <c r="AO452" s="14"/>
    </row>
    <row r="453" spans="1:41" ht="17.25" hidden="1" customHeight="1" thickBot="1" x14ac:dyDescent="0.3">
      <c r="A453" s="2367" t="s">
        <v>164</v>
      </c>
      <c r="B453" s="55" t="s">
        <v>200</v>
      </c>
      <c r="C453" s="333">
        <v>0</v>
      </c>
      <c r="D453" s="334">
        <v>15</v>
      </c>
      <c r="E453" s="334">
        <v>10</v>
      </c>
      <c r="F453" s="334">
        <v>6</v>
      </c>
      <c r="G453" s="334">
        <v>3</v>
      </c>
      <c r="H453" s="334">
        <v>0</v>
      </c>
      <c r="I453" s="334">
        <v>0</v>
      </c>
      <c r="J453" s="334">
        <v>334</v>
      </c>
      <c r="K453" s="334">
        <v>28</v>
      </c>
      <c r="L453" s="334">
        <v>1</v>
      </c>
      <c r="M453" s="334">
        <v>149</v>
      </c>
      <c r="N453" s="334">
        <v>36</v>
      </c>
      <c r="O453" s="334">
        <v>2</v>
      </c>
      <c r="P453" s="334">
        <v>10</v>
      </c>
      <c r="Q453" s="335">
        <v>8</v>
      </c>
      <c r="R453" s="621">
        <f t="shared" si="137"/>
        <v>602</v>
      </c>
      <c r="S453" s="639">
        <f>R453/SUM(R453:R455)</f>
        <v>8.9277769538780957E-2</v>
      </c>
      <c r="T453" s="15"/>
      <c r="U453" s="15"/>
      <c r="V453" s="15"/>
      <c r="W453" s="1792"/>
      <c r="X453" s="14"/>
      <c r="Y453" s="14"/>
      <c r="Z453" s="14"/>
      <c r="AA453" s="14"/>
      <c r="AB453" s="14"/>
      <c r="AC453" s="14"/>
      <c r="AD453" s="14"/>
      <c r="AE453" s="14"/>
      <c r="AF453" s="14"/>
      <c r="AG453" s="14"/>
      <c r="AH453" s="14"/>
      <c r="AI453" s="14"/>
      <c r="AJ453" s="14"/>
      <c r="AK453" s="14"/>
      <c r="AL453" s="14"/>
      <c r="AM453" s="14"/>
      <c r="AN453" s="14"/>
      <c r="AO453" s="14"/>
    </row>
    <row r="454" spans="1:41" ht="17.25" hidden="1" customHeight="1" thickBot="1" x14ac:dyDescent="0.3">
      <c r="A454" s="2363"/>
      <c r="B454" s="56" t="s">
        <v>201</v>
      </c>
      <c r="C454" s="336">
        <v>1</v>
      </c>
      <c r="D454" s="341">
        <v>1</v>
      </c>
      <c r="E454" s="341">
        <v>6</v>
      </c>
      <c r="F454" s="341">
        <v>2</v>
      </c>
      <c r="G454" s="341">
        <v>3</v>
      </c>
      <c r="H454" s="341">
        <v>0</v>
      </c>
      <c r="I454" s="341">
        <v>0</v>
      </c>
      <c r="J454" s="341">
        <v>80</v>
      </c>
      <c r="K454" s="341">
        <v>7</v>
      </c>
      <c r="L454" s="341">
        <v>1</v>
      </c>
      <c r="M454" s="341">
        <v>24</v>
      </c>
      <c r="N454" s="341">
        <v>9</v>
      </c>
      <c r="O454" s="341">
        <v>0</v>
      </c>
      <c r="P454" s="341">
        <v>6</v>
      </c>
      <c r="Q454" s="342">
        <v>2</v>
      </c>
      <c r="R454" s="622">
        <f t="shared" si="137"/>
        <v>142</v>
      </c>
      <c r="S454" s="639">
        <f>R454/SUM(R453:R455)</f>
        <v>2.1058875871273915E-2</v>
      </c>
      <c r="T454" s="15"/>
      <c r="U454" s="15"/>
      <c r="V454" s="15"/>
      <c r="W454" s="1792"/>
      <c r="X454" s="14"/>
      <c r="Y454" s="14"/>
      <c r="Z454" s="14"/>
      <c r="AA454" s="14"/>
      <c r="AB454" s="14"/>
      <c r="AC454" s="14"/>
      <c r="AD454" s="14"/>
      <c r="AE454" s="14"/>
      <c r="AF454" s="14"/>
      <c r="AG454" s="14"/>
      <c r="AH454" s="14"/>
      <c r="AI454" s="14"/>
      <c r="AJ454" s="14"/>
      <c r="AK454" s="14"/>
      <c r="AL454" s="14"/>
      <c r="AM454" s="14"/>
      <c r="AN454" s="14"/>
      <c r="AO454" s="14"/>
    </row>
    <row r="455" spans="1:41" ht="17.25" hidden="1" customHeight="1" thickBot="1" x14ac:dyDescent="0.3">
      <c r="A455" s="2363"/>
      <c r="B455" s="102" t="s">
        <v>202</v>
      </c>
      <c r="C455" s="338">
        <v>18</v>
      </c>
      <c r="D455" s="339">
        <v>119</v>
      </c>
      <c r="E455" s="339">
        <v>103</v>
      </c>
      <c r="F455" s="339">
        <v>30</v>
      </c>
      <c r="G455" s="339">
        <v>33</v>
      </c>
      <c r="H455" s="339">
        <v>0</v>
      </c>
      <c r="I455" s="339">
        <v>0</v>
      </c>
      <c r="J455" s="339">
        <v>3800</v>
      </c>
      <c r="K455" s="339">
        <v>173</v>
      </c>
      <c r="L455" s="339">
        <v>72</v>
      </c>
      <c r="M455" s="339">
        <v>979</v>
      </c>
      <c r="N455" s="339">
        <v>336</v>
      </c>
      <c r="O455" s="339">
        <v>17</v>
      </c>
      <c r="P455" s="339">
        <v>189</v>
      </c>
      <c r="Q455" s="340">
        <v>130</v>
      </c>
      <c r="R455" s="623">
        <f t="shared" si="137"/>
        <v>5999</v>
      </c>
      <c r="S455" s="639">
        <f>R455/SUM(R453:R455)</f>
        <v>0.88966335458994517</v>
      </c>
      <c r="T455" s="15"/>
      <c r="U455" s="15"/>
      <c r="V455" s="15"/>
      <c r="W455" s="1792"/>
      <c r="X455" s="14"/>
      <c r="Y455" s="14"/>
      <c r="Z455" s="14"/>
      <c r="AA455" s="14"/>
      <c r="AB455" s="14"/>
      <c r="AC455" s="14"/>
      <c r="AD455" s="14"/>
      <c r="AE455" s="14"/>
      <c r="AF455" s="14"/>
      <c r="AG455" s="14"/>
      <c r="AH455" s="14"/>
      <c r="AI455" s="14"/>
      <c r="AJ455" s="14"/>
      <c r="AK455" s="14"/>
      <c r="AL455" s="14"/>
      <c r="AM455" s="14"/>
      <c r="AN455" s="14"/>
      <c r="AO455" s="14"/>
    </row>
    <row r="456" spans="1:41" ht="17.25" hidden="1" customHeight="1" thickBot="1" x14ac:dyDescent="0.3">
      <c r="A456" s="2367" t="s">
        <v>165</v>
      </c>
      <c r="B456" s="60" t="s">
        <v>200</v>
      </c>
      <c r="C456" s="352">
        <v>0</v>
      </c>
      <c r="D456" s="353">
        <v>1</v>
      </c>
      <c r="E456" s="353">
        <v>0</v>
      </c>
      <c r="F456" s="353">
        <v>1</v>
      </c>
      <c r="G456" s="353">
        <v>1</v>
      </c>
      <c r="H456" s="353">
        <v>0</v>
      </c>
      <c r="I456" s="353">
        <v>0</v>
      </c>
      <c r="J456" s="353">
        <v>52</v>
      </c>
      <c r="K456" s="353">
        <v>2</v>
      </c>
      <c r="L456" s="353">
        <v>1</v>
      </c>
      <c r="M456" s="353">
        <v>21</v>
      </c>
      <c r="N456" s="353">
        <v>6</v>
      </c>
      <c r="O456" s="353">
        <v>0</v>
      </c>
      <c r="P456" s="353">
        <v>0</v>
      </c>
      <c r="Q456" s="354">
        <v>6</v>
      </c>
      <c r="R456" s="624">
        <f t="shared" si="137"/>
        <v>91</v>
      </c>
      <c r="S456" s="636">
        <f>R456/SUM(R456:R458)</f>
        <v>0.12926136363636365</v>
      </c>
      <c r="T456" s="15"/>
      <c r="U456" s="15"/>
      <c r="V456" s="15"/>
      <c r="W456" s="1792"/>
      <c r="X456" s="14"/>
      <c r="Y456" s="14"/>
      <c r="Z456" s="14"/>
      <c r="AA456" s="14"/>
      <c r="AB456" s="14"/>
      <c r="AC456" s="14"/>
      <c r="AD456" s="14"/>
      <c r="AE456" s="14"/>
      <c r="AF456" s="14"/>
      <c r="AG456" s="14"/>
      <c r="AH456" s="14"/>
      <c r="AI456" s="14"/>
      <c r="AJ456" s="14"/>
      <c r="AK456" s="14"/>
      <c r="AL456" s="14"/>
      <c r="AM456" s="14"/>
      <c r="AN456" s="14"/>
      <c r="AO456" s="14"/>
    </row>
    <row r="457" spans="1:41" ht="17.25" hidden="1" customHeight="1" thickBot="1" x14ac:dyDescent="0.3">
      <c r="A457" s="2363"/>
      <c r="B457" s="58" t="s">
        <v>201</v>
      </c>
      <c r="C457" s="346">
        <v>0</v>
      </c>
      <c r="D457" s="347">
        <v>1</v>
      </c>
      <c r="E457" s="347">
        <v>1</v>
      </c>
      <c r="F457" s="347">
        <v>2</v>
      </c>
      <c r="G457" s="347">
        <v>0</v>
      </c>
      <c r="H457" s="347">
        <v>0</v>
      </c>
      <c r="I457" s="347">
        <v>0</v>
      </c>
      <c r="J457" s="347">
        <v>42</v>
      </c>
      <c r="K457" s="347">
        <v>0</v>
      </c>
      <c r="L457" s="347">
        <v>0</v>
      </c>
      <c r="M457" s="347">
        <v>3</v>
      </c>
      <c r="N457" s="347">
        <v>0</v>
      </c>
      <c r="O457" s="347">
        <v>0</v>
      </c>
      <c r="P457" s="347">
        <v>3</v>
      </c>
      <c r="Q457" s="348">
        <v>0</v>
      </c>
      <c r="R457" s="625">
        <f t="shared" si="137"/>
        <v>52</v>
      </c>
      <c r="S457" s="636">
        <f>R457/SUM(R456:R458)</f>
        <v>7.3863636363636367E-2</v>
      </c>
      <c r="T457" s="15"/>
      <c r="U457" s="15"/>
      <c r="V457" s="15"/>
      <c r="W457" s="1792"/>
      <c r="X457" s="14"/>
      <c r="Y457" s="14"/>
      <c r="Z457" s="14"/>
      <c r="AA457" s="14"/>
      <c r="AB457" s="14"/>
      <c r="AC457" s="14"/>
      <c r="AD457" s="14"/>
      <c r="AE457" s="14"/>
      <c r="AF457" s="14"/>
      <c r="AG457" s="14"/>
      <c r="AH457" s="14"/>
      <c r="AI457" s="14"/>
      <c r="AJ457" s="14"/>
      <c r="AK457" s="14"/>
      <c r="AL457" s="14"/>
      <c r="AM457" s="14"/>
      <c r="AN457" s="14"/>
      <c r="AO457" s="14"/>
    </row>
    <row r="458" spans="1:41" ht="17.25" hidden="1" customHeight="1" thickBot="1" x14ac:dyDescent="0.3">
      <c r="A458" s="2371"/>
      <c r="B458" s="136" t="s">
        <v>202</v>
      </c>
      <c r="C458" s="355">
        <v>1</v>
      </c>
      <c r="D458" s="356">
        <v>12</v>
      </c>
      <c r="E458" s="356">
        <v>15</v>
      </c>
      <c r="F458" s="356">
        <v>4</v>
      </c>
      <c r="G458" s="356">
        <v>1</v>
      </c>
      <c r="H458" s="356">
        <v>0</v>
      </c>
      <c r="I458" s="356">
        <v>0</v>
      </c>
      <c r="J458" s="356">
        <v>333</v>
      </c>
      <c r="K458" s="356">
        <v>14</v>
      </c>
      <c r="L458" s="356">
        <v>6</v>
      </c>
      <c r="M458" s="356">
        <v>91</v>
      </c>
      <c r="N458" s="356">
        <v>41</v>
      </c>
      <c r="O458" s="356">
        <v>0</v>
      </c>
      <c r="P458" s="356">
        <v>24</v>
      </c>
      <c r="Q458" s="357">
        <v>19</v>
      </c>
      <c r="R458" s="628">
        <f t="shared" si="137"/>
        <v>561</v>
      </c>
      <c r="S458" s="636">
        <f>R458/SUM(R456:R458)</f>
        <v>0.796875</v>
      </c>
      <c r="T458" s="15"/>
      <c r="U458" s="15"/>
      <c r="V458" s="15"/>
      <c r="W458" s="1792"/>
      <c r="X458" s="14"/>
      <c r="Y458" s="14"/>
      <c r="Z458" s="14"/>
      <c r="AA458" s="14"/>
      <c r="AB458" s="14"/>
      <c r="AC458" s="14"/>
      <c r="AD458" s="14"/>
      <c r="AE458" s="14"/>
      <c r="AF458" s="14"/>
      <c r="AG458" s="14"/>
      <c r="AH458" s="14"/>
      <c r="AI458" s="14"/>
      <c r="AJ458" s="14"/>
      <c r="AK458" s="14"/>
      <c r="AL458" s="14"/>
      <c r="AM458" s="14"/>
      <c r="AN458" s="14"/>
      <c r="AO458" s="14"/>
    </row>
    <row r="459" spans="1:41" ht="17.25" hidden="1" customHeight="1" thickTop="1" x14ac:dyDescent="0.25">
      <c r="A459" s="2363" t="s">
        <v>130</v>
      </c>
      <c r="B459" s="135" t="s">
        <v>200</v>
      </c>
      <c r="C459" s="199">
        <f>SUM(C447,C450,C453,C456)</f>
        <v>2</v>
      </c>
      <c r="D459" s="199">
        <f t="shared" ref="D459:I459" si="138">SUM(D447,D450,D453,D456)</f>
        <v>52</v>
      </c>
      <c r="E459" s="199">
        <f t="shared" si="138"/>
        <v>43</v>
      </c>
      <c r="F459" s="199">
        <f t="shared" si="138"/>
        <v>41</v>
      </c>
      <c r="G459" s="199">
        <f t="shared" si="138"/>
        <v>13</v>
      </c>
      <c r="H459" s="199">
        <f t="shared" si="138"/>
        <v>0</v>
      </c>
      <c r="I459" s="199">
        <f t="shared" si="138"/>
        <v>0</v>
      </c>
      <c r="J459" s="199">
        <f>SUM(J447,J450,J453,J456)</f>
        <v>1846</v>
      </c>
      <c r="K459" s="199">
        <f t="shared" ref="K459:Q459" si="139">SUM(K447,K450,K453,K456)</f>
        <v>201</v>
      </c>
      <c r="L459" s="199">
        <f t="shared" si="139"/>
        <v>19</v>
      </c>
      <c r="M459" s="199">
        <f t="shared" si="139"/>
        <v>748</v>
      </c>
      <c r="N459" s="199">
        <f t="shared" si="139"/>
        <v>186</v>
      </c>
      <c r="O459" s="199">
        <f t="shared" si="139"/>
        <v>5</v>
      </c>
      <c r="P459" s="199">
        <f t="shared" si="139"/>
        <v>72</v>
      </c>
      <c r="Q459" s="200">
        <f t="shared" si="139"/>
        <v>37</v>
      </c>
      <c r="R459" s="600">
        <f>SUM(C459:Q459)</f>
        <v>3265</v>
      </c>
      <c r="S459" s="659">
        <f>R459/SUM(R459:R461)</f>
        <v>0.14468028537244648</v>
      </c>
      <c r="T459" s="15"/>
      <c r="U459" s="15"/>
      <c r="V459" s="15"/>
      <c r="W459" s="1792"/>
      <c r="X459" s="14"/>
      <c r="Y459" s="14"/>
      <c r="Z459" s="14"/>
      <c r="AA459" s="14"/>
      <c r="AB459" s="14"/>
      <c r="AC459" s="14"/>
      <c r="AD459" s="14"/>
      <c r="AE459" s="14"/>
      <c r="AF459" s="14"/>
      <c r="AG459" s="14"/>
      <c r="AH459" s="14"/>
      <c r="AI459" s="14"/>
      <c r="AJ459" s="14"/>
      <c r="AK459" s="14"/>
      <c r="AL459" s="14"/>
      <c r="AM459" s="14"/>
      <c r="AN459" s="14"/>
      <c r="AO459" s="14"/>
    </row>
    <row r="460" spans="1:41" ht="17.25" hidden="1" customHeight="1" x14ac:dyDescent="0.25">
      <c r="A460" s="2363"/>
      <c r="B460" s="56" t="s">
        <v>201</v>
      </c>
      <c r="C460" s="202">
        <f>SUM(C448,C451,C454,C457)</f>
        <v>2</v>
      </c>
      <c r="D460" s="202">
        <f t="shared" ref="D460:Q460" si="140">SUM(D448,D451,D454,D457)</f>
        <v>18</v>
      </c>
      <c r="E460" s="202">
        <f t="shared" si="140"/>
        <v>32</v>
      </c>
      <c r="F460" s="202">
        <f t="shared" si="140"/>
        <v>16</v>
      </c>
      <c r="G460" s="202">
        <f t="shared" si="140"/>
        <v>6</v>
      </c>
      <c r="H460" s="202">
        <f t="shared" si="140"/>
        <v>0</v>
      </c>
      <c r="I460" s="202">
        <f t="shared" si="140"/>
        <v>0</v>
      </c>
      <c r="J460" s="202">
        <f t="shared" si="140"/>
        <v>533</v>
      </c>
      <c r="K460" s="202">
        <f t="shared" si="140"/>
        <v>28</v>
      </c>
      <c r="L460" s="202">
        <f t="shared" si="140"/>
        <v>8</v>
      </c>
      <c r="M460" s="202">
        <f t="shared" si="140"/>
        <v>158</v>
      </c>
      <c r="N460" s="202">
        <f t="shared" si="140"/>
        <v>68</v>
      </c>
      <c r="O460" s="202">
        <f t="shared" si="140"/>
        <v>3</v>
      </c>
      <c r="P460" s="202">
        <f t="shared" si="140"/>
        <v>34</v>
      </c>
      <c r="Q460" s="203">
        <f t="shared" si="140"/>
        <v>9</v>
      </c>
      <c r="R460" s="597">
        <f>SUM(C460:Q460)</f>
        <v>915</v>
      </c>
      <c r="S460" s="659">
        <f>R460/SUM(R459:R461)</f>
        <v>4.0545929897638146E-2</v>
      </c>
      <c r="T460" s="15"/>
      <c r="U460" s="15"/>
      <c r="V460" s="15"/>
      <c r="W460" s="1792"/>
      <c r="X460" s="14"/>
      <c r="Y460" s="14"/>
      <c r="Z460" s="14"/>
      <c r="AA460" s="14"/>
      <c r="AB460" s="14"/>
      <c r="AC460" s="14"/>
      <c r="AD460" s="14"/>
      <c r="AE460" s="14"/>
      <c r="AF460" s="14"/>
      <c r="AG460" s="14"/>
      <c r="AH460" s="14"/>
      <c r="AI460" s="14"/>
      <c r="AJ460" s="14"/>
      <c r="AK460" s="14"/>
      <c r="AL460" s="14"/>
      <c r="AM460" s="14"/>
      <c r="AN460" s="14"/>
      <c r="AO460" s="14"/>
    </row>
    <row r="461" spans="1:41" ht="17.25" hidden="1" customHeight="1" thickBot="1" x14ac:dyDescent="0.3">
      <c r="A461" s="2368"/>
      <c r="B461" s="57" t="s">
        <v>202</v>
      </c>
      <c r="C461" s="244">
        <f>SUM(C449,C452,C455,C458)</f>
        <v>69</v>
      </c>
      <c r="D461" s="244">
        <f t="shared" ref="D461:Q461" si="141">SUM(D449,D452,D455,D458)</f>
        <v>345</v>
      </c>
      <c r="E461" s="244">
        <f t="shared" si="141"/>
        <v>282</v>
      </c>
      <c r="F461" s="244">
        <f t="shared" si="141"/>
        <v>110</v>
      </c>
      <c r="G461" s="244">
        <f t="shared" si="141"/>
        <v>122</v>
      </c>
      <c r="H461" s="244">
        <f t="shared" si="141"/>
        <v>0</v>
      </c>
      <c r="I461" s="244">
        <f t="shared" si="141"/>
        <v>0</v>
      </c>
      <c r="J461" s="244">
        <f t="shared" si="141"/>
        <v>11284</v>
      </c>
      <c r="K461" s="244">
        <f t="shared" si="141"/>
        <v>552</v>
      </c>
      <c r="L461" s="244">
        <f t="shared" si="141"/>
        <v>245</v>
      </c>
      <c r="M461" s="244">
        <f t="shared" si="141"/>
        <v>3151</v>
      </c>
      <c r="N461" s="244">
        <f t="shared" si="141"/>
        <v>1105</v>
      </c>
      <c r="O461" s="244">
        <f t="shared" si="141"/>
        <v>64</v>
      </c>
      <c r="P461" s="244">
        <f t="shared" si="141"/>
        <v>583</v>
      </c>
      <c r="Q461" s="598">
        <f t="shared" si="141"/>
        <v>475</v>
      </c>
      <c r="R461" s="599">
        <f>SUM(C461:Q461)</f>
        <v>18387</v>
      </c>
      <c r="S461" s="659">
        <f>R461/SUM(R459:R461)</f>
        <v>0.81477378472991535</v>
      </c>
      <c r="T461" s="15"/>
      <c r="U461" s="15"/>
      <c r="V461" s="15"/>
      <c r="W461" s="1792"/>
      <c r="X461" s="14"/>
      <c r="Y461" s="14"/>
      <c r="Z461" s="14"/>
      <c r="AA461" s="14"/>
      <c r="AB461" s="14"/>
      <c r="AC461" s="14"/>
      <c r="AD461" s="14"/>
      <c r="AE461" s="14"/>
      <c r="AF461" s="14"/>
      <c r="AG461" s="14"/>
      <c r="AH461" s="14"/>
      <c r="AI461" s="14"/>
      <c r="AJ461" s="14"/>
      <c r="AK461" s="14"/>
      <c r="AL461" s="14"/>
      <c r="AM461" s="14"/>
      <c r="AN461" s="14"/>
      <c r="AO461" s="14"/>
    </row>
    <row r="462" spans="1:41" ht="15.75" hidden="1" customHeight="1" x14ac:dyDescent="0.25">
      <c r="A462" s="2367" t="s">
        <v>129</v>
      </c>
      <c r="B462" s="60" t="s">
        <v>200</v>
      </c>
      <c r="C462" s="643">
        <f t="shared" ref="C462:R462" si="142">C459/SUM(C459:C461)</f>
        <v>2.7397260273972601E-2</v>
      </c>
      <c r="D462" s="644">
        <f t="shared" si="142"/>
        <v>0.12530120481927712</v>
      </c>
      <c r="E462" s="644">
        <f t="shared" si="142"/>
        <v>0.12044817927170869</v>
      </c>
      <c r="F462" s="644">
        <f t="shared" si="142"/>
        <v>0.24550898203592814</v>
      </c>
      <c r="G462" s="644">
        <f t="shared" si="142"/>
        <v>9.2198581560283682E-2</v>
      </c>
      <c r="H462" s="1263">
        <v>0</v>
      </c>
      <c r="I462" s="644">
        <v>0</v>
      </c>
      <c r="J462" s="644">
        <f t="shared" si="142"/>
        <v>0.13510941960038059</v>
      </c>
      <c r="K462" s="644">
        <f t="shared" si="142"/>
        <v>0.25736235595390528</v>
      </c>
      <c r="L462" s="644">
        <f t="shared" si="142"/>
        <v>6.985294117647059E-2</v>
      </c>
      <c r="M462" s="644">
        <f t="shared" si="142"/>
        <v>0.18437268917919644</v>
      </c>
      <c r="N462" s="644">
        <f t="shared" si="142"/>
        <v>0.13686534216335541</v>
      </c>
      <c r="O462" s="644">
        <f t="shared" si="142"/>
        <v>6.9444444444444448E-2</v>
      </c>
      <c r="P462" s="644">
        <f t="shared" si="142"/>
        <v>0.10449927431059507</v>
      </c>
      <c r="Q462" s="738">
        <f t="shared" si="142"/>
        <v>7.1017274472168906E-2</v>
      </c>
      <c r="R462" s="1137">
        <f t="shared" si="142"/>
        <v>0.14468028537244648</v>
      </c>
      <c r="S462" s="2347"/>
      <c r="T462" s="15"/>
      <c r="U462" s="15"/>
      <c r="V462" s="15"/>
      <c r="W462" s="1792"/>
      <c r="X462" s="14"/>
      <c r="Y462" s="14"/>
      <c r="Z462" s="14"/>
      <c r="AA462" s="14"/>
      <c r="AB462" s="14"/>
      <c r="AC462" s="14"/>
      <c r="AD462" s="14"/>
      <c r="AE462" s="14"/>
      <c r="AF462" s="14"/>
      <c r="AG462" s="14"/>
      <c r="AH462" s="14"/>
      <c r="AI462" s="14"/>
      <c r="AJ462" s="14"/>
      <c r="AK462" s="14"/>
      <c r="AL462" s="14"/>
      <c r="AM462" s="14"/>
      <c r="AN462" s="14"/>
      <c r="AO462" s="14"/>
    </row>
    <row r="463" spans="1:41" ht="15.75" hidden="1" customHeight="1" x14ac:dyDescent="0.25">
      <c r="A463" s="2363"/>
      <c r="B463" s="58" t="s">
        <v>201</v>
      </c>
      <c r="C463" s="646">
        <f t="shared" ref="C463:R463" si="143">C460/SUM(C459:C461)</f>
        <v>2.7397260273972601E-2</v>
      </c>
      <c r="D463" s="647">
        <f t="shared" si="143"/>
        <v>4.3373493975903614E-2</v>
      </c>
      <c r="E463" s="647">
        <f t="shared" si="143"/>
        <v>8.9635854341736695E-2</v>
      </c>
      <c r="F463" s="647">
        <f t="shared" si="143"/>
        <v>9.580838323353294E-2</v>
      </c>
      <c r="G463" s="647">
        <f t="shared" si="143"/>
        <v>4.2553191489361701E-2</v>
      </c>
      <c r="H463" s="1264">
        <v>0</v>
      </c>
      <c r="I463" s="647">
        <v>0</v>
      </c>
      <c r="J463" s="647">
        <f t="shared" si="143"/>
        <v>3.9010466222645097E-2</v>
      </c>
      <c r="K463" s="647">
        <f t="shared" si="143"/>
        <v>3.5851472471190783E-2</v>
      </c>
      <c r="L463" s="647">
        <f t="shared" si="143"/>
        <v>2.9411764705882353E-2</v>
      </c>
      <c r="M463" s="647">
        <f t="shared" si="143"/>
        <v>3.8945033275819572E-2</v>
      </c>
      <c r="N463" s="647">
        <f t="shared" si="143"/>
        <v>5.0036791758646067E-2</v>
      </c>
      <c r="O463" s="647">
        <f t="shared" si="143"/>
        <v>4.1666666666666664E-2</v>
      </c>
      <c r="P463" s="647">
        <f t="shared" si="143"/>
        <v>4.9346879535558781E-2</v>
      </c>
      <c r="Q463" s="739">
        <f t="shared" si="143"/>
        <v>1.7274472168905951E-2</v>
      </c>
      <c r="R463" s="642">
        <f t="shared" si="143"/>
        <v>4.0545929897638146E-2</v>
      </c>
      <c r="S463" s="2348"/>
      <c r="T463" s="15"/>
      <c r="U463" s="15"/>
      <c r="V463" s="15"/>
      <c r="W463" s="1792"/>
      <c r="X463" s="14"/>
      <c r="Y463" s="14"/>
      <c r="Z463" s="14"/>
      <c r="AA463" s="14"/>
      <c r="AB463" s="14"/>
      <c r="AC463" s="14"/>
      <c r="AD463" s="14"/>
      <c r="AE463" s="14"/>
      <c r="AF463" s="14"/>
      <c r="AG463" s="14"/>
      <c r="AH463" s="14"/>
      <c r="AI463" s="14"/>
      <c r="AJ463" s="14"/>
      <c r="AK463" s="14"/>
      <c r="AL463" s="14"/>
      <c r="AM463" s="14"/>
      <c r="AN463" s="14"/>
      <c r="AO463" s="14"/>
    </row>
    <row r="464" spans="1:41" ht="18.75" hidden="1" customHeight="1" thickBot="1" x14ac:dyDescent="0.3">
      <c r="A464" s="2368"/>
      <c r="B464" s="59" t="s">
        <v>202</v>
      </c>
      <c r="C464" s="656">
        <f t="shared" ref="C464:R464" si="144">C461/SUM(C459:C461)</f>
        <v>0.9452054794520548</v>
      </c>
      <c r="D464" s="657">
        <f t="shared" si="144"/>
        <v>0.83132530120481929</v>
      </c>
      <c r="E464" s="657">
        <f t="shared" si="144"/>
        <v>0.78991596638655459</v>
      </c>
      <c r="F464" s="657">
        <f t="shared" si="144"/>
        <v>0.6586826347305389</v>
      </c>
      <c r="G464" s="657">
        <f t="shared" si="144"/>
        <v>0.86524822695035464</v>
      </c>
      <c r="H464" s="1265">
        <v>0</v>
      </c>
      <c r="I464" s="657">
        <v>0</v>
      </c>
      <c r="J464" s="657">
        <f t="shared" si="144"/>
        <v>0.82588011417697427</v>
      </c>
      <c r="K464" s="657">
        <f t="shared" si="144"/>
        <v>0.70678617157490398</v>
      </c>
      <c r="L464" s="657">
        <f t="shared" si="144"/>
        <v>0.90073529411764708</v>
      </c>
      <c r="M464" s="657">
        <f t="shared" si="144"/>
        <v>0.77668227754498398</v>
      </c>
      <c r="N464" s="657">
        <f t="shared" si="144"/>
        <v>0.8130978660779985</v>
      </c>
      <c r="O464" s="657">
        <f t="shared" si="144"/>
        <v>0.88888888888888884</v>
      </c>
      <c r="P464" s="657">
        <f t="shared" si="144"/>
        <v>0.84615384615384615</v>
      </c>
      <c r="Q464" s="740">
        <f t="shared" si="144"/>
        <v>0.91170825335892514</v>
      </c>
      <c r="R464" s="1138">
        <f t="shared" si="144"/>
        <v>0.81477378472991535</v>
      </c>
      <c r="S464" s="2349"/>
      <c r="T464" s="15"/>
      <c r="U464" s="15"/>
      <c r="V464" s="17"/>
      <c r="W464" s="1792"/>
      <c r="X464" s="14"/>
      <c r="Y464" s="14"/>
      <c r="Z464" s="14"/>
      <c r="AA464" s="14"/>
      <c r="AB464" s="14"/>
      <c r="AC464" s="14"/>
      <c r="AD464" s="14"/>
      <c r="AE464" s="14"/>
      <c r="AF464" s="14"/>
      <c r="AG464" s="14"/>
      <c r="AH464" s="14"/>
      <c r="AI464" s="14"/>
      <c r="AJ464" s="14"/>
      <c r="AK464" s="14"/>
      <c r="AL464" s="14"/>
      <c r="AM464" s="14"/>
      <c r="AN464" s="14"/>
      <c r="AO464" s="14"/>
    </row>
    <row r="465" spans="1:41" ht="20.25" hidden="1" customHeight="1" thickBot="1" x14ac:dyDescent="0.3">
      <c r="A465" s="2357" t="s">
        <v>205</v>
      </c>
      <c r="B465" s="2358"/>
      <c r="C465" s="2358"/>
      <c r="D465" s="2358"/>
      <c r="E465" s="2358"/>
      <c r="F465" s="2358"/>
      <c r="G465" s="2358"/>
      <c r="H465" s="2358"/>
      <c r="I465" s="2358"/>
      <c r="J465" s="2358"/>
      <c r="K465" s="2358"/>
      <c r="L465" s="2358"/>
      <c r="M465" s="2358"/>
      <c r="N465" s="2358"/>
      <c r="O465" s="2358"/>
      <c r="P465" s="2358"/>
      <c r="Q465" s="2358"/>
      <c r="R465" s="2358"/>
      <c r="S465" s="2359"/>
      <c r="T465" s="14"/>
      <c r="U465" s="14"/>
      <c r="V465" s="14"/>
      <c r="W465" s="1791"/>
      <c r="X465" s="14"/>
      <c r="Y465" s="14"/>
      <c r="Z465" s="14"/>
      <c r="AA465" s="14"/>
      <c r="AB465" s="14"/>
      <c r="AC465" s="14"/>
      <c r="AD465" s="14"/>
      <c r="AE465" s="14"/>
      <c r="AF465" s="14"/>
      <c r="AG465" s="14"/>
      <c r="AH465" s="14"/>
      <c r="AI465" s="14"/>
      <c r="AJ465" s="14"/>
      <c r="AK465" s="14"/>
      <c r="AL465" s="14"/>
      <c r="AM465" s="14"/>
      <c r="AN465" s="14"/>
      <c r="AO465" s="14"/>
    </row>
    <row r="466" spans="1:41" ht="71.25" hidden="1" customHeight="1" thickBot="1" x14ac:dyDescent="0.3">
      <c r="A466" s="53"/>
      <c r="B466" s="137" t="s">
        <v>198</v>
      </c>
      <c r="C466" s="665" t="s">
        <v>143</v>
      </c>
      <c r="D466" s="145" t="s">
        <v>144</v>
      </c>
      <c r="E466" s="145" t="s">
        <v>145</v>
      </c>
      <c r="F466" s="145" t="s">
        <v>146</v>
      </c>
      <c r="G466" s="145" t="s">
        <v>147</v>
      </c>
      <c r="H466" s="145" t="s">
        <v>148</v>
      </c>
      <c r="I466" s="145" t="s">
        <v>149</v>
      </c>
      <c r="J466" s="145" t="s">
        <v>150</v>
      </c>
      <c r="K466" s="145" t="s">
        <v>151</v>
      </c>
      <c r="L466" s="145" t="s">
        <v>152</v>
      </c>
      <c r="M466" s="145" t="s">
        <v>153</v>
      </c>
      <c r="N466" s="145" t="s">
        <v>154</v>
      </c>
      <c r="O466" s="145" t="s">
        <v>155</v>
      </c>
      <c r="P466" s="145" t="s">
        <v>156</v>
      </c>
      <c r="Q466" s="146" t="s">
        <v>157</v>
      </c>
      <c r="R466" s="137" t="s">
        <v>158</v>
      </c>
      <c r="S466" s="137" t="s">
        <v>199</v>
      </c>
      <c r="T466" s="15"/>
      <c r="U466" s="15"/>
      <c r="V466" s="15"/>
      <c r="W466" s="1792"/>
      <c r="X466" s="14"/>
      <c r="Y466" s="15"/>
      <c r="Z466" s="15"/>
      <c r="AA466" s="15"/>
      <c r="AB466" s="15"/>
      <c r="AC466" s="15"/>
      <c r="AD466" s="15"/>
      <c r="AE466" s="15"/>
      <c r="AF466" s="15"/>
      <c r="AG466" s="15"/>
      <c r="AH466" s="15"/>
      <c r="AI466" s="15"/>
      <c r="AJ466" s="15"/>
      <c r="AK466" s="15"/>
      <c r="AL466" s="15"/>
      <c r="AM466" s="15"/>
      <c r="AN466" s="15"/>
      <c r="AO466" s="16"/>
    </row>
    <row r="467" spans="1:41" ht="16.5" hidden="1" thickBot="1" x14ac:dyDescent="0.3">
      <c r="A467" s="2360" t="s">
        <v>160</v>
      </c>
      <c r="B467" s="2361"/>
      <c r="C467" s="2361"/>
      <c r="D467" s="2361"/>
      <c r="E467" s="2361"/>
      <c r="F467" s="2361"/>
      <c r="G467" s="2361"/>
      <c r="H467" s="2361"/>
      <c r="I467" s="2361"/>
      <c r="J467" s="2361"/>
      <c r="K467" s="2361"/>
      <c r="L467" s="2361"/>
      <c r="M467" s="2361"/>
      <c r="N467" s="2361"/>
      <c r="O467" s="2361"/>
      <c r="P467" s="2361"/>
      <c r="Q467" s="2361"/>
      <c r="R467" s="2361"/>
      <c r="S467" s="2362"/>
      <c r="T467" s="15"/>
      <c r="U467" s="15"/>
      <c r="V467" s="15"/>
      <c r="W467" s="1792"/>
      <c r="X467" s="14"/>
      <c r="Y467" s="15"/>
      <c r="Z467" s="15"/>
      <c r="AA467" s="15"/>
      <c r="AB467" s="15"/>
      <c r="AC467" s="15"/>
      <c r="AD467" s="15"/>
      <c r="AE467" s="15"/>
      <c r="AF467" s="17"/>
      <c r="AG467" s="15"/>
      <c r="AH467" s="15"/>
      <c r="AI467" s="15"/>
      <c r="AJ467" s="15"/>
      <c r="AK467" s="15"/>
      <c r="AL467" s="15"/>
      <c r="AM467" s="15"/>
      <c r="AN467" s="17"/>
      <c r="AO467" s="16"/>
    </row>
    <row r="468" spans="1:41" ht="17.25" hidden="1" customHeight="1" x14ac:dyDescent="0.25">
      <c r="A468" s="2373" t="s">
        <v>107</v>
      </c>
      <c r="B468" s="55" t="s">
        <v>200</v>
      </c>
      <c r="C468" s="526">
        <v>2</v>
      </c>
      <c r="D468" s="334">
        <v>30</v>
      </c>
      <c r="E468" s="334">
        <v>22</v>
      </c>
      <c r="F468" s="334">
        <v>15</v>
      </c>
      <c r="G468" s="334">
        <v>8</v>
      </c>
      <c r="H468" s="334">
        <v>0</v>
      </c>
      <c r="I468" s="334">
        <v>0</v>
      </c>
      <c r="J468" s="334">
        <v>811</v>
      </c>
      <c r="K468" s="334">
        <v>103</v>
      </c>
      <c r="L468" s="334">
        <v>19</v>
      </c>
      <c r="M468" s="334">
        <v>196</v>
      </c>
      <c r="N468" s="334">
        <v>60</v>
      </c>
      <c r="O468" s="334">
        <v>11</v>
      </c>
      <c r="P468" s="334">
        <v>34</v>
      </c>
      <c r="Q468" s="527">
        <v>34</v>
      </c>
      <c r="R468" s="596">
        <f t="shared" ref="R468:R476" si="145">SUM(C468:Q468)</f>
        <v>1345</v>
      </c>
      <c r="S468" s="639">
        <f>R468/SUM(R468:R470)</f>
        <v>0.36668484187568157</v>
      </c>
      <c r="T468" s="15"/>
      <c r="U468" s="15"/>
      <c r="V468" s="15"/>
      <c r="W468" s="1792"/>
      <c r="X468" s="14"/>
      <c r="Y468" s="15"/>
      <c r="Z468" s="15"/>
      <c r="AA468" s="15"/>
      <c r="AB468" s="15"/>
      <c r="AC468" s="15"/>
      <c r="AD468" s="15"/>
      <c r="AE468" s="15"/>
      <c r="AF468" s="17"/>
      <c r="AG468" s="15"/>
      <c r="AH468" s="15"/>
      <c r="AI468" s="15"/>
      <c r="AJ468" s="15"/>
      <c r="AK468" s="15"/>
      <c r="AL468" s="15"/>
      <c r="AM468" s="15"/>
      <c r="AN468" s="17"/>
      <c r="AO468" s="16"/>
    </row>
    <row r="469" spans="1:41" ht="17.25" hidden="1" customHeight="1" x14ac:dyDescent="0.25">
      <c r="A469" s="2372"/>
      <c r="B469" s="56" t="s">
        <v>201</v>
      </c>
      <c r="C469" s="528">
        <v>1</v>
      </c>
      <c r="D469" s="336">
        <v>2</v>
      </c>
      <c r="E469" s="336">
        <v>4</v>
      </c>
      <c r="F469" s="336">
        <v>1</v>
      </c>
      <c r="G469" s="336">
        <v>0</v>
      </c>
      <c r="H469" s="336">
        <v>0</v>
      </c>
      <c r="I469" s="336">
        <v>0</v>
      </c>
      <c r="J469" s="336">
        <v>44</v>
      </c>
      <c r="K469" s="336">
        <v>4</v>
      </c>
      <c r="L469" s="336">
        <v>1</v>
      </c>
      <c r="M469" s="336">
        <v>14</v>
      </c>
      <c r="N469" s="336">
        <v>3</v>
      </c>
      <c r="O469" s="336">
        <v>0</v>
      </c>
      <c r="P469" s="336">
        <v>1</v>
      </c>
      <c r="Q469" s="529">
        <v>1</v>
      </c>
      <c r="R469" s="597">
        <f t="shared" si="145"/>
        <v>76</v>
      </c>
      <c r="S469" s="640">
        <f>R469/SUM(R468:R470)</f>
        <v>2.0719738276990186E-2</v>
      </c>
      <c r="T469" s="15"/>
      <c r="U469" s="15"/>
      <c r="V469" s="15"/>
      <c r="W469" s="1792"/>
      <c r="X469" s="14"/>
      <c r="Y469" s="15"/>
      <c r="Z469" s="15"/>
      <c r="AA469" s="15"/>
      <c r="AB469" s="15"/>
      <c r="AC469" s="15"/>
      <c r="AD469" s="15"/>
      <c r="AE469" s="15"/>
      <c r="AF469" s="17"/>
      <c r="AG469" s="15"/>
      <c r="AH469" s="15"/>
      <c r="AI469" s="15"/>
      <c r="AJ469" s="15"/>
      <c r="AK469" s="15"/>
      <c r="AL469" s="15"/>
      <c r="AM469" s="15"/>
      <c r="AN469" s="17"/>
      <c r="AO469" s="16"/>
    </row>
    <row r="470" spans="1:41" ht="17.25" hidden="1" customHeight="1" thickBot="1" x14ac:dyDescent="0.3">
      <c r="A470" s="2374"/>
      <c r="B470" s="57" t="s">
        <v>202</v>
      </c>
      <c r="C470" s="530">
        <v>4</v>
      </c>
      <c r="D470" s="339">
        <v>35</v>
      </c>
      <c r="E470" s="339">
        <v>34</v>
      </c>
      <c r="F470" s="339">
        <v>13</v>
      </c>
      <c r="G470" s="339">
        <v>9</v>
      </c>
      <c r="H470" s="339">
        <v>0</v>
      </c>
      <c r="I470" s="339">
        <v>0</v>
      </c>
      <c r="J470" s="339">
        <v>1403</v>
      </c>
      <c r="K470" s="339">
        <v>52</v>
      </c>
      <c r="L470" s="339">
        <v>31</v>
      </c>
      <c r="M470" s="339">
        <v>385</v>
      </c>
      <c r="N470" s="339">
        <v>150</v>
      </c>
      <c r="O470" s="339">
        <v>12</v>
      </c>
      <c r="P470" s="339">
        <v>46</v>
      </c>
      <c r="Q470" s="531">
        <v>73</v>
      </c>
      <c r="R470" s="599">
        <f t="shared" si="145"/>
        <v>2247</v>
      </c>
      <c r="S470" s="640">
        <f>R470/SUM(R468:R470)</f>
        <v>0.61259541984732824</v>
      </c>
      <c r="T470" s="15"/>
      <c r="U470" s="15"/>
      <c r="V470" s="15"/>
      <c r="W470" s="1792"/>
      <c r="X470" s="14"/>
      <c r="Y470" s="15"/>
      <c r="Z470" s="15"/>
      <c r="AA470" s="15"/>
      <c r="AB470" s="15"/>
      <c r="AC470" s="15"/>
      <c r="AD470" s="15"/>
      <c r="AE470" s="15"/>
      <c r="AF470" s="15"/>
      <c r="AG470" s="15"/>
      <c r="AH470" s="15"/>
      <c r="AI470" s="15"/>
      <c r="AJ470" s="15"/>
      <c r="AK470" s="15"/>
      <c r="AL470" s="15"/>
      <c r="AM470" s="15"/>
      <c r="AN470" s="15"/>
      <c r="AO470" s="16"/>
    </row>
    <row r="471" spans="1:41" ht="17.25" hidden="1" customHeight="1" x14ac:dyDescent="0.25">
      <c r="A471" s="2373" t="s">
        <v>108</v>
      </c>
      <c r="B471" s="60" t="s">
        <v>200</v>
      </c>
      <c r="C471" s="532">
        <v>1</v>
      </c>
      <c r="D471" s="344">
        <v>42</v>
      </c>
      <c r="E471" s="344">
        <v>32</v>
      </c>
      <c r="F471" s="344">
        <v>18</v>
      </c>
      <c r="G471" s="344">
        <v>7</v>
      </c>
      <c r="H471" s="344">
        <v>0</v>
      </c>
      <c r="I471" s="344">
        <v>0</v>
      </c>
      <c r="J471" s="344">
        <v>1093</v>
      </c>
      <c r="K471" s="344">
        <v>106</v>
      </c>
      <c r="L471" s="344">
        <v>23</v>
      </c>
      <c r="M471" s="344">
        <v>508</v>
      </c>
      <c r="N471" s="344">
        <v>100</v>
      </c>
      <c r="O471" s="344">
        <v>15</v>
      </c>
      <c r="P471" s="344">
        <v>46</v>
      </c>
      <c r="Q471" s="533">
        <v>28</v>
      </c>
      <c r="R471" s="606">
        <f t="shared" si="145"/>
        <v>2019</v>
      </c>
      <c r="S471" s="636">
        <f>R471/SUM(R471:R473)</f>
        <v>0.22990207242086086</v>
      </c>
      <c r="T471" s="15"/>
      <c r="U471" s="15"/>
      <c r="V471" s="15"/>
      <c r="W471" s="1792"/>
      <c r="X471" s="14"/>
      <c r="Y471" s="15"/>
      <c r="Z471" s="15"/>
      <c r="AA471" s="15"/>
      <c r="AB471" s="15"/>
      <c r="AC471" s="15"/>
      <c r="AD471" s="15"/>
      <c r="AE471" s="15"/>
      <c r="AF471" s="15"/>
      <c r="AG471" s="15"/>
      <c r="AH471" s="15"/>
      <c r="AI471" s="15"/>
      <c r="AJ471" s="15"/>
      <c r="AK471" s="15"/>
      <c r="AL471" s="15"/>
      <c r="AM471" s="15"/>
      <c r="AN471" s="15"/>
      <c r="AO471" s="16"/>
    </row>
    <row r="472" spans="1:41" ht="17.25" hidden="1" customHeight="1" x14ac:dyDescent="0.25">
      <c r="A472" s="2372"/>
      <c r="B472" s="58" t="s">
        <v>201</v>
      </c>
      <c r="C472" s="534">
        <v>3</v>
      </c>
      <c r="D472" s="347">
        <v>2</v>
      </c>
      <c r="E472" s="347">
        <v>5</v>
      </c>
      <c r="F472" s="347">
        <v>1</v>
      </c>
      <c r="G472" s="347">
        <v>1</v>
      </c>
      <c r="H472" s="347">
        <v>0</v>
      </c>
      <c r="I472" s="347">
        <v>0</v>
      </c>
      <c r="J472" s="347">
        <v>75</v>
      </c>
      <c r="K472" s="347">
        <v>1</v>
      </c>
      <c r="L472" s="347">
        <v>1</v>
      </c>
      <c r="M472" s="347">
        <v>30</v>
      </c>
      <c r="N472" s="347">
        <v>10</v>
      </c>
      <c r="O472" s="347">
        <v>0</v>
      </c>
      <c r="P472" s="347">
        <v>4</v>
      </c>
      <c r="Q472" s="535">
        <v>2</v>
      </c>
      <c r="R472" s="607">
        <f t="shared" si="145"/>
        <v>135</v>
      </c>
      <c r="S472" s="637">
        <f>R472/SUM(R471:R473)</f>
        <v>1.53723525392849E-2</v>
      </c>
      <c r="T472" s="15"/>
      <c r="U472" s="15"/>
      <c r="V472" s="15"/>
      <c r="W472" s="1792"/>
      <c r="X472" s="14"/>
      <c r="Y472" s="15"/>
      <c r="Z472" s="15"/>
      <c r="AA472" s="15"/>
      <c r="AB472" s="15"/>
      <c r="AC472" s="15"/>
      <c r="AD472" s="15"/>
      <c r="AE472" s="15"/>
      <c r="AF472" s="15"/>
      <c r="AG472" s="15"/>
      <c r="AH472" s="15"/>
      <c r="AI472" s="15"/>
      <c r="AJ472" s="15"/>
      <c r="AK472" s="15"/>
      <c r="AL472" s="15"/>
      <c r="AM472" s="15"/>
      <c r="AN472" s="15"/>
      <c r="AO472" s="16"/>
    </row>
    <row r="473" spans="1:41" ht="17.25" hidden="1" customHeight="1" thickBot="1" x14ac:dyDescent="0.3">
      <c r="A473" s="2374"/>
      <c r="B473" s="59" t="s">
        <v>202</v>
      </c>
      <c r="C473" s="536">
        <v>33</v>
      </c>
      <c r="D473" s="350">
        <v>104</v>
      </c>
      <c r="E473" s="350">
        <v>124</v>
      </c>
      <c r="F473" s="350">
        <v>53</v>
      </c>
      <c r="G473" s="350">
        <v>40</v>
      </c>
      <c r="H473" s="350">
        <v>0</v>
      </c>
      <c r="I473" s="350">
        <v>0</v>
      </c>
      <c r="J473" s="350">
        <v>3984</v>
      </c>
      <c r="K473" s="350">
        <v>215</v>
      </c>
      <c r="L473" s="350">
        <v>99</v>
      </c>
      <c r="M473" s="350">
        <v>1194</v>
      </c>
      <c r="N473" s="350">
        <v>396</v>
      </c>
      <c r="O473" s="350">
        <v>19</v>
      </c>
      <c r="P473" s="350">
        <v>212</v>
      </c>
      <c r="Q473" s="537">
        <v>155</v>
      </c>
      <c r="R473" s="608">
        <f t="shared" si="145"/>
        <v>6628</v>
      </c>
      <c r="S473" s="638">
        <f>R473/SUM(R471:R473)</f>
        <v>0.75472557503985427</v>
      </c>
      <c r="T473" s="15"/>
      <c r="U473" s="15"/>
      <c r="V473" s="15"/>
      <c r="W473" s="1792"/>
      <c r="X473" s="14"/>
      <c r="Y473" s="15"/>
      <c r="Z473" s="15"/>
      <c r="AA473" s="15"/>
      <c r="AB473" s="15"/>
      <c r="AC473" s="15"/>
      <c r="AD473" s="15"/>
      <c r="AE473" s="15"/>
      <c r="AF473" s="15"/>
      <c r="AG473" s="15"/>
      <c r="AH473" s="15"/>
      <c r="AI473" s="15"/>
      <c r="AJ473" s="15"/>
      <c r="AK473" s="15"/>
      <c r="AL473" s="15"/>
      <c r="AM473" s="15"/>
      <c r="AN473" s="15"/>
      <c r="AO473" s="16"/>
    </row>
    <row r="474" spans="1:41" ht="17.25" hidden="1" customHeight="1" x14ac:dyDescent="0.25">
      <c r="A474" s="2373" t="s">
        <v>109</v>
      </c>
      <c r="B474" s="55" t="s">
        <v>200</v>
      </c>
      <c r="C474" s="526">
        <v>2</v>
      </c>
      <c r="D474" s="334">
        <v>15</v>
      </c>
      <c r="E474" s="334">
        <v>14</v>
      </c>
      <c r="F474" s="334">
        <v>10</v>
      </c>
      <c r="G474" s="334">
        <v>2</v>
      </c>
      <c r="H474" s="334">
        <v>0</v>
      </c>
      <c r="I474" s="334">
        <v>0</v>
      </c>
      <c r="J474" s="334">
        <v>352</v>
      </c>
      <c r="K474" s="334">
        <v>38</v>
      </c>
      <c r="L474" s="334">
        <v>8</v>
      </c>
      <c r="M474" s="334">
        <v>157</v>
      </c>
      <c r="N474" s="334">
        <v>52</v>
      </c>
      <c r="O474" s="334">
        <v>4</v>
      </c>
      <c r="P474" s="334">
        <v>15</v>
      </c>
      <c r="Q474" s="527">
        <v>8</v>
      </c>
      <c r="R474" s="596">
        <f t="shared" si="145"/>
        <v>677</v>
      </c>
      <c r="S474" s="639">
        <f>R474/SUM(R474:R476)</f>
        <v>6.8122358623465482E-2</v>
      </c>
      <c r="T474" s="15"/>
      <c r="U474" s="15"/>
      <c r="V474" s="15"/>
      <c r="W474" s="1792"/>
      <c r="X474" s="14"/>
      <c r="Y474" s="15"/>
      <c r="Z474" s="15"/>
      <c r="AA474" s="15"/>
      <c r="AB474" s="15"/>
      <c r="AC474" s="15"/>
      <c r="AD474" s="15"/>
      <c r="AE474" s="15"/>
      <c r="AF474" s="15"/>
      <c r="AG474" s="15"/>
      <c r="AH474" s="15"/>
      <c r="AI474" s="15"/>
      <c r="AJ474" s="15"/>
      <c r="AK474" s="15"/>
      <c r="AL474" s="15"/>
      <c r="AM474" s="15"/>
      <c r="AN474" s="15"/>
      <c r="AO474" s="16"/>
    </row>
    <row r="475" spans="1:41" ht="17.25" hidden="1" customHeight="1" x14ac:dyDescent="0.25">
      <c r="A475" s="2372"/>
      <c r="B475" s="56" t="s">
        <v>201</v>
      </c>
      <c r="C475" s="528">
        <v>1</v>
      </c>
      <c r="D475" s="341">
        <v>1</v>
      </c>
      <c r="E475" s="341">
        <v>5</v>
      </c>
      <c r="F475" s="341">
        <v>2</v>
      </c>
      <c r="G475" s="341">
        <v>0</v>
      </c>
      <c r="H475" s="341">
        <v>0</v>
      </c>
      <c r="I475" s="341">
        <v>0</v>
      </c>
      <c r="J475" s="341">
        <v>35</v>
      </c>
      <c r="K475" s="341">
        <v>3</v>
      </c>
      <c r="L475" s="341">
        <v>0</v>
      </c>
      <c r="M475" s="341">
        <v>21</v>
      </c>
      <c r="N475" s="341">
        <v>5</v>
      </c>
      <c r="O475" s="341">
        <v>0</v>
      </c>
      <c r="P475" s="341">
        <v>3</v>
      </c>
      <c r="Q475" s="538">
        <v>0</v>
      </c>
      <c r="R475" s="597">
        <f t="shared" si="145"/>
        <v>76</v>
      </c>
      <c r="S475" s="640">
        <f>R475/SUM(R474:R476)</f>
        <v>7.6474139665928757E-3</v>
      </c>
      <c r="T475" s="15"/>
      <c r="U475" s="15"/>
      <c r="V475" s="15"/>
      <c r="W475" s="1792"/>
      <c r="X475" s="14"/>
      <c r="Y475" s="15"/>
      <c r="Z475" s="15"/>
      <c r="AA475" s="15"/>
      <c r="AB475" s="15"/>
      <c r="AC475" s="15"/>
      <c r="AD475" s="15"/>
      <c r="AE475" s="15"/>
      <c r="AF475" s="15"/>
      <c r="AG475" s="15"/>
      <c r="AH475" s="15"/>
      <c r="AI475" s="15"/>
      <c r="AJ475" s="15"/>
      <c r="AK475" s="15"/>
      <c r="AL475" s="15"/>
      <c r="AM475" s="15"/>
      <c r="AN475" s="15"/>
      <c r="AO475" s="16"/>
    </row>
    <row r="476" spans="1:41" ht="17.25" hidden="1" customHeight="1" thickBot="1" x14ac:dyDescent="0.3">
      <c r="A476" s="2374"/>
      <c r="B476" s="57" t="s">
        <v>202</v>
      </c>
      <c r="C476" s="530">
        <v>30</v>
      </c>
      <c r="D476" s="339">
        <v>182</v>
      </c>
      <c r="E476" s="339">
        <v>133</v>
      </c>
      <c r="F476" s="339">
        <v>53</v>
      </c>
      <c r="G476" s="339">
        <v>59</v>
      </c>
      <c r="H476" s="339">
        <v>0</v>
      </c>
      <c r="I476" s="339">
        <v>0</v>
      </c>
      <c r="J476" s="339">
        <v>5587</v>
      </c>
      <c r="K476" s="339">
        <v>272</v>
      </c>
      <c r="L476" s="339">
        <v>110</v>
      </c>
      <c r="M476" s="339">
        <v>1712</v>
      </c>
      <c r="N476" s="339">
        <v>547</v>
      </c>
      <c r="O476" s="339">
        <v>32</v>
      </c>
      <c r="P476" s="339">
        <v>262</v>
      </c>
      <c r="Q476" s="531">
        <v>206</v>
      </c>
      <c r="R476" s="599">
        <f t="shared" si="145"/>
        <v>9185</v>
      </c>
      <c r="S476" s="640">
        <f>R476/SUM(R474:R476)</f>
        <v>0.92423022740994165</v>
      </c>
      <c r="T476" s="15"/>
      <c r="U476" s="15"/>
      <c r="V476" s="15"/>
      <c r="W476" s="1792"/>
      <c r="X476" s="14"/>
      <c r="Y476" s="15"/>
      <c r="Z476" s="15"/>
      <c r="AA476" s="15"/>
      <c r="AB476" s="15"/>
      <c r="AC476" s="15"/>
      <c r="AD476" s="15"/>
      <c r="AE476" s="15"/>
      <c r="AF476" s="17"/>
      <c r="AG476" s="15"/>
      <c r="AH476" s="15"/>
      <c r="AI476" s="15"/>
      <c r="AJ476" s="15"/>
      <c r="AK476" s="15"/>
      <c r="AL476" s="15"/>
      <c r="AM476" s="15"/>
      <c r="AN476" s="17"/>
      <c r="AO476" s="16"/>
    </row>
    <row r="477" spans="1:41" ht="17.25" hidden="1" customHeight="1" x14ac:dyDescent="0.25">
      <c r="A477" s="2372" t="s">
        <v>110</v>
      </c>
      <c r="B477" s="196" t="s">
        <v>200</v>
      </c>
      <c r="C477" s="539">
        <v>0</v>
      </c>
      <c r="D477" s="353">
        <v>0</v>
      </c>
      <c r="E477" s="353">
        <v>0</v>
      </c>
      <c r="F477" s="353">
        <v>1</v>
      </c>
      <c r="G477" s="353">
        <v>0</v>
      </c>
      <c r="H477" s="353">
        <v>0</v>
      </c>
      <c r="I477" s="353">
        <v>0</v>
      </c>
      <c r="J477" s="353">
        <v>49</v>
      </c>
      <c r="K477" s="353">
        <v>0</v>
      </c>
      <c r="L477" s="353">
        <v>0</v>
      </c>
      <c r="M477" s="353">
        <v>12</v>
      </c>
      <c r="N477" s="353">
        <v>25</v>
      </c>
      <c r="O477" s="353">
        <v>0</v>
      </c>
      <c r="P477" s="353">
        <v>0</v>
      </c>
      <c r="Q477" s="540">
        <v>0</v>
      </c>
      <c r="R477" s="606">
        <f t="shared" ref="R477:R482" si="146">SUM(C477:Q477)</f>
        <v>87</v>
      </c>
      <c r="S477" s="636">
        <f>R477/SUM(R477:R479)</f>
        <v>0.30742049469964666</v>
      </c>
      <c r="T477" s="15"/>
      <c r="U477" s="15"/>
      <c r="V477" s="15"/>
      <c r="W477" s="1792"/>
      <c r="X477" s="14"/>
      <c r="Y477" s="15"/>
      <c r="Z477" s="15"/>
      <c r="AA477" s="15"/>
      <c r="AB477" s="15"/>
      <c r="AC477" s="15"/>
      <c r="AD477" s="15"/>
      <c r="AE477" s="15"/>
      <c r="AF477" s="17"/>
      <c r="AG477" s="15"/>
      <c r="AH477" s="15"/>
      <c r="AI477" s="15"/>
      <c r="AJ477" s="15"/>
      <c r="AK477" s="15"/>
      <c r="AL477" s="15"/>
      <c r="AM477" s="15"/>
      <c r="AN477" s="17"/>
      <c r="AO477" s="16"/>
    </row>
    <row r="478" spans="1:41" ht="17.25" hidden="1" customHeight="1" x14ac:dyDescent="0.25">
      <c r="A478" s="2372"/>
      <c r="B478" s="58" t="s">
        <v>201</v>
      </c>
      <c r="C478" s="534">
        <v>0</v>
      </c>
      <c r="D478" s="347">
        <v>0</v>
      </c>
      <c r="E478" s="347">
        <v>0</v>
      </c>
      <c r="F478" s="347">
        <v>0</v>
      </c>
      <c r="G478" s="347">
        <v>0</v>
      </c>
      <c r="H478" s="347">
        <v>0</v>
      </c>
      <c r="I478" s="347">
        <v>0</v>
      </c>
      <c r="J478" s="347">
        <v>7</v>
      </c>
      <c r="K478" s="347">
        <v>0</v>
      </c>
      <c r="L478" s="347">
        <v>0</v>
      </c>
      <c r="M478" s="347">
        <v>0</v>
      </c>
      <c r="N478" s="347">
        <v>2</v>
      </c>
      <c r="O478" s="347">
        <v>0</v>
      </c>
      <c r="P478" s="347">
        <v>0</v>
      </c>
      <c r="Q478" s="535">
        <v>0</v>
      </c>
      <c r="R478" s="607">
        <f t="shared" si="146"/>
        <v>9</v>
      </c>
      <c r="S478" s="637">
        <f>R478/SUM(R477:R479)</f>
        <v>3.1802120141342753E-2</v>
      </c>
      <c r="T478" s="15"/>
      <c r="U478" s="15"/>
      <c r="V478" s="15"/>
      <c r="W478" s="1792"/>
      <c r="X478" s="14"/>
      <c r="Y478" s="15"/>
      <c r="Z478" s="15"/>
      <c r="AA478" s="15"/>
      <c r="AB478" s="15"/>
      <c r="AC478" s="15"/>
      <c r="AD478" s="15"/>
      <c r="AE478" s="15"/>
      <c r="AF478" s="17"/>
      <c r="AG478" s="15"/>
      <c r="AH478" s="15"/>
      <c r="AI478" s="15"/>
      <c r="AJ478" s="15"/>
      <c r="AK478" s="15"/>
      <c r="AL478" s="15"/>
      <c r="AM478" s="15"/>
      <c r="AN478" s="17"/>
      <c r="AO478" s="16"/>
    </row>
    <row r="479" spans="1:41" ht="17.25" hidden="1" customHeight="1" thickBot="1" x14ac:dyDescent="0.3">
      <c r="A479" s="2375"/>
      <c r="B479" s="136" t="s">
        <v>202</v>
      </c>
      <c r="C479" s="541">
        <v>0</v>
      </c>
      <c r="D479" s="356">
        <v>2</v>
      </c>
      <c r="E479" s="356">
        <v>3</v>
      </c>
      <c r="F479" s="356">
        <v>1</v>
      </c>
      <c r="G479" s="356">
        <v>1</v>
      </c>
      <c r="H479" s="356">
        <v>0</v>
      </c>
      <c r="I479" s="356">
        <v>0</v>
      </c>
      <c r="J479" s="356">
        <v>111</v>
      </c>
      <c r="K479" s="356">
        <v>0</v>
      </c>
      <c r="L479" s="356">
        <v>2</v>
      </c>
      <c r="M479" s="356">
        <v>37</v>
      </c>
      <c r="N479" s="356">
        <v>20</v>
      </c>
      <c r="O479" s="356">
        <v>0</v>
      </c>
      <c r="P479" s="356">
        <v>6</v>
      </c>
      <c r="Q479" s="542">
        <v>4</v>
      </c>
      <c r="R479" s="609">
        <f t="shared" si="146"/>
        <v>187</v>
      </c>
      <c r="S479" s="653">
        <f>R479/SUM(R477:R479)</f>
        <v>0.66077738515901063</v>
      </c>
      <c r="T479" s="15"/>
      <c r="U479" s="15"/>
      <c r="V479" s="15"/>
      <c r="W479" s="1792"/>
      <c r="X479" s="14"/>
      <c r="Y479" s="16"/>
      <c r="Z479" s="16"/>
      <c r="AA479" s="16"/>
      <c r="AB479" s="16"/>
      <c r="AC479" s="16"/>
      <c r="AD479" s="16"/>
      <c r="AE479" s="16"/>
      <c r="AF479" s="16"/>
      <c r="AG479" s="16"/>
      <c r="AH479" s="16"/>
      <c r="AI479" s="16"/>
      <c r="AJ479" s="16"/>
      <c r="AK479" s="16"/>
      <c r="AL479" s="16"/>
      <c r="AM479" s="16"/>
      <c r="AN479" s="16"/>
      <c r="AO479" s="15"/>
    </row>
    <row r="480" spans="1:41" ht="17.25" hidden="1" customHeight="1" thickTop="1" x14ac:dyDescent="0.25">
      <c r="A480" s="2372" t="s">
        <v>130</v>
      </c>
      <c r="B480" s="135" t="s">
        <v>200</v>
      </c>
      <c r="C480" s="199">
        <f>SUM(C468,C471,C474,C477)</f>
        <v>5</v>
      </c>
      <c r="D480" s="199">
        <f t="shared" ref="D480:Q480" si="147">SUM(D468,D471,D474,D477)</f>
        <v>87</v>
      </c>
      <c r="E480" s="199">
        <f t="shared" si="147"/>
        <v>68</v>
      </c>
      <c r="F480" s="199">
        <f t="shared" si="147"/>
        <v>44</v>
      </c>
      <c r="G480" s="199">
        <f t="shared" si="147"/>
        <v>17</v>
      </c>
      <c r="H480" s="199">
        <f t="shared" si="147"/>
        <v>0</v>
      </c>
      <c r="I480" s="199">
        <f t="shared" si="147"/>
        <v>0</v>
      </c>
      <c r="J480" s="199">
        <f t="shared" si="147"/>
        <v>2305</v>
      </c>
      <c r="K480" s="199">
        <f t="shared" si="147"/>
        <v>247</v>
      </c>
      <c r="L480" s="199">
        <f t="shared" si="147"/>
        <v>50</v>
      </c>
      <c r="M480" s="199">
        <f t="shared" si="147"/>
        <v>873</v>
      </c>
      <c r="N480" s="199">
        <f t="shared" si="147"/>
        <v>237</v>
      </c>
      <c r="O480" s="199">
        <f t="shared" si="147"/>
        <v>30</v>
      </c>
      <c r="P480" s="199">
        <f t="shared" si="147"/>
        <v>95</v>
      </c>
      <c r="Q480" s="199">
        <f t="shared" si="147"/>
        <v>70</v>
      </c>
      <c r="R480" s="600">
        <f>SUM(C480:Q480)</f>
        <v>4128</v>
      </c>
      <c r="S480" s="659">
        <f>R480/SUM(R480:R482)</f>
        <v>0.18208283710467116</v>
      </c>
      <c r="T480" s="15"/>
      <c r="U480" s="15"/>
      <c r="V480" s="15"/>
      <c r="W480" s="1792"/>
      <c r="X480" s="14"/>
      <c r="Y480" s="16"/>
      <c r="Z480" s="16"/>
      <c r="AA480" s="16"/>
      <c r="AB480" s="16"/>
      <c r="AC480" s="16"/>
      <c r="AD480" s="16"/>
      <c r="AE480" s="16"/>
      <c r="AF480" s="16"/>
      <c r="AG480" s="16"/>
      <c r="AH480" s="16"/>
      <c r="AI480" s="16"/>
      <c r="AJ480" s="16"/>
      <c r="AK480" s="16"/>
      <c r="AL480" s="16"/>
      <c r="AM480" s="16"/>
      <c r="AN480" s="16"/>
      <c r="AO480" s="15"/>
    </row>
    <row r="481" spans="1:41" ht="17.25" hidden="1" customHeight="1" x14ac:dyDescent="0.25">
      <c r="A481" s="2372"/>
      <c r="B481" s="56" t="s">
        <v>201</v>
      </c>
      <c r="C481" s="202">
        <f>SUM(C469,C472,C475,C478)</f>
        <v>5</v>
      </c>
      <c r="D481" s="202">
        <f t="shared" ref="D481:Q481" si="148">SUM(D469,D472,D475,D478)</f>
        <v>5</v>
      </c>
      <c r="E481" s="202">
        <f t="shared" si="148"/>
        <v>14</v>
      </c>
      <c r="F481" s="202">
        <f t="shared" si="148"/>
        <v>4</v>
      </c>
      <c r="G481" s="202">
        <f t="shared" si="148"/>
        <v>1</v>
      </c>
      <c r="H481" s="202">
        <f t="shared" si="148"/>
        <v>0</v>
      </c>
      <c r="I481" s="202">
        <f t="shared" si="148"/>
        <v>0</v>
      </c>
      <c r="J481" s="202">
        <f t="shared" si="148"/>
        <v>161</v>
      </c>
      <c r="K481" s="202">
        <f t="shared" si="148"/>
        <v>8</v>
      </c>
      <c r="L481" s="202">
        <f t="shared" si="148"/>
        <v>2</v>
      </c>
      <c r="M481" s="202">
        <f t="shared" si="148"/>
        <v>65</v>
      </c>
      <c r="N481" s="202">
        <f t="shared" si="148"/>
        <v>20</v>
      </c>
      <c r="O481" s="202">
        <f t="shared" si="148"/>
        <v>0</v>
      </c>
      <c r="P481" s="202">
        <f t="shared" si="148"/>
        <v>8</v>
      </c>
      <c r="Q481" s="202">
        <f t="shared" si="148"/>
        <v>3</v>
      </c>
      <c r="R481" s="597">
        <f t="shared" si="146"/>
        <v>296</v>
      </c>
      <c r="S481" s="642">
        <f>R481/SUM(R480:R482)</f>
        <v>1.3056327466807816E-2</v>
      </c>
      <c r="T481" s="15"/>
      <c r="U481" s="15"/>
      <c r="V481" s="15"/>
      <c r="W481" s="1792"/>
      <c r="X481" s="14"/>
      <c r="Y481" s="16"/>
      <c r="Z481" s="16"/>
      <c r="AA481" s="16"/>
      <c r="AB481" s="16"/>
      <c r="AC481" s="16"/>
      <c r="AD481" s="16"/>
      <c r="AE481" s="16"/>
      <c r="AF481" s="16"/>
      <c r="AG481" s="16"/>
      <c r="AH481" s="16"/>
      <c r="AI481" s="16"/>
      <c r="AJ481" s="16"/>
      <c r="AK481" s="16"/>
      <c r="AL481" s="16"/>
      <c r="AM481" s="16"/>
      <c r="AN481" s="16"/>
      <c r="AO481" s="15"/>
    </row>
    <row r="482" spans="1:41" ht="17.25" hidden="1" customHeight="1" thickBot="1" x14ac:dyDescent="0.3">
      <c r="A482" s="2372"/>
      <c r="B482" s="102" t="s">
        <v>202</v>
      </c>
      <c r="C482" s="244">
        <f>SUM(C470,C473,C476,C479)</f>
        <v>67</v>
      </c>
      <c r="D482" s="244">
        <f t="shared" ref="D482:Q482" si="149">SUM(D470,D473,D476,D479)</f>
        <v>323</v>
      </c>
      <c r="E482" s="244">
        <f t="shared" si="149"/>
        <v>294</v>
      </c>
      <c r="F482" s="244">
        <f t="shared" si="149"/>
        <v>120</v>
      </c>
      <c r="G482" s="244">
        <f t="shared" si="149"/>
        <v>109</v>
      </c>
      <c r="H482" s="244">
        <f t="shared" si="149"/>
        <v>0</v>
      </c>
      <c r="I482" s="244">
        <f t="shared" si="149"/>
        <v>0</v>
      </c>
      <c r="J482" s="244">
        <f t="shared" si="149"/>
        <v>11085</v>
      </c>
      <c r="K482" s="244">
        <f t="shared" si="149"/>
        <v>539</v>
      </c>
      <c r="L482" s="244">
        <f t="shared" si="149"/>
        <v>242</v>
      </c>
      <c r="M482" s="244">
        <f t="shared" si="149"/>
        <v>3328</v>
      </c>
      <c r="N482" s="244">
        <f t="shared" si="149"/>
        <v>1113</v>
      </c>
      <c r="O482" s="244">
        <f t="shared" si="149"/>
        <v>63</v>
      </c>
      <c r="P482" s="244">
        <f t="shared" si="149"/>
        <v>526</v>
      </c>
      <c r="Q482" s="244">
        <f t="shared" si="149"/>
        <v>438</v>
      </c>
      <c r="R482" s="599">
        <f t="shared" si="146"/>
        <v>18247</v>
      </c>
      <c r="S482" s="642">
        <f>R482/SUM(R480:R482)</f>
        <v>0.80486083542852105</v>
      </c>
      <c r="T482" s="15"/>
      <c r="U482" s="15"/>
      <c r="V482" s="15"/>
      <c r="W482" s="1792"/>
      <c r="X482" s="14"/>
      <c r="Y482" s="14"/>
      <c r="Z482" s="14"/>
      <c r="AA482" s="14"/>
      <c r="AB482" s="14"/>
      <c r="AC482" s="14"/>
      <c r="AD482" s="14"/>
      <c r="AE482" s="14"/>
      <c r="AF482" s="14"/>
      <c r="AG482" s="14"/>
      <c r="AH482" s="14"/>
      <c r="AI482" s="14"/>
      <c r="AJ482" s="14"/>
      <c r="AK482" s="14"/>
      <c r="AL482" s="14"/>
      <c r="AM482" s="14"/>
      <c r="AN482" s="14"/>
      <c r="AO482" s="14"/>
    </row>
    <row r="483" spans="1:41" ht="16.5" hidden="1" thickBot="1" x14ac:dyDescent="0.3">
      <c r="A483" s="2364" t="s">
        <v>161</v>
      </c>
      <c r="B483" s="2365"/>
      <c r="C483" s="2361"/>
      <c r="D483" s="2361"/>
      <c r="E483" s="2361"/>
      <c r="F483" s="2361"/>
      <c r="G483" s="2361"/>
      <c r="H483" s="2361"/>
      <c r="I483" s="2361"/>
      <c r="J483" s="2361"/>
      <c r="K483" s="2361"/>
      <c r="L483" s="2361"/>
      <c r="M483" s="2361"/>
      <c r="N483" s="2361"/>
      <c r="O483" s="2361"/>
      <c r="P483" s="2361"/>
      <c r="Q483" s="2361"/>
      <c r="R483" s="2365"/>
      <c r="S483" s="2366"/>
      <c r="T483" s="15"/>
      <c r="U483" s="15"/>
      <c r="V483" s="15"/>
      <c r="W483" s="1792"/>
      <c r="X483" s="14"/>
      <c r="Y483" s="14"/>
      <c r="Z483" s="14"/>
      <c r="AA483" s="14"/>
      <c r="AB483" s="14"/>
      <c r="AC483" s="14"/>
      <c r="AD483" s="14"/>
      <c r="AE483" s="14"/>
      <c r="AF483" s="14"/>
      <c r="AG483" s="14"/>
      <c r="AH483" s="14"/>
      <c r="AI483" s="14"/>
      <c r="AJ483" s="14"/>
      <c r="AK483" s="14"/>
      <c r="AL483" s="14"/>
      <c r="AM483" s="14"/>
      <c r="AN483" s="14"/>
      <c r="AO483" s="14"/>
    </row>
    <row r="484" spans="1:41" ht="17.25" hidden="1" customHeight="1" x14ac:dyDescent="0.25">
      <c r="A484" s="2373" t="s">
        <v>162</v>
      </c>
      <c r="B484" s="55" t="s">
        <v>200</v>
      </c>
      <c r="C484" s="333">
        <v>0</v>
      </c>
      <c r="D484" s="334">
        <v>0</v>
      </c>
      <c r="E484" s="334">
        <v>0</v>
      </c>
      <c r="F484" s="334">
        <v>0</v>
      </c>
      <c r="G484" s="334">
        <v>0</v>
      </c>
      <c r="H484" s="334">
        <v>0</v>
      </c>
      <c r="I484" s="334">
        <v>0</v>
      </c>
      <c r="J484" s="334">
        <v>1</v>
      </c>
      <c r="K484" s="334">
        <v>0</v>
      </c>
      <c r="L484" s="334">
        <v>0</v>
      </c>
      <c r="M484" s="334">
        <v>0</v>
      </c>
      <c r="N484" s="334">
        <v>0</v>
      </c>
      <c r="O484" s="334">
        <v>0</v>
      </c>
      <c r="P484" s="334">
        <v>1</v>
      </c>
      <c r="Q484" s="335">
        <v>0</v>
      </c>
      <c r="R484" s="621">
        <f t="shared" ref="R484:R495" si="150">SUM(C484:Q484)</f>
        <v>2</v>
      </c>
      <c r="S484" s="639">
        <f>R484/SUM(R484:R486)</f>
        <v>1.4388489208633094E-2</v>
      </c>
      <c r="T484" s="15"/>
      <c r="U484" s="15"/>
      <c r="V484" s="15"/>
      <c r="W484" s="1792"/>
      <c r="X484" s="14"/>
      <c r="Y484" s="14"/>
      <c r="Z484" s="14"/>
      <c r="AA484" s="14"/>
      <c r="AB484" s="14"/>
      <c r="AC484" s="14"/>
      <c r="AD484" s="14"/>
      <c r="AE484" s="14"/>
      <c r="AF484" s="14"/>
      <c r="AG484" s="14"/>
      <c r="AH484" s="14"/>
      <c r="AI484" s="14"/>
      <c r="AJ484" s="14"/>
      <c r="AK484" s="14"/>
      <c r="AL484" s="14"/>
      <c r="AM484" s="14"/>
      <c r="AN484" s="14"/>
      <c r="AO484" s="14"/>
    </row>
    <row r="485" spans="1:41" ht="17.25" hidden="1" customHeight="1" x14ac:dyDescent="0.25">
      <c r="A485" s="2372"/>
      <c r="B485" s="56" t="s">
        <v>201</v>
      </c>
      <c r="C485" s="336">
        <v>0</v>
      </c>
      <c r="D485" s="336">
        <v>0</v>
      </c>
      <c r="E485" s="336">
        <v>0</v>
      </c>
      <c r="F485" s="336">
        <v>0</v>
      </c>
      <c r="G485" s="336">
        <v>0</v>
      </c>
      <c r="H485" s="336">
        <v>0</v>
      </c>
      <c r="I485" s="336">
        <v>0</v>
      </c>
      <c r="J485" s="336">
        <v>0</v>
      </c>
      <c r="K485" s="336">
        <v>0</v>
      </c>
      <c r="L485" s="336">
        <v>0</v>
      </c>
      <c r="M485" s="336">
        <v>0</v>
      </c>
      <c r="N485" s="336">
        <v>0</v>
      </c>
      <c r="O485" s="336">
        <v>0</v>
      </c>
      <c r="P485" s="336">
        <v>0</v>
      </c>
      <c r="Q485" s="337">
        <v>0</v>
      </c>
      <c r="R485" s="622">
        <f t="shared" si="150"/>
        <v>0</v>
      </c>
      <c r="S485" s="640">
        <f>R485/SUM(R484:R486)</f>
        <v>0</v>
      </c>
      <c r="T485" s="15"/>
      <c r="U485" s="15"/>
      <c r="V485" s="15"/>
      <c r="W485" s="1792"/>
      <c r="X485" s="14"/>
      <c r="Y485" s="14"/>
      <c r="Z485" s="14"/>
      <c r="AA485" s="14"/>
      <c r="AB485" s="14"/>
      <c r="AC485" s="14"/>
      <c r="AD485" s="14"/>
      <c r="AE485" s="14"/>
      <c r="AF485" s="14"/>
      <c r="AG485" s="14"/>
      <c r="AH485" s="14"/>
      <c r="AI485" s="14"/>
      <c r="AJ485" s="14"/>
      <c r="AK485" s="14"/>
      <c r="AL485" s="14"/>
      <c r="AM485" s="14"/>
      <c r="AN485" s="14"/>
      <c r="AO485" s="14"/>
    </row>
    <row r="486" spans="1:41" ht="17.25" hidden="1" customHeight="1" thickBot="1" x14ac:dyDescent="0.3">
      <c r="A486" s="2374"/>
      <c r="B486" s="57" t="s">
        <v>202</v>
      </c>
      <c r="C486" s="338">
        <v>1</v>
      </c>
      <c r="D486" s="339">
        <v>2</v>
      </c>
      <c r="E486" s="339">
        <v>5</v>
      </c>
      <c r="F486" s="339">
        <v>2</v>
      </c>
      <c r="G486" s="339">
        <v>0</v>
      </c>
      <c r="H486" s="339">
        <v>0</v>
      </c>
      <c r="I486" s="339">
        <v>0</v>
      </c>
      <c r="J486" s="339">
        <v>84</v>
      </c>
      <c r="K486" s="339">
        <v>0</v>
      </c>
      <c r="L486" s="339">
        <v>2</v>
      </c>
      <c r="M486" s="339">
        <v>28</v>
      </c>
      <c r="N486" s="339">
        <v>8</v>
      </c>
      <c r="O486" s="339">
        <v>0</v>
      </c>
      <c r="P486" s="339">
        <v>4</v>
      </c>
      <c r="Q486" s="340">
        <v>1</v>
      </c>
      <c r="R486" s="623">
        <f t="shared" si="150"/>
        <v>137</v>
      </c>
      <c r="S486" s="641">
        <f>R486/SUM(R484:R486)</f>
        <v>0.98561151079136688</v>
      </c>
      <c r="T486" s="15"/>
      <c r="U486" s="15"/>
      <c r="V486" s="15"/>
      <c r="W486" s="1792"/>
      <c r="X486" s="14"/>
      <c r="Y486" s="14"/>
      <c r="Z486" s="14"/>
      <c r="AA486" s="14"/>
      <c r="AB486" s="14"/>
      <c r="AC486" s="14"/>
      <c r="AD486" s="14"/>
      <c r="AE486" s="14"/>
      <c r="AF486" s="14"/>
      <c r="AG486" s="14"/>
      <c r="AH486" s="14"/>
      <c r="AI486" s="14"/>
      <c r="AJ486" s="14"/>
      <c r="AK486" s="14"/>
      <c r="AL486" s="14"/>
      <c r="AM486" s="14"/>
      <c r="AN486" s="14"/>
      <c r="AO486" s="14"/>
    </row>
    <row r="487" spans="1:41" ht="17.25" hidden="1" customHeight="1" x14ac:dyDescent="0.25">
      <c r="A487" s="2373" t="s">
        <v>163</v>
      </c>
      <c r="B487" s="60" t="s">
        <v>200</v>
      </c>
      <c r="C487" s="343">
        <v>4</v>
      </c>
      <c r="D487" s="344">
        <v>67</v>
      </c>
      <c r="E487" s="344">
        <v>47</v>
      </c>
      <c r="F487" s="344">
        <v>30</v>
      </c>
      <c r="G487" s="344">
        <v>14</v>
      </c>
      <c r="H487" s="344">
        <v>0</v>
      </c>
      <c r="I487" s="344">
        <v>0</v>
      </c>
      <c r="J487" s="344">
        <v>1823</v>
      </c>
      <c r="K487" s="344">
        <v>207</v>
      </c>
      <c r="L487" s="344">
        <v>36</v>
      </c>
      <c r="M487" s="344">
        <v>696</v>
      </c>
      <c r="N487" s="344">
        <v>183</v>
      </c>
      <c r="O487" s="344">
        <v>22</v>
      </c>
      <c r="P487" s="344">
        <v>85</v>
      </c>
      <c r="Q487" s="345">
        <v>50</v>
      </c>
      <c r="R487" s="624">
        <f t="shared" si="150"/>
        <v>3264</v>
      </c>
      <c r="S487" s="637">
        <f>R487/SUM(R487:R489)</f>
        <v>0.21170060967700091</v>
      </c>
      <c r="T487" s="15"/>
      <c r="U487" s="15"/>
      <c r="V487" s="15"/>
      <c r="W487" s="1792"/>
      <c r="X487" s="14"/>
      <c r="Y487" s="14"/>
      <c r="Z487" s="14"/>
      <c r="AA487" s="14"/>
      <c r="AB487" s="14"/>
      <c r="AC487" s="14"/>
      <c r="AD487" s="14"/>
      <c r="AE487" s="14"/>
      <c r="AF487" s="14"/>
      <c r="AG487" s="14"/>
      <c r="AH487" s="14"/>
      <c r="AI487" s="14"/>
      <c r="AJ487" s="14"/>
      <c r="AK487" s="14"/>
      <c r="AL487" s="14"/>
      <c r="AM487" s="14"/>
      <c r="AN487" s="14"/>
      <c r="AO487" s="14"/>
    </row>
    <row r="488" spans="1:41" ht="17.25" hidden="1" customHeight="1" x14ac:dyDescent="0.25">
      <c r="A488" s="2372"/>
      <c r="B488" s="58" t="s">
        <v>201</v>
      </c>
      <c r="C488" s="346">
        <v>2</v>
      </c>
      <c r="D488" s="347">
        <v>4</v>
      </c>
      <c r="E488" s="347">
        <v>11</v>
      </c>
      <c r="F488" s="347">
        <v>4</v>
      </c>
      <c r="G488" s="347">
        <v>1</v>
      </c>
      <c r="H488" s="347">
        <v>0</v>
      </c>
      <c r="I488" s="347">
        <v>0</v>
      </c>
      <c r="J488" s="347">
        <v>113</v>
      </c>
      <c r="K488" s="347">
        <v>7</v>
      </c>
      <c r="L488" s="347">
        <v>1</v>
      </c>
      <c r="M488" s="347">
        <v>50</v>
      </c>
      <c r="N488" s="347">
        <v>15</v>
      </c>
      <c r="O488" s="347">
        <v>0</v>
      </c>
      <c r="P488" s="347">
        <v>7</v>
      </c>
      <c r="Q488" s="348">
        <v>2</v>
      </c>
      <c r="R488" s="625">
        <f t="shared" si="150"/>
        <v>217</v>
      </c>
      <c r="S488" s="637">
        <f>R488/SUM(R487:R489)</f>
        <v>1.4074458425217278E-2</v>
      </c>
      <c r="T488" s="15"/>
      <c r="U488" s="15"/>
      <c r="V488" s="15"/>
      <c r="W488" s="1792"/>
      <c r="X488" s="14"/>
      <c r="Y488" s="14"/>
      <c r="Z488" s="14"/>
      <c r="AA488" s="14"/>
      <c r="AB488" s="14"/>
      <c r="AC488" s="14"/>
      <c r="AD488" s="14"/>
      <c r="AE488" s="14"/>
      <c r="AF488" s="14"/>
      <c r="AG488" s="14"/>
      <c r="AH488" s="14"/>
      <c r="AI488" s="14"/>
      <c r="AJ488" s="14"/>
      <c r="AK488" s="14"/>
      <c r="AL488" s="14"/>
      <c r="AM488" s="14"/>
      <c r="AN488" s="14"/>
      <c r="AO488" s="14"/>
    </row>
    <row r="489" spans="1:41" ht="17.25" hidden="1" customHeight="1" thickBot="1" x14ac:dyDescent="0.3">
      <c r="A489" s="2374"/>
      <c r="B489" s="59" t="s">
        <v>202</v>
      </c>
      <c r="C489" s="349">
        <v>48</v>
      </c>
      <c r="D489" s="350">
        <v>210</v>
      </c>
      <c r="E489" s="350">
        <v>193</v>
      </c>
      <c r="F489" s="350">
        <v>88</v>
      </c>
      <c r="G489" s="350">
        <v>73</v>
      </c>
      <c r="H489" s="350">
        <v>0</v>
      </c>
      <c r="I489" s="350">
        <v>0</v>
      </c>
      <c r="J489" s="350">
        <v>7114</v>
      </c>
      <c r="K489" s="350">
        <v>353</v>
      </c>
      <c r="L489" s="350">
        <v>168</v>
      </c>
      <c r="M489" s="350">
        <v>2252</v>
      </c>
      <c r="N489" s="350">
        <v>731</v>
      </c>
      <c r="O489" s="350">
        <v>45</v>
      </c>
      <c r="P489" s="350">
        <v>358</v>
      </c>
      <c r="Q489" s="351">
        <v>304</v>
      </c>
      <c r="R489" s="626">
        <f t="shared" si="150"/>
        <v>11937</v>
      </c>
      <c r="S489" s="637">
        <f>R489/SUM(R487:R489)</f>
        <v>0.77422493189778185</v>
      </c>
      <c r="T489" s="15"/>
      <c r="U489" s="15"/>
      <c r="V489" s="15"/>
      <c r="W489" s="1792"/>
      <c r="X489" s="14"/>
      <c r="Y489" s="14"/>
      <c r="Z489" s="14"/>
      <c r="AA489" s="14"/>
      <c r="AB489" s="14"/>
      <c r="AC489" s="14"/>
      <c r="AD489" s="14"/>
      <c r="AE489" s="14"/>
      <c r="AF489" s="14"/>
      <c r="AG489" s="14"/>
      <c r="AH489" s="14"/>
      <c r="AI489" s="14"/>
      <c r="AJ489" s="14"/>
      <c r="AK489" s="14"/>
      <c r="AL489" s="14"/>
      <c r="AM489" s="14"/>
      <c r="AN489" s="14"/>
      <c r="AO489" s="14"/>
    </row>
    <row r="490" spans="1:41" ht="17.25" hidden="1" customHeight="1" x14ac:dyDescent="0.25">
      <c r="A490" s="2373" t="s">
        <v>164</v>
      </c>
      <c r="B490" s="55" t="s">
        <v>200</v>
      </c>
      <c r="C490" s="333">
        <v>1</v>
      </c>
      <c r="D490" s="334">
        <v>17</v>
      </c>
      <c r="E490" s="334">
        <v>19</v>
      </c>
      <c r="F490" s="334">
        <v>9</v>
      </c>
      <c r="G490" s="334">
        <v>2</v>
      </c>
      <c r="H490" s="334">
        <v>0</v>
      </c>
      <c r="I490" s="334">
        <v>0</v>
      </c>
      <c r="J490" s="334">
        <v>363</v>
      </c>
      <c r="K490" s="334">
        <v>36</v>
      </c>
      <c r="L490" s="334">
        <v>10</v>
      </c>
      <c r="M490" s="334">
        <v>150</v>
      </c>
      <c r="N490" s="334">
        <v>42</v>
      </c>
      <c r="O490" s="334">
        <v>8</v>
      </c>
      <c r="P490" s="334">
        <v>8</v>
      </c>
      <c r="Q490" s="335">
        <v>13</v>
      </c>
      <c r="R490" s="621">
        <f t="shared" si="150"/>
        <v>678</v>
      </c>
      <c r="S490" s="639">
        <f>R490/SUM(R490:R492)</f>
        <v>0.1069569332702319</v>
      </c>
      <c r="T490" s="15"/>
      <c r="U490" s="15"/>
      <c r="V490" s="15"/>
      <c r="W490" s="1792"/>
      <c r="X490" s="14"/>
      <c r="Y490" s="14"/>
      <c r="Z490" s="14"/>
      <c r="AA490" s="14"/>
      <c r="AB490" s="14"/>
      <c r="AC490" s="14"/>
      <c r="AD490" s="14"/>
      <c r="AE490" s="14"/>
      <c r="AF490" s="14"/>
      <c r="AG490" s="14"/>
      <c r="AH490" s="14"/>
      <c r="AI490" s="14"/>
      <c r="AJ490" s="14"/>
      <c r="AK490" s="14"/>
      <c r="AL490" s="14"/>
      <c r="AM490" s="14"/>
      <c r="AN490" s="14"/>
      <c r="AO490" s="14"/>
    </row>
    <row r="491" spans="1:41" ht="17.25" hidden="1" customHeight="1" x14ac:dyDescent="0.25">
      <c r="A491" s="2372"/>
      <c r="B491" s="56" t="s">
        <v>201</v>
      </c>
      <c r="C491" s="336">
        <v>1</v>
      </c>
      <c r="D491" s="341">
        <v>1</v>
      </c>
      <c r="E491" s="341">
        <v>2</v>
      </c>
      <c r="F491" s="341">
        <v>0</v>
      </c>
      <c r="G491" s="341">
        <v>0</v>
      </c>
      <c r="H491" s="341">
        <v>0</v>
      </c>
      <c r="I491" s="341">
        <v>0</v>
      </c>
      <c r="J491" s="341">
        <v>30</v>
      </c>
      <c r="K491" s="341">
        <v>0</v>
      </c>
      <c r="L491" s="341">
        <v>1</v>
      </c>
      <c r="M491" s="341">
        <v>12</v>
      </c>
      <c r="N491" s="341">
        <v>2</v>
      </c>
      <c r="O491" s="341">
        <v>0</v>
      </c>
      <c r="P491" s="341">
        <v>0</v>
      </c>
      <c r="Q491" s="342">
        <v>1</v>
      </c>
      <c r="R491" s="622">
        <f t="shared" si="150"/>
        <v>50</v>
      </c>
      <c r="S491" s="640">
        <f>R491/SUM(R490:R492)</f>
        <v>7.8876794447073663E-3</v>
      </c>
      <c r="T491" s="15"/>
      <c r="U491" s="15"/>
      <c r="V491" s="15"/>
      <c r="W491" s="1792"/>
      <c r="X491" s="14"/>
      <c r="Y491" s="14"/>
      <c r="Z491" s="14"/>
      <c r="AA491" s="14"/>
      <c r="AB491" s="14"/>
      <c r="AC491" s="14"/>
      <c r="AD491" s="14"/>
      <c r="AE491" s="14"/>
      <c r="AF491" s="14"/>
      <c r="AG491" s="14"/>
      <c r="AH491" s="14"/>
      <c r="AI491" s="14"/>
      <c r="AJ491" s="14"/>
      <c r="AK491" s="14"/>
      <c r="AL491" s="14"/>
      <c r="AM491" s="14"/>
      <c r="AN491" s="14"/>
      <c r="AO491" s="14"/>
    </row>
    <row r="492" spans="1:41" ht="17.25" hidden="1" customHeight="1" thickBot="1" x14ac:dyDescent="0.3">
      <c r="A492" s="2372"/>
      <c r="B492" s="102" t="s">
        <v>202</v>
      </c>
      <c r="C492" s="338">
        <v>16</v>
      </c>
      <c r="D492" s="339">
        <v>100</v>
      </c>
      <c r="E492" s="339">
        <v>88</v>
      </c>
      <c r="F492" s="339">
        <v>27</v>
      </c>
      <c r="G492" s="339">
        <v>33</v>
      </c>
      <c r="H492" s="339">
        <v>0</v>
      </c>
      <c r="I492" s="339">
        <v>0</v>
      </c>
      <c r="J492" s="339">
        <v>3553</v>
      </c>
      <c r="K492" s="339">
        <v>167</v>
      </c>
      <c r="L492" s="339">
        <v>59</v>
      </c>
      <c r="M492" s="339">
        <v>953</v>
      </c>
      <c r="N492" s="339">
        <v>337</v>
      </c>
      <c r="O492" s="339">
        <v>17</v>
      </c>
      <c r="P492" s="339">
        <v>147</v>
      </c>
      <c r="Q492" s="340">
        <v>114</v>
      </c>
      <c r="R492" s="623">
        <f t="shared" si="150"/>
        <v>5611</v>
      </c>
      <c r="S492" s="640">
        <f>R492/SUM(R490:R492)</f>
        <v>0.88515538728506071</v>
      </c>
      <c r="T492" s="15"/>
      <c r="U492" s="15"/>
      <c r="V492" s="15"/>
      <c r="W492" s="1792"/>
      <c r="X492" s="14"/>
      <c r="Y492" s="14"/>
      <c r="Z492" s="14"/>
      <c r="AA492" s="14"/>
      <c r="AB492" s="14"/>
      <c r="AC492" s="14"/>
      <c r="AD492" s="14"/>
      <c r="AE492" s="14"/>
      <c r="AF492" s="14"/>
      <c r="AG492" s="14"/>
      <c r="AH492" s="14"/>
      <c r="AI492" s="14"/>
      <c r="AJ492" s="14"/>
      <c r="AK492" s="14"/>
      <c r="AL492" s="14"/>
      <c r="AM492" s="14"/>
      <c r="AN492" s="14"/>
      <c r="AO492" s="14"/>
    </row>
    <row r="493" spans="1:41" ht="17.25" hidden="1" customHeight="1" x14ac:dyDescent="0.25">
      <c r="A493" s="2373" t="s">
        <v>165</v>
      </c>
      <c r="B493" s="60" t="s">
        <v>200</v>
      </c>
      <c r="C493" s="352">
        <v>0</v>
      </c>
      <c r="D493" s="353">
        <v>3</v>
      </c>
      <c r="E493" s="353">
        <v>2</v>
      </c>
      <c r="F493" s="353">
        <v>5</v>
      </c>
      <c r="G493" s="353">
        <v>1</v>
      </c>
      <c r="H493" s="353">
        <v>0</v>
      </c>
      <c r="I493" s="353">
        <v>0</v>
      </c>
      <c r="J493" s="353">
        <v>118</v>
      </c>
      <c r="K493" s="353">
        <v>4</v>
      </c>
      <c r="L493" s="353">
        <v>4</v>
      </c>
      <c r="M493" s="353">
        <v>27</v>
      </c>
      <c r="N493" s="353">
        <v>12</v>
      </c>
      <c r="O493" s="353">
        <v>0</v>
      </c>
      <c r="P493" s="353">
        <v>1</v>
      </c>
      <c r="Q493" s="354">
        <v>7</v>
      </c>
      <c r="R493" s="624">
        <f t="shared" si="150"/>
        <v>184</v>
      </c>
      <c r="S493" s="636">
        <f>R493/SUM(R493:R495)</f>
        <v>0.23741935483870968</v>
      </c>
      <c r="T493" s="15"/>
      <c r="U493" s="15"/>
      <c r="V493" s="15"/>
      <c r="W493" s="1792"/>
      <c r="X493" s="14"/>
      <c r="Y493" s="14"/>
      <c r="Z493" s="14"/>
      <c r="AA493" s="14"/>
      <c r="AB493" s="14"/>
      <c r="AC493" s="14"/>
      <c r="AD493" s="14"/>
      <c r="AE493" s="14"/>
      <c r="AF493" s="14"/>
      <c r="AG493" s="14"/>
      <c r="AH493" s="14"/>
      <c r="AI493" s="14"/>
      <c r="AJ493" s="14"/>
      <c r="AK493" s="14"/>
      <c r="AL493" s="14"/>
      <c r="AM493" s="14"/>
      <c r="AN493" s="14"/>
      <c r="AO493" s="14"/>
    </row>
    <row r="494" spans="1:41" ht="17.25" hidden="1" customHeight="1" x14ac:dyDescent="0.25">
      <c r="A494" s="2372"/>
      <c r="B494" s="58" t="s">
        <v>201</v>
      </c>
      <c r="C494" s="346">
        <v>2</v>
      </c>
      <c r="D494" s="347">
        <v>0</v>
      </c>
      <c r="E494" s="347">
        <v>1</v>
      </c>
      <c r="F494" s="347">
        <v>0</v>
      </c>
      <c r="G494" s="347">
        <v>0</v>
      </c>
      <c r="H494" s="347">
        <v>0</v>
      </c>
      <c r="I494" s="347">
        <v>0</v>
      </c>
      <c r="J494" s="347">
        <v>18</v>
      </c>
      <c r="K494" s="347">
        <v>1</v>
      </c>
      <c r="L494" s="347">
        <v>0</v>
      </c>
      <c r="M494" s="347">
        <v>3</v>
      </c>
      <c r="N494" s="347">
        <v>3</v>
      </c>
      <c r="O494" s="347">
        <v>0</v>
      </c>
      <c r="P494" s="347">
        <v>1</v>
      </c>
      <c r="Q494" s="348">
        <v>0</v>
      </c>
      <c r="R494" s="625">
        <f t="shared" si="150"/>
        <v>29</v>
      </c>
      <c r="S494" s="637">
        <f>R494/SUM(R493:R495)</f>
        <v>3.741935483870968E-2</v>
      </c>
      <c r="T494" s="15"/>
      <c r="U494" s="15"/>
      <c r="V494" s="15"/>
      <c r="W494" s="1792"/>
      <c r="X494" s="14"/>
      <c r="Y494" s="14"/>
      <c r="Z494" s="14"/>
      <c r="AA494" s="14"/>
      <c r="AB494" s="14"/>
      <c r="AC494" s="14"/>
      <c r="AD494" s="14"/>
      <c r="AE494" s="14"/>
      <c r="AF494" s="14"/>
      <c r="AG494" s="14"/>
      <c r="AH494" s="14"/>
      <c r="AI494" s="14"/>
      <c r="AJ494" s="14"/>
      <c r="AK494" s="14"/>
      <c r="AL494" s="14"/>
      <c r="AM494" s="14"/>
      <c r="AN494" s="14"/>
      <c r="AO494" s="14"/>
    </row>
    <row r="495" spans="1:41" ht="17.25" hidden="1" customHeight="1" thickBot="1" x14ac:dyDescent="0.3">
      <c r="A495" s="2375"/>
      <c r="B495" s="136" t="s">
        <v>202</v>
      </c>
      <c r="C495" s="355">
        <v>2</v>
      </c>
      <c r="D495" s="356">
        <v>11</v>
      </c>
      <c r="E495" s="356">
        <v>8</v>
      </c>
      <c r="F495" s="356">
        <v>3</v>
      </c>
      <c r="G495" s="356">
        <v>3</v>
      </c>
      <c r="H495" s="356">
        <v>0</v>
      </c>
      <c r="I495" s="356">
        <v>0</v>
      </c>
      <c r="J495" s="356">
        <v>334</v>
      </c>
      <c r="K495" s="356">
        <v>19</v>
      </c>
      <c r="L495" s="356">
        <v>13</v>
      </c>
      <c r="M495" s="356">
        <v>95</v>
      </c>
      <c r="N495" s="356">
        <v>37</v>
      </c>
      <c r="O495" s="356">
        <v>1</v>
      </c>
      <c r="P495" s="356">
        <v>17</v>
      </c>
      <c r="Q495" s="357">
        <v>19</v>
      </c>
      <c r="R495" s="628">
        <f t="shared" si="150"/>
        <v>562</v>
      </c>
      <c r="S495" s="653">
        <f>R495/SUM(R493:R495)</f>
        <v>0.7251612903225807</v>
      </c>
      <c r="T495" s="15"/>
      <c r="U495" s="15"/>
      <c r="V495" s="15"/>
      <c r="W495" s="1792"/>
      <c r="X495" s="14"/>
      <c r="Y495" s="14"/>
      <c r="Z495" s="14"/>
      <c r="AA495" s="14"/>
      <c r="AB495" s="14"/>
      <c r="AC495" s="14"/>
      <c r="AD495" s="14"/>
      <c r="AE495" s="14"/>
      <c r="AF495" s="14"/>
      <c r="AG495" s="14"/>
      <c r="AH495" s="14"/>
      <c r="AI495" s="14"/>
      <c r="AJ495" s="14"/>
      <c r="AK495" s="14"/>
      <c r="AL495" s="14"/>
      <c r="AM495" s="14"/>
      <c r="AN495" s="14"/>
      <c r="AO495" s="14"/>
    </row>
    <row r="496" spans="1:41" ht="17.25" hidden="1" customHeight="1" thickTop="1" x14ac:dyDescent="0.25">
      <c r="A496" s="2372" t="s">
        <v>130</v>
      </c>
      <c r="B496" s="135" t="s">
        <v>200</v>
      </c>
      <c r="C496" s="199">
        <f>SUM(C484,C487,C490,C493)</f>
        <v>5</v>
      </c>
      <c r="D496" s="199">
        <f t="shared" ref="D496:I496" si="151">SUM(D484,D487,D490,D493)</f>
        <v>87</v>
      </c>
      <c r="E496" s="199">
        <f t="shared" si="151"/>
        <v>68</v>
      </c>
      <c r="F496" s="199">
        <f t="shared" si="151"/>
        <v>44</v>
      </c>
      <c r="G496" s="199">
        <f t="shared" si="151"/>
        <v>17</v>
      </c>
      <c r="H496" s="199">
        <f t="shared" si="151"/>
        <v>0</v>
      </c>
      <c r="I496" s="199">
        <f t="shared" si="151"/>
        <v>0</v>
      </c>
      <c r="J496" s="199">
        <f>SUM(J484,J487,J490,J493)</f>
        <v>2305</v>
      </c>
      <c r="K496" s="199">
        <f t="shared" ref="K496:Q496" si="152">SUM(K484,K487,K490,K493)</f>
        <v>247</v>
      </c>
      <c r="L496" s="199">
        <f t="shared" si="152"/>
        <v>50</v>
      </c>
      <c r="M496" s="199">
        <f t="shared" si="152"/>
        <v>873</v>
      </c>
      <c r="N496" s="199">
        <f t="shared" si="152"/>
        <v>237</v>
      </c>
      <c r="O496" s="199">
        <f t="shared" si="152"/>
        <v>30</v>
      </c>
      <c r="P496" s="199">
        <f t="shared" si="152"/>
        <v>95</v>
      </c>
      <c r="Q496" s="200">
        <f t="shared" si="152"/>
        <v>70</v>
      </c>
      <c r="R496" s="600">
        <f>SUM(C496:Q496)</f>
        <v>4128</v>
      </c>
      <c r="S496" s="659">
        <f>R496/SUM(R496:R498)</f>
        <v>0.18208283710467116</v>
      </c>
      <c r="T496" s="15"/>
      <c r="U496" s="15"/>
      <c r="V496" s="15"/>
      <c r="W496" s="1792"/>
      <c r="X496" s="14"/>
      <c r="Y496" s="14"/>
      <c r="Z496" s="14"/>
      <c r="AA496" s="14"/>
      <c r="AB496" s="14"/>
      <c r="AC496" s="14"/>
      <c r="AD496" s="14"/>
      <c r="AE496" s="14"/>
      <c r="AF496" s="14"/>
      <c r="AG496" s="14"/>
      <c r="AH496" s="14"/>
      <c r="AI496" s="14"/>
      <c r="AJ496" s="14"/>
      <c r="AK496" s="14"/>
      <c r="AL496" s="14"/>
      <c r="AM496" s="14"/>
      <c r="AN496" s="14"/>
      <c r="AO496" s="14"/>
    </row>
    <row r="497" spans="1:41" ht="17.25" hidden="1" customHeight="1" x14ac:dyDescent="0.25">
      <c r="A497" s="2372"/>
      <c r="B497" s="56" t="s">
        <v>201</v>
      </c>
      <c r="C497" s="202">
        <f>SUM(C485,C488,C491,C494)</f>
        <v>5</v>
      </c>
      <c r="D497" s="202">
        <f t="shared" ref="D497:Q497" si="153">SUM(D485,D488,D491,D494)</f>
        <v>5</v>
      </c>
      <c r="E497" s="202">
        <f t="shared" si="153"/>
        <v>14</v>
      </c>
      <c r="F497" s="202">
        <f t="shared" si="153"/>
        <v>4</v>
      </c>
      <c r="G497" s="202">
        <f t="shared" si="153"/>
        <v>1</v>
      </c>
      <c r="H497" s="202">
        <f t="shared" si="153"/>
        <v>0</v>
      </c>
      <c r="I497" s="202">
        <f t="shared" si="153"/>
        <v>0</v>
      </c>
      <c r="J497" s="202">
        <f t="shared" si="153"/>
        <v>161</v>
      </c>
      <c r="K497" s="202">
        <f t="shared" si="153"/>
        <v>8</v>
      </c>
      <c r="L497" s="202">
        <f t="shared" si="153"/>
        <v>2</v>
      </c>
      <c r="M497" s="202">
        <f t="shared" si="153"/>
        <v>65</v>
      </c>
      <c r="N497" s="202">
        <f t="shared" si="153"/>
        <v>20</v>
      </c>
      <c r="O497" s="202">
        <f t="shared" si="153"/>
        <v>0</v>
      </c>
      <c r="P497" s="202">
        <f t="shared" si="153"/>
        <v>8</v>
      </c>
      <c r="Q497" s="203">
        <f t="shared" si="153"/>
        <v>3</v>
      </c>
      <c r="R497" s="597">
        <f>SUM(C497:Q497)</f>
        <v>296</v>
      </c>
      <c r="S497" s="659">
        <f>R497/SUM(R496:R498)</f>
        <v>1.3056327466807816E-2</v>
      </c>
      <c r="T497" s="15"/>
      <c r="U497" s="15"/>
      <c r="V497" s="15"/>
      <c r="W497" s="1792"/>
      <c r="X497" s="14"/>
      <c r="Y497" s="14"/>
      <c r="Z497" s="14"/>
      <c r="AA497" s="14"/>
      <c r="AB497" s="14"/>
      <c r="AC497" s="14"/>
      <c r="AD497" s="14"/>
      <c r="AE497" s="14"/>
      <c r="AF497" s="14"/>
      <c r="AG497" s="14"/>
      <c r="AH497" s="14"/>
      <c r="AI497" s="14"/>
      <c r="AJ497" s="14"/>
      <c r="AK497" s="14"/>
      <c r="AL497" s="14"/>
      <c r="AM497" s="14"/>
      <c r="AN497" s="14"/>
      <c r="AO497" s="14"/>
    </row>
    <row r="498" spans="1:41" ht="17.25" hidden="1" customHeight="1" thickBot="1" x14ac:dyDescent="0.3">
      <c r="A498" s="2374"/>
      <c r="B498" s="57" t="s">
        <v>202</v>
      </c>
      <c r="C498" s="244">
        <f>SUM(C486,C489,C492,C495)</f>
        <v>67</v>
      </c>
      <c r="D498" s="244">
        <f t="shared" ref="D498:Q498" si="154">SUM(D486,D489,D492,D495)</f>
        <v>323</v>
      </c>
      <c r="E498" s="244">
        <f t="shared" si="154"/>
        <v>294</v>
      </c>
      <c r="F498" s="244">
        <f t="shared" si="154"/>
        <v>120</v>
      </c>
      <c r="G498" s="244">
        <f t="shared" si="154"/>
        <v>109</v>
      </c>
      <c r="H498" s="244">
        <f t="shared" si="154"/>
        <v>0</v>
      </c>
      <c r="I498" s="244">
        <f t="shared" si="154"/>
        <v>0</v>
      </c>
      <c r="J498" s="244">
        <f t="shared" si="154"/>
        <v>11085</v>
      </c>
      <c r="K498" s="244">
        <f t="shared" si="154"/>
        <v>539</v>
      </c>
      <c r="L498" s="244">
        <f t="shared" si="154"/>
        <v>242</v>
      </c>
      <c r="M498" s="244">
        <f t="shared" si="154"/>
        <v>3328</v>
      </c>
      <c r="N498" s="244">
        <f t="shared" si="154"/>
        <v>1113</v>
      </c>
      <c r="O498" s="244">
        <f t="shared" si="154"/>
        <v>63</v>
      </c>
      <c r="P498" s="244">
        <f t="shared" si="154"/>
        <v>526</v>
      </c>
      <c r="Q498" s="598">
        <f t="shared" si="154"/>
        <v>438</v>
      </c>
      <c r="R498" s="599">
        <f>SUM(C498:Q498)</f>
        <v>18247</v>
      </c>
      <c r="S498" s="659">
        <f>R498/SUM(R496:R498)</f>
        <v>0.80486083542852105</v>
      </c>
      <c r="T498" s="15"/>
      <c r="U498" s="15"/>
      <c r="V498" s="15"/>
      <c r="W498" s="1792"/>
      <c r="X498" s="14"/>
      <c r="Y498" s="14"/>
      <c r="Z498" s="14"/>
      <c r="AA498" s="14"/>
      <c r="AB498" s="14"/>
      <c r="AC498" s="14"/>
      <c r="AD498" s="14"/>
      <c r="AE498" s="14"/>
      <c r="AF498" s="14"/>
      <c r="AG498" s="14"/>
      <c r="AH498" s="14"/>
      <c r="AI498" s="14"/>
      <c r="AJ498" s="14"/>
      <c r="AK498" s="14"/>
      <c r="AL498" s="14"/>
      <c r="AM498" s="14"/>
      <c r="AN498" s="14"/>
      <c r="AO498" s="14"/>
    </row>
    <row r="499" spans="1:41" ht="15.75" hidden="1" customHeight="1" x14ac:dyDescent="0.25">
      <c r="A499" s="2373" t="s">
        <v>129</v>
      </c>
      <c r="B499" s="60" t="s">
        <v>200</v>
      </c>
      <c r="C499" s="643">
        <f t="shared" ref="C499:R499" si="155">C496/SUM(C496:C498)</f>
        <v>6.4935064935064929E-2</v>
      </c>
      <c r="D499" s="644">
        <f t="shared" si="155"/>
        <v>0.20963855421686747</v>
      </c>
      <c r="E499" s="644">
        <f t="shared" si="155"/>
        <v>0.18085106382978725</v>
      </c>
      <c r="F499" s="644">
        <f t="shared" si="155"/>
        <v>0.26190476190476192</v>
      </c>
      <c r="G499" s="644">
        <f t="shared" si="155"/>
        <v>0.13385826771653545</v>
      </c>
      <c r="H499" s="644">
        <v>0</v>
      </c>
      <c r="I499" s="644">
        <v>0</v>
      </c>
      <c r="J499" s="644">
        <f t="shared" si="155"/>
        <v>0.1700981477381743</v>
      </c>
      <c r="K499" s="644">
        <f t="shared" si="155"/>
        <v>0.31108312342569272</v>
      </c>
      <c r="L499" s="644">
        <f t="shared" si="155"/>
        <v>0.17006802721088435</v>
      </c>
      <c r="M499" s="644">
        <f t="shared" si="155"/>
        <v>0.20464135021097046</v>
      </c>
      <c r="N499" s="644">
        <f t="shared" si="155"/>
        <v>0.17299270072992701</v>
      </c>
      <c r="O499" s="644">
        <f t="shared" si="155"/>
        <v>0.32258064516129031</v>
      </c>
      <c r="P499" s="644">
        <f t="shared" si="155"/>
        <v>0.15103338632750399</v>
      </c>
      <c r="Q499" s="738">
        <f t="shared" si="155"/>
        <v>0.13698630136986301</v>
      </c>
      <c r="R499" s="1137">
        <f t="shared" si="155"/>
        <v>0.18208283710467116</v>
      </c>
      <c r="S499" s="2347"/>
      <c r="T499" s="15"/>
      <c r="U499" s="15"/>
      <c r="V499" s="15"/>
      <c r="W499" s="1792"/>
      <c r="X499" s="14"/>
      <c r="Y499" s="14"/>
      <c r="Z499" s="14"/>
      <c r="AA499" s="14"/>
      <c r="AB499" s="14"/>
      <c r="AC499" s="14"/>
      <c r="AD499" s="14"/>
      <c r="AE499" s="14"/>
      <c r="AF499" s="14"/>
      <c r="AG499" s="14"/>
      <c r="AH499" s="14"/>
      <c r="AI499" s="14"/>
      <c r="AJ499" s="14"/>
      <c r="AK499" s="14"/>
      <c r="AL499" s="14"/>
      <c r="AM499" s="14"/>
      <c r="AN499" s="14"/>
      <c r="AO499" s="14"/>
    </row>
    <row r="500" spans="1:41" ht="15.75" hidden="1" customHeight="1" x14ac:dyDescent="0.25">
      <c r="A500" s="2372"/>
      <c r="B500" s="58" t="s">
        <v>201</v>
      </c>
      <c r="C500" s="646">
        <f t="shared" ref="C500:R500" si="156">C497/SUM(C496:C498)</f>
        <v>6.4935064935064929E-2</v>
      </c>
      <c r="D500" s="647">
        <f t="shared" si="156"/>
        <v>1.2048192771084338E-2</v>
      </c>
      <c r="E500" s="647">
        <f t="shared" si="156"/>
        <v>3.7234042553191488E-2</v>
      </c>
      <c r="F500" s="647">
        <f t="shared" si="156"/>
        <v>2.3809523809523808E-2</v>
      </c>
      <c r="G500" s="647">
        <f t="shared" si="156"/>
        <v>7.874015748031496E-3</v>
      </c>
      <c r="H500" s="647">
        <v>0</v>
      </c>
      <c r="I500" s="647">
        <v>0</v>
      </c>
      <c r="J500" s="647">
        <f t="shared" si="156"/>
        <v>1.1881041989521069E-2</v>
      </c>
      <c r="K500" s="647">
        <f t="shared" si="156"/>
        <v>1.0075566750629723E-2</v>
      </c>
      <c r="L500" s="647">
        <f t="shared" si="156"/>
        <v>6.8027210884353739E-3</v>
      </c>
      <c r="M500" s="647">
        <f t="shared" si="156"/>
        <v>1.5236755743084857E-2</v>
      </c>
      <c r="N500" s="647">
        <f t="shared" si="156"/>
        <v>1.4598540145985401E-2</v>
      </c>
      <c r="O500" s="647">
        <v>0.01</v>
      </c>
      <c r="P500" s="647">
        <f t="shared" si="156"/>
        <v>1.2718600953895072E-2</v>
      </c>
      <c r="Q500" s="739">
        <f t="shared" si="156"/>
        <v>5.8708414872798431E-3</v>
      </c>
      <c r="R500" s="642">
        <f t="shared" si="156"/>
        <v>1.3056327466807816E-2</v>
      </c>
      <c r="S500" s="2348"/>
      <c r="T500" s="15"/>
      <c r="U500" s="15"/>
      <c r="V500" s="15"/>
      <c r="W500" s="1792"/>
      <c r="X500" s="14"/>
      <c r="Y500" s="14"/>
      <c r="Z500" s="14"/>
      <c r="AA500" s="14"/>
      <c r="AB500" s="14"/>
      <c r="AC500" s="14"/>
      <c r="AD500" s="14"/>
      <c r="AE500" s="14"/>
      <c r="AF500" s="14"/>
      <c r="AG500" s="14"/>
      <c r="AH500" s="14"/>
      <c r="AI500" s="14"/>
      <c r="AJ500" s="14"/>
      <c r="AK500" s="14"/>
      <c r="AL500" s="14"/>
      <c r="AM500" s="14"/>
      <c r="AN500" s="14"/>
      <c r="AO500" s="14"/>
    </row>
    <row r="501" spans="1:41" ht="18.75" hidden="1" customHeight="1" thickBot="1" x14ac:dyDescent="0.3">
      <c r="A501" s="2374"/>
      <c r="B501" s="59" t="s">
        <v>202</v>
      </c>
      <c r="C501" s="656">
        <f t="shared" ref="C501:R501" si="157">C498/SUM(C496:C498)</f>
        <v>0.87012987012987009</v>
      </c>
      <c r="D501" s="657">
        <f t="shared" si="157"/>
        <v>0.77831325301204823</v>
      </c>
      <c r="E501" s="657">
        <f t="shared" si="157"/>
        <v>0.78191489361702127</v>
      </c>
      <c r="F501" s="657">
        <f t="shared" si="157"/>
        <v>0.7142857142857143</v>
      </c>
      <c r="G501" s="657">
        <f t="shared" si="157"/>
        <v>0.8582677165354331</v>
      </c>
      <c r="H501" s="657">
        <v>0</v>
      </c>
      <c r="I501" s="657">
        <v>0</v>
      </c>
      <c r="J501" s="657">
        <f t="shared" si="157"/>
        <v>0.81802081027230467</v>
      </c>
      <c r="K501" s="657">
        <f t="shared" si="157"/>
        <v>0.67884130982367763</v>
      </c>
      <c r="L501" s="657">
        <f t="shared" si="157"/>
        <v>0.8231292517006803</v>
      </c>
      <c r="M501" s="657">
        <f t="shared" si="157"/>
        <v>0.78012189404594467</v>
      </c>
      <c r="N501" s="657">
        <f t="shared" si="157"/>
        <v>0.81240875912408761</v>
      </c>
      <c r="O501" s="657">
        <f t="shared" si="157"/>
        <v>0.67741935483870963</v>
      </c>
      <c r="P501" s="657">
        <f t="shared" si="157"/>
        <v>0.83624801271860094</v>
      </c>
      <c r="Q501" s="740">
        <f t="shared" si="157"/>
        <v>0.8571428571428571</v>
      </c>
      <c r="R501" s="1138">
        <f t="shared" si="157"/>
        <v>0.80486083542852105</v>
      </c>
      <c r="S501" s="2349"/>
      <c r="T501" s="15"/>
      <c r="U501" s="15"/>
      <c r="V501" s="17"/>
      <c r="W501" s="1792"/>
      <c r="X501" s="14"/>
      <c r="Y501" s="14"/>
      <c r="Z501" s="14"/>
      <c r="AA501" s="14"/>
      <c r="AB501" s="14"/>
      <c r="AC501" s="14"/>
      <c r="AD501" s="14"/>
      <c r="AE501" s="14"/>
      <c r="AF501" s="14"/>
      <c r="AG501" s="14"/>
      <c r="AH501" s="14"/>
      <c r="AI501" s="14"/>
      <c r="AJ501" s="14"/>
      <c r="AK501" s="14"/>
      <c r="AL501" s="14"/>
      <c r="AM501" s="14"/>
      <c r="AN501" s="14"/>
      <c r="AO501" s="14"/>
    </row>
    <row r="502" spans="1:41" ht="20.25" hidden="1" customHeight="1" thickBot="1" x14ac:dyDescent="0.3">
      <c r="A502" s="2357" t="s">
        <v>140</v>
      </c>
      <c r="B502" s="2358"/>
      <c r="C502" s="2358"/>
      <c r="D502" s="2358"/>
      <c r="E502" s="2358"/>
      <c r="F502" s="2358"/>
      <c r="G502" s="2358"/>
      <c r="H502" s="2358"/>
      <c r="I502" s="2358"/>
      <c r="J502" s="2358"/>
      <c r="K502" s="2358"/>
      <c r="L502" s="2358"/>
      <c r="M502" s="2358"/>
      <c r="N502" s="2358"/>
      <c r="O502" s="2358"/>
      <c r="P502" s="2358"/>
      <c r="Q502" s="2358"/>
      <c r="R502" s="2358"/>
      <c r="S502" s="2359"/>
      <c r="T502" s="14"/>
      <c r="U502" s="14"/>
      <c r="V502" s="14"/>
      <c r="W502" s="1791"/>
      <c r="X502" s="14"/>
      <c r="Y502" s="14"/>
      <c r="Z502" s="14"/>
      <c r="AA502" s="14"/>
      <c r="AB502" s="14"/>
      <c r="AC502" s="14"/>
      <c r="AD502" s="14"/>
      <c r="AE502" s="14"/>
      <c r="AF502" s="14"/>
      <c r="AG502" s="14"/>
      <c r="AH502" s="14"/>
      <c r="AI502" s="14"/>
      <c r="AJ502" s="14"/>
      <c r="AK502" s="14"/>
      <c r="AL502" s="14"/>
      <c r="AM502" s="14"/>
      <c r="AN502" s="14"/>
      <c r="AO502" s="14"/>
    </row>
    <row r="503" spans="1:41" ht="71.25" hidden="1" customHeight="1" thickBot="1" x14ac:dyDescent="0.3">
      <c r="A503" s="53"/>
      <c r="B503" s="137" t="s">
        <v>198</v>
      </c>
      <c r="C503" s="665" t="s">
        <v>143</v>
      </c>
      <c r="D503" s="145" t="s">
        <v>144</v>
      </c>
      <c r="E503" s="145" t="s">
        <v>145</v>
      </c>
      <c r="F503" s="145" t="s">
        <v>146</v>
      </c>
      <c r="G503" s="145" t="s">
        <v>147</v>
      </c>
      <c r="H503" s="145" t="s">
        <v>148</v>
      </c>
      <c r="I503" s="145" t="s">
        <v>149</v>
      </c>
      <c r="J503" s="145" t="s">
        <v>150</v>
      </c>
      <c r="K503" s="145" t="s">
        <v>151</v>
      </c>
      <c r="L503" s="145" t="s">
        <v>152</v>
      </c>
      <c r="M503" s="145" t="s">
        <v>153</v>
      </c>
      <c r="N503" s="145" t="s">
        <v>154</v>
      </c>
      <c r="O503" s="145" t="s">
        <v>155</v>
      </c>
      <c r="P503" s="145" t="s">
        <v>156</v>
      </c>
      <c r="Q503" s="146" t="s">
        <v>157</v>
      </c>
      <c r="R503" s="137" t="s">
        <v>158</v>
      </c>
      <c r="S503" s="137" t="s">
        <v>199</v>
      </c>
      <c r="T503" s="15"/>
      <c r="U503" s="15"/>
      <c r="V503" s="15"/>
      <c r="W503" s="1792"/>
      <c r="X503" s="14"/>
      <c r="Y503" s="15"/>
      <c r="Z503" s="15"/>
      <c r="AA503" s="15"/>
      <c r="AB503" s="15"/>
      <c r="AC503" s="15"/>
      <c r="AD503" s="15"/>
      <c r="AE503" s="15"/>
      <c r="AF503" s="15"/>
      <c r="AG503" s="15"/>
      <c r="AH503" s="15"/>
      <c r="AI503" s="15"/>
      <c r="AJ503" s="15"/>
      <c r="AK503" s="15"/>
      <c r="AL503" s="15"/>
      <c r="AM503" s="15"/>
      <c r="AN503" s="15"/>
      <c r="AO503" s="16"/>
    </row>
    <row r="504" spans="1:41" ht="16.5" hidden="1" thickBot="1" x14ac:dyDescent="0.3">
      <c r="A504" s="2360" t="s">
        <v>160</v>
      </c>
      <c r="B504" s="2361"/>
      <c r="C504" s="2361"/>
      <c r="D504" s="2361"/>
      <c r="E504" s="2361"/>
      <c r="F504" s="2361"/>
      <c r="G504" s="2361"/>
      <c r="H504" s="2361"/>
      <c r="I504" s="2361"/>
      <c r="J504" s="2361"/>
      <c r="K504" s="2361"/>
      <c r="L504" s="2361"/>
      <c r="M504" s="2361"/>
      <c r="N504" s="2361"/>
      <c r="O504" s="2361"/>
      <c r="P504" s="2361"/>
      <c r="Q504" s="2361"/>
      <c r="R504" s="2361"/>
      <c r="S504" s="2362"/>
      <c r="T504" s="15"/>
      <c r="U504" s="15"/>
      <c r="V504" s="15"/>
      <c r="W504" s="1792"/>
      <c r="X504" s="14"/>
      <c r="Y504" s="15"/>
      <c r="Z504" s="15"/>
      <c r="AA504" s="15"/>
      <c r="AB504" s="15"/>
      <c r="AC504" s="15"/>
      <c r="AD504" s="15"/>
      <c r="AE504" s="15"/>
      <c r="AF504" s="17"/>
      <c r="AG504" s="15"/>
      <c r="AH504" s="15"/>
      <c r="AI504" s="15"/>
      <c r="AJ504" s="15"/>
      <c r="AK504" s="15"/>
      <c r="AL504" s="15"/>
      <c r="AM504" s="15"/>
      <c r="AN504" s="17"/>
      <c r="AO504" s="16"/>
    </row>
    <row r="505" spans="1:41" ht="17.25" hidden="1" customHeight="1" x14ac:dyDescent="0.25">
      <c r="A505" s="2373" t="s">
        <v>107</v>
      </c>
      <c r="B505" s="55" t="s">
        <v>200</v>
      </c>
      <c r="C505" s="940">
        <v>10</v>
      </c>
      <c r="D505" s="941">
        <v>18</v>
      </c>
      <c r="E505" s="941">
        <v>28</v>
      </c>
      <c r="F505" s="941">
        <v>20</v>
      </c>
      <c r="G505" s="941">
        <v>8</v>
      </c>
      <c r="H505" s="941">
        <v>0</v>
      </c>
      <c r="I505" s="941">
        <v>3</v>
      </c>
      <c r="J505" s="941">
        <v>920</v>
      </c>
      <c r="K505" s="941">
        <v>80</v>
      </c>
      <c r="L505" s="941">
        <v>16</v>
      </c>
      <c r="M505" s="941">
        <v>197</v>
      </c>
      <c r="N505" s="942">
        <v>84</v>
      </c>
      <c r="O505" s="941">
        <v>8</v>
      </c>
      <c r="P505" s="941">
        <v>37</v>
      </c>
      <c r="Q505" s="943">
        <v>59</v>
      </c>
      <c r="R505" s="596">
        <f t="shared" ref="R505:R513" si="158">SUM(C505:Q505)</f>
        <v>1488</v>
      </c>
      <c r="S505" s="639">
        <f>R505/SUM(R505:R507)</f>
        <v>0.36886465047099654</v>
      </c>
      <c r="T505" s="15"/>
      <c r="U505" s="15"/>
      <c r="V505" s="15"/>
      <c r="W505" s="1792"/>
      <c r="X505" s="14"/>
      <c r="Y505" s="15"/>
      <c r="Z505" s="15"/>
      <c r="AA505" s="15"/>
      <c r="AB505" s="15"/>
      <c r="AC505" s="15"/>
      <c r="AD505" s="15"/>
      <c r="AE505" s="15"/>
      <c r="AF505" s="17"/>
      <c r="AG505" s="15"/>
      <c r="AH505" s="15"/>
      <c r="AI505" s="15"/>
      <c r="AJ505" s="15"/>
      <c r="AK505" s="15"/>
      <c r="AL505" s="15"/>
      <c r="AM505" s="15"/>
      <c r="AN505" s="17"/>
      <c r="AO505" s="16"/>
    </row>
    <row r="506" spans="1:41" ht="17.25" hidden="1" customHeight="1" x14ac:dyDescent="0.25">
      <c r="A506" s="2372"/>
      <c r="B506" s="56" t="s">
        <v>201</v>
      </c>
      <c r="C506" s="944">
        <v>0</v>
      </c>
      <c r="D506" s="945">
        <v>0</v>
      </c>
      <c r="E506" s="945">
        <v>1</v>
      </c>
      <c r="F506" s="945">
        <v>1</v>
      </c>
      <c r="G506" s="945">
        <v>1</v>
      </c>
      <c r="H506" s="945">
        <v>0</v>
      </c>
      <c r="I506" s="945">
        <v>0</v>
      </c>
      <c r="J506" s="945">
        <v>43</v>
      </c>
      <c r="K506" s="945">
        <v>2</v>
      </c>
      <c r="L506" s="945">
        <v>0</v>
      </c>
      <c r="M506" s="945">
        <v>6</v>
      </c>
      <c r="N506" s="946">
        <v>2</v>
      </c>
      <c r="O506" s="945">
        <v>1</v>
      </c>
      <c r="P506" s="945">
        <v>0</v>
      </c>
      <c r="Q506" s="947">
        <v>1</v>
      </c>
      <c r="R506" s="597">
        <f t="shared" si="158"/>
        <v>58</v>
      </c>
      <c r="S506" s="640">
        <f>R506/SUM(R505:R507)</f>
        <v>1.4377788795240456E-2</v>
      </c>
      <c r="T506" s="15"/>
      <c r="U506" s="15"/>
      <c r="V506" s="15"/>
      <c r="W506" s="1792"/>
      <c r="X506" s="14"/>
      <c r="Y506" s="15"/>
      <c r="Z506" s="15"/>
      <c r="AA506" s="15"/>
      <c r="AB506" s="15"/>
      <c r="AC506" s="15"/>
      <c r="AD506" s="15"/>
      <c r="AE506" s="15"/>
      <c r="AF506" s="17"/>
      <c r="AG506" s="15"/>
      <c r="AH506" s="15"/>
      <c r="AI506" s="15"/>
      <c r="AJ506" s="15"/>
      <c r="AK506" s="15"/>
      <c r="AL506" s="15"/>
      <c r="AM506" s="15"/>
      <c r="AN506" s="17"/>
      <c r="AO506" s="16"/>
    </row>
    <row r="507" spans="1:41" ht="17.25" hidden="1" customHeight="1" thickBot="1" x14ac:dyDescent="0.3">
      <c r="A507" s="2374"/>
      <c r="B507" s="57" t="s">
        <v>202</v>
      </c>
      <c r="C507" s="944">
        <v>10</v>
      </c>
      <c r="D507" s="945">
        <v>41</v>
      </c>
      <c r="E507" s="945">
        <v>46</v>
      </c>
      <c r="F507" s="945">
        <v>13</v>
      </c>
      <c r="G507" s="945">
        <v>14</v>
      </c>
      <c r="H507" s="945">
        <v>0</v>
      </c>
      <c r="I507" s="945">
        <v>3</v>
      </c>
      <c r="J507" s="945">
        <v>1567</v>
      </c>
      <c r="K507" s="945">
        <v>69</v>
      </c>
      <c r="L507" s="945">
        <v>24</v>
      </c>
      <c r="M507" s="945">
        <v>389</v>
      </c>
      <c r="N507" s="946">
        <v>162</v>
      </c>
      <c r="O507" s="945">
        <v>12</v>
      </c>
      <c r="P507" s="945">
        <v>72</v>
      </c>
      <c r="Q507" s="947">
        <v>66</v>
      </c>
      <c r="R507" s="599">
        <f t="shared" si="158"/>
        <v>2488</v>
      </c>
      <c r="S507" s="650">
        <f>R507/SUM(R505:R507)</f>
        <v>0.61675756073376298</v>
      </c>
      <c r="T507" s="15"/>
      <c r="U507" s="15"/>
      <c r="V507" s="15"/>
      <c r="W507" s="1792"/>
      <c r="X507" s="14"/>
      <c r="Y507" s="15"/>
      <c r="Z507" s="15"/>
      <c r="AA507" s="15"/>
      <c r="AB507" s="15"/>
      <c r="AC507" s="15"/>
      <c r="AD507" s="15"/>
      <c r="AE507" s="15"/>
      <c r="AF507" s="15"/>
      <c r="AG507" s="15"/>
      <c r="AH507" s="15"/>
      <c r="AI507" s="15"/>
      <c r="AJ507" s="15"/>
      <c r="AK507" s="15"/>
      <c r="AL507" s="15"/>
      <c r="AM507" s="15"/>
      <c r="AN507" s="15"/>
      <c r="AO507" s="16"/>
    </row>
    <row r="508" spans="1:41" ht="17.25" hidden="1" customHeight="1" x14ac:dyDescent="0.25">
      <c r="A508" s="2373" t="s">
        <v>108</v>
      </c>
      <c r="B508" s="60" t="s">
        <v>200</v>
      </c>
      <c r="C508" s="948">
        <v>2</v>
      </c>
      <c r="D508" s="949">
        <v>31</v>
      </c>
      <c r="E508" s="949">
        <v>34</v>
      </c>
      <c r="F508" s="949">
        <v>30</v>
      </c>
      <c r="G508" s="949">
        <v>11</v>
      </c>
      <c r="H508" s="949">
        <v>0</v>
      </c>
      <c r="I508" s="949">
        <v>3</v>
      </c>
      <c r="J508" s="949">
        <v>1104</v>
      </c>
      <c r="K508" s="949">
        <v>111</v>
      </c>
      <c r="L508" s="949">
        <v>18</v>
      </c>
      <c r="M508" s="949">
        <v>512</v>
      </c>
      <c r="N508" s="950">
        <v>104</v>
      </c>
      <c r="O508" s="949">
        <v>4</v>
      </c>
      <c r="P508" s="949">
        <v>41</v>
      </c>
      <c r="Q508" s="951">
        <v>25</v>
      </c>
      <c r="R508" s="606">
        <f t="shared" si="158"/>
        <v>2030</v>
      </c>
      <c r="S508" s="636">
        <f>R508/SUM(R508:R510)</f>
        <v>0.22583157192123707</v>
      </c>
      <c r="T508" s="15"/>
      <c r="U508" s="15"/>
      <c r="V508" s="15"/>
      <c r="W508" s="1792"/>
      <c r="X508" s="14"/>
      <c r="Y508" s="15"/>
      <c r="Z508" s="15"/>
      <c r="AA508" s="15"/>
      <c r="AB508" s="15"/>
      <c r="AC508" s="15"/>
      <c r="AD508" s="15"/>
      <c r="AE508" s="15"/>
      <c r="AF508" s="15"/>
      <c r="AG508" s="15"/>
      <c r="AH508" s="15"/>
      <c r="AI508" s="15"/>
      <c r="AJ508" s="15"/>
      <c r="AK508" s="15"/>
      <c r="AL508" s="15"/>
      <c r="AM508" s="15"/>
      <c r="AN508" s="15"/>
      <c r="AO508" s="16"/>
    </row>
    <row r="509" spans="1:41" ht="17.25" hidden="1" customHeight="1" x14ac:dyDescent="0.25">
      <c r="A509" s="2372"/>
      <c r="B509" s="58" t="s">
        <v>201</v>
      </c>
      <c r="C509" s="948">
        <v>0</v>
      </c>
      <c r="D509" s="949">
        <v>1</v>
      </c>
      <c r="E509" s="949">
        <v>1</v>
      </c>
      <c r="F509" s="949">
        <v>0</v>
      </c>
      <c r="G509" s="949">
        <v>0</v>
      </c>
      <c r="H509" s="949">
        <v>0</v>
      </c>
      <c r="I509" s="949">
        <v>0</v>
      </c>
      <c r="J509" s="949">
        <v>67</v>
      </c>
      <c r="K509" s="949">
        <v>4</v>
      </c>
      <c r="L509" s="949">
        <v>1</v>
      </c>
      <c r="M509" s="949">
        <v>10</v>
      </c>
      <c r="N509" s="950">
        <v>6</v>
      </c>
      <c r="O509" s="949">
        <v>0</v>
      </c>
      <c r="P509" s="949">
        <v>1</v>
      </c>
      <c r="Q509" s="951">
        <v>1</v>
      </c>
      <c r="R509" s="607">
        <f t="shared" si="158"/>
        <v>92</v>
      </c>
      <c r="S509" s="637">
        <f>R509/SUM(R508:R510)</f>
        <v>1.0234731338302369E-2</v>
      </c>
      <c r="T509" s="15"/>
      <c r="U509" s="15"/>
      <c r="V509" s="15"/>
      <c r="W509" s="1792"/>
      <c r="X509" s="14"/>
      <c r="Y509" s="15"/>
      <c r="Z509" s="15"/>
      <c r="AA509" s="15"/>
      <c r="AB509" s="15"/>
      <c r="AC509" s="15"/>
      <c r="AD509" s="15"/>
      <c r="AE509" s="15"/>
      <c r="AF509" s="15"/>
      <c r="AG509" s="15"/>
      <c r="AH509" s="15"/>
      <c r="AI509" s="15"/>
      <c r="AJ509" s="15"/>
      <c r="AK509" s="15"/>
      <c r="AL509" s="15"/>
      <c r="AM509" s="15"/>
      <c r="AN509" s="15"/>
      <c r="AO509" s="16"/>
    </row>
    <row r="510" spans="1:41" ht="17.25" hidden="1" customHeight="1" thickBot="1" x14ac:dyDescent="0.3">
      <c r="A510" s="2374"/>
      <c r="B510" s="59" t="s">
        <v>202</v>
      </c>
      <c r="C510" s="956">
        <v>22</v>
      </c>
      <c r="D510" s="957">
        <v>138</v>
      </c>
      <c r="E510" s="957">
        <v>100</v>
      </c>
      <c r="F510" s="957">
        <v>51</v>
      </c>
      <c r="G510" s="957">
        <v>54</v>
      </c>
      <c r="H510" s="957">
        <v>0</v>
      </c>
      <c r="I510" s="957">
        <v>8</v>
      </c>
      <c r="J510" s="957">
        <v>4150</v>
      </c>
      <c r="K510" s="957">
        <v>195</v>
      </c>
      <c r="L510" s="957">
        <v>91</v>
      </c>
      <c r="M510" s="957">
        <v>1261</v>
      </c>
      <c r="N510" s="958">
        <v>391</v>
      </c>
      <c r="O510" s="957">
        <v>30</v>
      </c>
      <c r="P510" s="957">
        <v>225</v>
      </c>
      <c r="Q510" s="959">
        <v>151</v>
      </c>
      <c r="R510" s="608">
        <f t="shared" si="158"/>
        <v>6867</v>
      </c>
      <c r="S510" s="638">
        <f>R510/SUM(R508:R510)</f>
        <v>0.76393369674046052</v>
      </c>
      <c r="T510" s="15"/>
      <c r="U510" s="15"/>
      <c r="V510" s="15"/>
      <c r="W510" s="1792"/>
      <c r="X510" s="14"/>
      <c r="Y510" s="15"/>
      <c r="Z510" s="15"/>
      <c r="AA510" s="15"/>
      <c r="AB510" s="15"/>
      <c r="AC510" s="15"/>
      <c r="AD510" s="15"/>
      <c r="AE510" s="15"/>
      <c r="AF510" s="15"/>
      <c r="AG510" s="15"/>
      <c r="AH510" s="15"/>
      <c r="AI510" s="15"/>
      <c r="AJ510" s="15"/>
      <c r="AK510" s="15"/>
      <c r="AL510" s="15"/>
      <c r="AM510" s="15"/>
      <c r="AN510" s="15"/>
      <c r="AO510" s="16"/>
    </row>
    <row r="511" spans="1:41" ht="17.25" hidden="1" customHeight="1" x14ac:dyDescent="0.25">
      <c r="A511" s="2373" t="s">
        <v>109</v>
      </c>
      <c r="B511" s="55" t="s">
        <v>200</v>
      </c>
      <c r="C511" s="964">
        <v>1</v>
      </c>
      <c r="D511" s="965">
        <v>9</v>
      </c>
      <c r="E511" s="965">
        <v>17</v>
      </c>
      <c r="F511" s="965">
        <v>9</v>
      </c>
      <c r="G511" s="965">
        <v>3</v>
      </c>
      <c r="H511" s="965">
        <v>0</v>
      </c>
      <c r="I511" s="965">
        <v>1</v>
      </c>
      <c r="J511" s="965">
        <v>342</v>
      </c>
      <c r="K511" s="965">
        <v>33</v>
      </c>
      <c r="L511" s="965">
        <v>10</v>
      </c>
      <c r="M511" s="965">
        <v>141</v>
      </c>
      <c r="N511" s="966">
        <v>47</v>
      </c>
      <c r="O511" s="965">
        <v>1</v>
      </c>
      <c r="P511" s="965">
        <v>18</v>
      </c>
      <c r="Q511" s="967">
        <v>8</v>
      </c>
      <c r="R511" s="596">
        <f t="shared" si="158"/>
        <v>640</v>
      </c>
      <c r="S511" s="639">
        <f>R511/SUM(R511:R513)</f>
        <v>6.3159972367512085E-2</v>
      </c>
      <c r="T511" s="15"/>
      <c r="U511" s="15"/>
      <c r="V511" s="15"/>
      <c r="W511" s="1792"/>
      <c r="X511" s="14"/>
      <c r="Y511" s="15"/>
      <c r="Z511" s="15"/>
      <c r="AA511" s="15"/>
      <c r="AB511" s="15"/>
      <c r="AC511" s="15"/>
      <c r="AD511" s="15"/>
      <c r="AE511" s="15"/>
      <c r="AF511" s="15"/>
      <c r="AG511" s="15"/>
      <c r="AH511" s="15"/>
      <c r="AI511" s="15"/>
      <c r="AJ511" s="15"/>
      <c r="AK511" s="15"/>
      <c r="AL511" s="15"/>
      <c r="AM511" s="15"/>
      <c r="AN511" s="15"/>
      <c r="AO511" s="16"/>
    </row>
    <row r="512" spans="1:41" ht="17.25" hidden="1" customHeight="1" x14ac:dyDescent="0.25">
      <c r="A512" s="2372"/>
      <c r="B512" s="56" t="s">
        <v>201</v>
      </c>
      <c r="C512" s="944">
        <v>1</v>
      </c>
      <c r="D512" s="945">
        <v>0</v>
      </c>
      <c r="E512" s="945">
        <v>2</v>
      </c>
      <c r="F512" s="945">
        <v>0</v>
      </c>
      <c r="G512" s="945">
        <v>0</v>
      </c>
      <c r="H512" s="945">
        <v>0</v>
      </c>
      <c r="I512" s="945">
        <v>0</v>
      </c>
      <c r="J512" s="945">
        <v>34</v>
      </c>
      <c r="K512" s="945">
        <v>1</v>
      </c>
      <c r="L512" s="945">
        <v>0</v>
      </c>
      <c r="M512" s="945">
        <v>6</v>
      </c>
      <c r="N512" s="946">
        <v>5</v>
      </c>
      <c r="O512" s="945">
        <v>0</v>
      </c>
      <c r="P512" s="945">
        <v>0</v>
      </c>
      <c r="Q512" s="947">
        <v>0</v>
      </c>
      <c r="R512" s="597">
        <f t="shared" si="158"/>
        <v>49</v>
      </c>
      <c r="S512" s="640">
        <f>R512/SUM(R511:R513)</f>
        <v>4.8356853843876443E-3</v>
      </c>
      <c r="T512" s="15"/>
      <c r="U512" s="15"/>
      <c r="V512" s="15"/>
      <c r="W512" s="1792"/>
      <c r="X512" s="14"/>
      <c r="Y512" s="15"/>
      <c r="Z512" s="15"/>
      <c r="AA512" s="15"/>
      <c r="AB512" s="15"/>
      <c r="AC512" s="15"/>
      <c r="AD512" s="15"/>
      <c r="AE512" s="15"/>
      <c r="AF512" s="15"/>
      <c r="AG512" s="15"/>
      <c r="AH512" s="15"/>
      <c r="AI512" s="15"/>
      <c r="AJ512" s="15"/>
      <c r="AK512" s="15"/>
      <c r="AL512" s="15"/>
      <c r="AM512" s="15"/>
      <c r="AN512" s="15"/>
      <c r="AO512" s="16"/>
    </row>
    <row r="513" spans="1:41" ht="17.25" hidden="1" customHeight="1" thickBot="1" x14ac:dyDescent="0.3">
      <c r="A513" s="2374"/>
      <c r="B513" s="57" t="s">
        <v>202</v>
      </c>
      <c r="C513" s="968">
        <v>31</v>
      </c>
      <c r="D513" s="969">
        <v>208</v>
      </c>
      <c r="E513" s="969">
        <v>140</v>
      </c>
      <c r="F513" s="969">
        <v>65</v>
      </c>
      <c r="G513" s="969">
        <v>58</v>
      </c>
      <c r="H513" s="969">
        <v>0</v>
      </c>
      <c r="I513" s="969">
        <v>13</v>
      </c>
      <c r="J513" s="969">
        <v>5688</v>
      </c>
      <c r="K513" s="969">
        <v>295</v>
      </c>
      <c r="L513" s="969">
        <v>130</v>
      </c>
      <c r="M513" s="969">
        <v>1799</v>
      </c>
      <c r="N513" s="970">
        <v>527</v>
      </c>
      <c r="O513" s="969">
        <v>32</v>
      </c>
      <c r="P513" s="969">
        <v>266</v>
      </c>
      <c r="Q513" s="971">
        <v>192</v>
      </c>
      <c r="R513" s="599">
        <f t="shared" si="158"/>
        <v>9444</v>
      </c>
      <c r="S513" s="904">
        <f>R513/SUM(R511:R513)</f>
        <v>0.93200434224810025</v>
      </c>
      <c r="T513" s="15"/>
      <c r="U513" s="15"/>
      <c r="V513" s="15"/>
      <c r="W513" s="1792"/>
      <c r="X513" s="14"/>
      <c r="Y513" s="15"/>
      <c r="Z513" s="15"/>
      <c r="AA513" s="15"/>
      <c r="AB513" s="15"/>
      <c r="AC513" s="15"/>
      <c r="AD513" s="15"/>
      <c r="AE513" s="15"/>
      <c r="AF513" s="17"/>
      <c r="AG513" s="15"/>
      <c r="AH513" s="15"/>
      <c r="AI513" s="15"/>
      <c r="AJ513" s="15"/>
      <c r="AK513" s="15"/>
      <c r="AL513" s="15"/>
      <c r="AM513" s="15"/>
      <c r="AN513" s="17"/>
      <c r="AO513" s="16"/>
    </row>
    <row r="514" spans="1:41" ht="17.25" hidden="1" customHeight="1" x14ac:dyDescent="0.25">
      <c r="A514" s="2372" t="s">
        <v>110</v>
      </c>
      <c r="B514" s="196" t="s">
        <v>200</v>
      </c>
      <c r="C514" s="960">
        <v>0</v>
      </c>
      <c r="D514" s="961">
        <v>0</v>
      </c>
      <c r="E514" s="961">
        <v>0</v>
      </c>
      <c r="F514" s="961">
        <v>2</v>
      </c>
      <c r="G514" s="961">
        <v>0</v>
      </c>
      <c r="H514" s="961">
        <v>0</v>
      </c>
      <c r="I514" s="961">
        <v>0</v>
      </c>
      <c r="J514" s="961">
        <v>85</v>
      </c>
      <c r="K514" s="961">
        <v>0</v>
      </c>
      <c r="L514" s="961">
        <v>0</v>
      </c>
      <c r="M514" s="961">
        <v>11</v>
      </c>
      <c r="N514" s="962">
        <v>13</v>
      </c>
      <c r="O514" s="961">
        <v>0</v>
      </c>
      <c r="P514" s="961">
        <v>1</v>
      </c>
      <c r="Q514" s="963">
        <v>0</v>
      </c>
      <c r="R514" s="606">
        <f t="shared" ref="R514:R519" si="159">SUM(C514:Q514)</f>
        <v>112</v>
      </c>
      <c r="S514" s="654">
        <f>R514/SUM(R514:R516)</f>
        <v>0.30107526881720431</v>
      </c>
      <c r="T514" s="15"/>
      <c r="U514" s="15"/>
      <c r="V514" s="15"/>
      <c r="W514" s="1792"/>
      <c r="X514" s="14"/>
      <c r="Y514" s="15"/>
      <c r="Z514" s="15"/>
      <c r="AA514" s="15"/>
      <c r="AB514" s="15"/>
      <c r="AC514" s="15"/>
      <c r="AD514" s="15"/>
      <c r="AE514" s="15"/>
      <c r="AF514" s="17"/>
      <c r="AG514" s="15"/>
      <c r="AH514" s="15"/>
      <c r="AI514" s="15"/>
      <c r="AJ514" s="15"/>
      <c r="AK514" s="15"/>
      <c r="AL514" s="15"/>
      <c r="AM514" s="15"/>
      <c r="AN514" s="17"/>
      <c r="AO514" s="16"/>
    </row>
    <row r="515" spans="1:41" ht="17.25" hidden="1" customHeight="1" x14ac:dyDescent="0.25">
      <c r="A515" s="2372"/>
      <c r="B515" s="58" t="s">
        <v>201</v>
      </c>
      <c r="C515" s="948">
        <v>0</v>
      </c>
      <c r="D515" s="949">
        <v>0</v>
      </c>
      <c r="E515" s="949">
        <v>0</v>
      </c>
      <c r="F515" s="949">
        <v>0</v>
      </c>
      <c r="G515" s="949">
        <v>0</v>
      </c>
      <c r="H515" s="949">
        <v>0</v>
      </c>
      <c r="I515" s="949">
        <v>0</v>
      </c>
      <c r="J515" s="949">
        <v>11</v>
      </c>
      <c r="K515" s="949">
        <v>0</v>
      </c>
      <c r="L515" s="949">
        <v>0</v>
      </c>
      <c r="M515" s="949">
        <v>0</v>
      </c>
      <c r="N515" s="950">
        <v>3</v>
      </c>
      <c r="O515" s="949">
        <v>0</v>
      </c>
      <c r="P515" s="949">
        <v>0</v>
      </c>
      <c r="Q515" s="951">
        <v>0</v>
      </c>
      <c r="R515" s="607">
        <f t="shared" si="159"/>
        <v>14</v>
      </c>
      <c r="S515" s="637">
        <f>R515/SUM(R514:R516)</f>
        <v>3.7634408602150539E-2</v>
      </c>
      <c r="T515" s="15"/>
      <c r="U515" s="15"/>
      <c r="V515" s="15"/>
      <c r="W515" s="1792"/>
      <c r="X515" s="14"/>
      <c r="Y515" s="15"/>
      <c r="Z515" s="15"/>
      <c r="AA515" s="15"/>
      <c r="AB515" s="15"/>
      <c r="AC515" s="15"/>
      <c r="AD515" s="15"/>
      <c r="AE515" s="15"/>
      <c r="AF515" s="17"/>
      <c r="AG515" s="15"/>
      <c r="AH515" s="15"/>
      <c r="AI515" s="15"/>
      <c r="AJ515" s="15"/>
      <c r="AK515" s="15"/>
      <c r="AL515" s="15"/>
      <c r="AM515" s="15"/>
      <c r="AN515" s="17"/>
      <c r="AO515" s="16"/>
    </row>
    <row r="516" spans="1:41" ht="17.25" hidden="1" customHeight="1" thickBot="1" x14ac:dyDescent="0.3">
      <c r="A516" s="2375"/>
      <c r="B516" s="136" t="s">
        <v>202</v>
      </c>
      <c r="C516" s="952">
        <v>0</v>
      </c>
      <c r="D516" s="953">
        <v>0</v>
      </c>
      <c r="E516" s="953">
        <v>3</v>
      </c>
      <c r="F516" s="953">
        <v>1</v>
      </c>
      <c r="G516" s="953">
        <v>0</v>
      </c>
      <c r="H516" s="953">
        <v>0</v>
      </c>
      <c r="I516" s="953">
        <v>0</v>
      </c>
      <c r="J516" s="953">
        <v>150</v>
      </c>
      <c r="K516" s="953">
        <v>3</v>
      </c>
      <c r="L516" s="953">
        <v>2</v>
      </c>
      <c r="M516" s="953">
        <v>60</v>
      </c>
      <c r="N516" s="954">
        <v>17</v>
      </c>
      <c r="O516" s="953">
        <v>1</v>
      </c>
      <c r="P516" s="953">
        <v>6</v>
      </c>
      <c r="Q516" s="955">
        <v>3</v>
      </c>
      <c r="R516" s="609">
        <f t="shared" si="159"/>
        <v>246</v>
      </c>
      <c r="S516" s="653">
        <f>R516/SUM(R514:R516)</f>
        <v>0.66129032258064513</v>
      </c>
      <c r="T516" s="15"/>
      <c r="U516" s="15"/>
      <c r="V516" s="15"/>
      <c r="W516" s="1792"/>
      <c r="X516" s="14"/>
      <c r="Y516" s="16"/>
      <c r="Z516" s="16"/>
      <c r="AA516" s="16"/>
      <c r="AB516" s="16"/>
      <c r="AC516" s="16"/>
      <c r="AD516" s="16"/>
      <c r="AE516" s="16"/>
      <c r="AF516" s="16"/>
      <c r="AG516" s="16"/>
      <c r="AH516" s="16"/>
      <c r="AI516" s="16"/>
      <c r="AJ516" s="16"/>
      <c r="AK516" s="16"/>
      <c r="AL516" s="16"/>
      <c r="AM516" s="16"/>
      <c r="AN516" s="16"/>
      <c r="AO516" s="15"/>
    </row>
    <row r="517" spans="1:41" ht="17.25" hidden="1" customHeight="1" thickTop="1" x14ac:dyDescent="0.25">
      <c r="A517" s="2372" t="s">
        <v>130</v>
      </c>
      <c r="B517" s="135" t="s">
        <v>200</v>
      </c>
      <c r="C517" s="199">
        <f>SUM(C505,C508,C511,C514)</f>
        <v>13</v>
      </c>
      <c r="D517" s="199">
        <f t="shared" ref="D517:I517" si="160">SUM(D505,D508,D511,D514)</f>
        <v>58</v>
      </c>
      <c r="E517" s="199">
        <f t="shared" si="160"/>
        <v>79</v>
      </c>
      <c r="F517" s="199">
        <f t="shared" si="160"/>
        <v>61</v>
      </c>
      <c r="G517" s="199">
        <f t="shared" si="160"/>
        <v>22</v>
      </c>
      <c r="H517" s="199">
        <f t="shared" si="160"/>
        <v>0</v>
      </c>
      <c r="I517" s="199">
        <f t="shared" si="160"/>
        <v>7</v>
      </c>
      <c r="J517" s="199">
        <f>SUM(J505,J508,J511,J514)</f>
        <v>2451</v>
      </c>
      <c r="K517" s="199">
        <f t="shared" ref="K517:Q517" si="161">SUM(K505,K508,K511,K514)</f>
        <v>224</v>
      </c>
      <c r="L517" s="199">
        <f t="shared" si="161"/>
        <v>44</v>
      </c>
      <c r="M517" s="199">
        <f t="shared" si="161"/>
        <v>861</v>
      </c>
      <c r="N517" s="199">
        <f t="shared" si="161"/>
        <v>248</v>
      </c>
      <c r="O517" s="199">
        <f t="shared" si="161"/>
        <v>13</v>
      </c>
      <c r="P517" s="199">
        <f t="shared" si="161"/>
        <v>97</v>
      </c>
      <c r="Q517" s="200">
        <f t="shared" si="161"/>
        <v>92</v>
      </c>
      <c r="R517" s="600">
        <f t="shared" si="159"/>
        <v>4270</v>
      </c>
      <c r="S517" s="816">
        <f>R517/SUM(R517:R519)</f>
        <v>0.18148588915334921</v>
      </c>
      <c r="T517" s="15"/>
      <c r="U517" s="15"/>
      <c r="V517" s="15"/>
      <c r="W517" s="1792"/>
      <c r="X517" s="14"/>
      <c r="Y517" s="16"/>
      <c r="Z517" s="16"/>
      <c r="AA517" s="16"/>
      <c r="AB517" s="16"/>
      <c r="AC517" s="16"/>
      <c r="AD517" s="16"/>
      <c r="AE517" s="16"/>
      <c r="AF517" s="16"/>
      <c r="AG517" s="16"/>
      <c r="AH517" s="16"/>
      <c r="AI517" s="16"/>
      <c r="AJ517" s="16"/>
      <c r="AK517" s="16"/>
      <c r="AL517" s="16"/>
      <c r="AM517" s="16"/>
      <c r="AN517" s="16"/>
      <c r="AO517" s="15"/>
    </row>
    <row r="518" spans="1:41" ht="17.25" hidden="1" customHeight="1" x14ac:dyDescent="0.25">
      <c r="A518" s="2372"/>
      <c r="B518" s="56" t="s">
        <v>201</v>
      </c>
      <c r="C518" s="202">
        <f>SUM(C506,C509,C512,C515)</f>
        <v>1</v>
      </c>
      <c r="D518" s="202">
        <f t="shared" ref="D518:Q518" si="162">SUM(D506,D509,D512,D515)</f>
        <v>1</v>
      </c>
      <c r="E518" s="202">
        <f t="shared" si="162"/>
        <v>4</v>
      </c>
      <c r="F518" s="202">
        <f t="shared" si="162"/>
        <v>1</v>
      </c>
      <c r="G518" s="202">
        <f t="shared" si="162"/>
        <v>1</v>
      </c>
      <c r="H518" s="202">
        <f t="shared" si="162"/>
        <v>0</v>
      </c>
      <c r="I518" s="202">
        <f t="shared" si="162"/>
        <v>0</v>
      </c>
      <c r="J518" s="202">
        <f t="shared" si="162"/>
        <v>155</v>
      </c>
      <c r="K518" s="202">
        <f t="shared" si="162"/>
        <v>7</v>
      </c>
      <c r="L518" s="202">
        <f t="shared" si="162"/>
        <v>1</v>
      </c>
      <c r="M518" s="202">
        <f t="shared" si="162"/>
        <v>22</v>
      </c>
      <c r="N518" s="202">
        <f t="shared" si="162"/>
        <v>16</v>
      </c>
      <c r="O518" s="202">
        <f t="shared" si="162"/>
        <v>1</v>
      </c>
      <c r="P518" s="202">
        <f t="shared" si="162"/>
        <v>1</v>
      </c>
      <c r="Q518" s="203">
        <f t="shared" si="162"/>
        <v>2</v>
      </c>
      <c r="R518" s="597">
        <f t="shared" si="159"/>
        <v>213</v>
      </c>
      <c r="S518" s="640">
        <v>0.01</v>
      </c>
      <c r="T518" s="15"/>
      <c r="U518" s="15"/>
      <c r="V518" s="15"/>
      <c r="W518" s="1792"/>
      <c r="X518" s="14"/>
      <c r="Y518" s="16"/>
      <c r="Z518" s="16"/>
      <c r="AA518" s="16"/>
      <c r="AB518" s="16"/>
      <c r="AC518" s="16"/>
      <c r="AD518" s="16"/>
      <c r="AE518" s="16"/>
      <c r="AF518" s="16"/>
      <c r="AG518" s="16"/>
      <c r="AH518" s="16"/>
      <c r="AI518" s="16"/>
      <c r="AJ518" s="16"/>
      <c r="AK518" s="16"/>
      <c r="AL518" s="16"/>
      <c r="AM518" s="16"/>
      <c r="AN518" s="16"/>
      <c r="AO518" s="15"/>
    </row>
    <row r="519" spans="1:41" ht="17.25" hidden="1" customHeight="1" thickBot="1" x14ac:dyDescent="0.3">
      <c r="A519" s="2372"/>
      <c r="B519" s="102" t="s">
        <v>202</v>
      </c>
      <c r="C519" s="244">
        <f>SUM(C507,C510,C513,C516)</f>
        <v>63</v>
      </c>
      <c r="D519" s="244">
        <f t="shared" ref="D519:Q519" si="163">SUM(D507,D510,D513,D516)</f>
        <v>387</v>
      </c>
      <c r="E519" s="244">
        <f t="shared" si="163"/>
        <v>289</v>
      </c>
      <c r="F519" s="244">
        <f t="shared" si="163"/>
        <v>130</v>
      </c>
      <c r="G519" s="244">
        <f t="shared" si="163"/>
        <v>126</v>
      </c>
      <c r="H519" s="244">
        <f t="shared" si="163"/>
        <v>0</v>
      </c>
      <c r="I519" s="244">
        <f t="shared" si="163"/>
        <v>24</v>
      </c>
      <c r="J519" s="244">
        <f t="shared" si="163"/>
        <v>11555</v>
      </c>
      <c r="K519" s="244">
        <f t="shared" si="163"/>
        <v>562</v>
      </c>
      <c r="L519" s="244">
        <f t="shared" si="163"/>
        <v>247</v>
      </c>
      <c r="M519" s="244">
        <f t="shared" si="163"/>
        <v>3509</v>
      </c>
      <c r="N519" s="244">
        <f t="shared" si="163"/>
        <v>1097</v>
      </c>
      <c r="O519" s="244">
        <f t="shared" si="163"/>
        <v>75</v>
      </c>
      <c r="P519" s="244">
        <f t="shared" si="163"/>
        <v>569</v>
      </c>
      <c r="Q519" s="598">
        <f t="shared" si="163"/>
        <v>412</v>
      </c>
      <c r="R519" s="599">
        <f t="shared" si="159"/>
        <v>19045</v>
      </c>
      <c r="S519" s="640">
        <f>R519/SUM(R517:R519)</f>
        <v>0.8094610676640599</v>
      </c>
      <c r="T519" s="15"/>
      <c r="U519" s="15"/>
      <c r="V519" s="15"/>
      <c r="W519" s="1792"/>
      <c r="X519" s="14"/>
      <c r="Y519" s="14"/>
      <c r="Z519" s="14"/>
      <c r="AA519" s="14"/>
      <c r="AB519" s="14"/>
      <c r="AC519" s="14"/>
      <c r="AD519" s="14"/>
      <c r="AE519" s="14"/>
      <c r="AF519" s="14"/>
      <c r="AG519" s="14"/>
      <c r="AH519" s="14"/>
      <c r="AI519" s="14"/>
      <c r="AJ519" s="14"/>
      <c r="AK519" s="14"/>
      <c r="AL519" s="14"/>
      <c r="AM519" s="14"/>
      <c r="AN519" s="14"/>
      <c r="AO519" s="14"/>
    </row>
    <row r="520" spans="1:41" ht="16.5" hidden="1" thickBot="1" x14ac:dyDescent="0.3">
      <c r="A520" s="2364" t="s">
        <v>161</v>
      </c>
      <c r="B520" s="2365"/>
      <c r="C520" s="2361"/>
      <c r="D520" s="2361"/>
      <c r="E520" s="2361"/>
      <c r="F520" s="2361"/>
      <c r="G520" s="2361"/>
      <c r="H520" s="2361"/>
      <c r="I520" s="2361"/>
      <c r="J520" s="2361"/>
      <c r="K520" s="2361"/>
      <c r="L520" s="2361"/>
      <c r="M520" s="2361"/>
      <c r="N520" s="2361"/>
      <c r="O520" s="2361"/>
      <c r="P520" s="2361"/>
      <c r="Q520" s="2361"/>
      <c r="R520" s="2365"/>
      <c r="S520" s="2366"/>
      <c r="T520" s="15"/>
      <c r="U520" s="15"/>
      <c r="V520" s="15"/>
      <c r="W520" s="1792"/>
      <c r="X520" s="14"/>
      <c r="Y520" s="14"/>
      <c r="Z520" s="14"/>
      <c r="AA520" s="14"/>
      <c r="AB520" s="14"/>
      <c r="AC520" s="14"/>
      <c r="AD520" s="14"/>
      <c r="AE520" s="14"/>
      <c r="AF520" s="14"/>
      <c r="AG520" s="14"/>
      <c r="AH520" s="14"/>
      <c r="AI520" s="14"/>
      <c r="AJ520" s="14"/>
      <c r="AK520" s="14"/>
      <c r="AL520" s="14"/>
      <c r="AM520" s="14"/>
      <c r="AN520" s="14"/>
      <c r="AO520" s="14"/>
    </row>
    <row r="521" spans="1:41" ht="17.25" hidden="1" customHeight="1" x14ac:dyDescent="0.25">
      <c r="A521" s="2373" t="s">
        <v>162</v>
      </c>
      <c r="B521" s="55" t="s">
        <v>200</v>
      </c>
      <c r="C521" s="333">
        <v>0</v>
      </c>
      <c r="D521" s="334">
        <v>0</v>
      </c>
      <c r="E521" s="334">
        <v>0</v>
      </c>
      <c r="F521" s="334">
        <v>0</v>
      </c>
      <c r="G521" s="334">
        <v>0</v>
      </c>
      <c r="H521" s="334">
        <v>0</v>
      </c>
      <c r="I521" s="334">
        <v>0</v>
      </c>
      <c r="J521" s="334">
        <v>0</v>
      </c>
      <c r="K521" s="334">
        <v>0</v>
      </c>
      <c r="L521" s="334">
        <v>0</v>
      </c>
      <c r="M521" s="334">
        <v>1</v>
      </c>
      <c r="N521" s="334">
        <v>0</v>
      </c>
      <c r="O521" s="334">
        <v>0</v>
      </c>
      <c r="P521" s="334">
        <v>0</v>
      </c>
      <c r="Q521" s="335">
        <v>0</v>
      </c>
      <c r="R521" s="621">
        <f t="shared" ref="R521:R532" si="164">SUM(C521:Q521)</f>
        <v>1</v>
      </c>
      <c r="S521" s="639">
        <f>R521/SUM(R521:R523)</f>
        <v>7.1942446043165471E-3</v>
      </c>
      <c r="T521" s="15"/>
      <c r="U521" s="15"/>
      <c r="V521" s="15"/>
      <c r="W521" s="1792"/>
      <c r="X521" s="14"/>
      <c r="Y521" s="14"/>
      <c r="Z521" s="14"/>
      <c r="AA521" s="14"/>
      <c r="AB521" s="14"/>
      <c r="AC521" s="14"/>
      <c r="AD521" s="14"/>
      <c r="AE521" s="14"/>
      <c r="AF521" s="14"/>
      <c r="AG521" s="14"/>
      <c r="AH521" s="14"/>
      <c r="AI521" s="14"/>
      <c r="AJ521" s="14"/>
      <c r="AK521" s="14"/>
      <c r="AL521" s="14"/>
      <c r="AM521" s="14"/>
      <c r="AN521" s="14"/>
      <c r="AO521" s="14"/>
    </row>
    <row r="522" spans="1:41" ht="17.25" hidden="1" customHeight="1" x14ac:dyDescent="0.25">
      <c r="A522" s="2372"/>
      <c r="B522" s="56" t="s">
        <v>201</v>
      </c>
      <c r="C522" s="336">
        <v>0</v>
      </c>
      <c r="D522" s="336">
        <v>0</v>
      </c>
      <c r="E522" s="336">
        <v>0</v>
      </c>
      <c r="F522" s="336">
        <v>0</v>
      </c>
      <c r="G522" s="336">
        <v>0</v>
      </c>
      <c r="H522" s="336">
        <v>0</v>
      </c>
      <c r="I522" s="336">
        <v>0</v>
      </c>
      <c r="J522" s="336">
        <v>0</v>
      </c>
      <c r="K522" s="336">
        <v>0</v>
      </c>
      <c r="L522" s="336">
        <v>0</v>
      </c>
      <c r="M522" s="336">
        <v>0</v>
      </c>
      <c r="N522" s="336">
        <v>0</v>
      </c>
      <c r="O522" s="336">
        <v>0</v>
      </c>
      <c r="P522" s="336">
        <v>0</v>
      </c>
      <c r="Q522" s="337">
        <v>0</v>
      </c>
      <c r="R522" s="622">
        <f t="shared" si="164"/>
        <v>0</v>
      </c>
      <c r="S522" s="640">
        <f>R522/SUM(R521:R523)</f>
        <v>0</v>
      </c>
      <c r="T522" s="15"/>
      <c r="U522" s="15"/>
      <c r="V522" s="15"/>
      <c r="W522" s="1792"/>
      <c r="X522" s="14"/>
      <c r="Y522" s="14"/>
      <c r="Z522" s="14"/>
      <c r="AA522" s="14"/>
      <c r="AB522" s="14"/>
      <c r="AC522" s="14"/>
      <c r="AD522" s="14"/>
      <c r="AE522" s="14"/>
      <c r="AF522" s="14"/>
      <c r="AG522" s="14"/>
      <c r="AH522" s="14"/>
      <c r="AI522" s="14"/>
      <c r="AJ522" s="14"/>
      <c r="AK522" s="14"/>
      <c r="AL522" s="14"/>
      <c r="AM522" s="14"/>
      <c r="AN522" s="14"/>
      <c r="AO522" s="14"/>
    </row>
    <row r="523" spans="1:41" ht="17.25" hidden="1" customHeight="1" thickBot="1" x14ac:dyDescent="0.3">
      <c r="A523" s="2374"/>
      <c r="B523" s="57" t="s">
        <v>202</v>
      </c>
      <c r="C523" s="338">
        <v>1</v>
      </c>
      <c r="D523" s="339">
        <v>2</v>
      </c>
      <c r="E523" s="339">
        <v>1</v>
      </c>
      <c r="F523" s="339">
        <v>2</v>
      </c>
      <c r="G523" s="339">
        <v>1</v>
      </c>
      <c r="H523" s="339">
        <v>0</v>
      </c>
      <c r="I523" s="339">
        <v>0</v>
      </c>
      <c r="J523" s="339">
        <v>72</v>
      </c>
      <c r="K523" s="339">
        <v>3</v>
      </c>
      <c r="L523" s="339">
        <v>2</v>
      </c>
      <c r="M523" s="339">
        <v>34</v>
      </c>
      <c r="N523" s="339">
        <v>10</v>
      </c>
      <c r="O523" s="339">
        <v>1</v>
      </c>
      <c r="P523" s="339">
        <v>4</v>
      </c>
      <c r="Q523" s="340">
        <v>5</v>
      </c>
      <c r="R523" s="623">
        <f t="shared" si="164"/>
        <v>138</v>
      </c>
      <c r="S523" s="641">
        <f>R523/SUM(R521:R523)</f>
        <v>0.9928057553956835</v>
      </c>
      <c r="T523" s="15"/>
      <c r="U523" s="15"/>
      <c r="V523" s="15"/>
      <c r="W523" s="1792"/>
      <c r="X523" s="14"/>
      <c r="Y523" s="14"/>
      <c r="Z523" s="14"/>
      <c r="AA523" s="14"/>
      <c r="AB523" s="14"/>
      <c r="AC523" s="14"/>
      <c r="AD523" s="14"/>
      <c r="AE523" s="14"/>
      <c r="AF523" s="14"/>
      <c r="AG523" s="14"/>
      <c r="AH523" s="14"/>
      <c r="AI523" s="14"/>
      <c r="AJ523" s="14"/>
      <c r="AK523" s="14"/>
      <c r="AL523" s="14"/>
      <c r="AM523" s="14"/>
      <c r="AN523" s="14"/>
      <c r="AO523" s="14"/>
    </row>
    <row r="524" spans="1:41" ht="17.25" hidden="1" customHeight="1" x14ac:dyDescent="0.25">
      <c r="A524" s="2373" t="s">
        <v>163</v>
      </c>
      <c r="B524" s="60" t="s">
        <v>200</v>
      </c>
      <c r="C524" s="343">
        <v>10</v>
      </c>
      <c r="D524" s="344">
        <v>44</v>
      </c>
      <c r="E524" s="344">
        <v>68</v>
      </c>
      <c r="F524" s="344">
        <v>58</v>
      </c>
      <c r="G524" s="344">
        <v>18</v>
      </c>
      <c r="H524" s="344">
        <v>0</v>
      </c>
      <c r="I524" s="344">
        <v>7</v>
      </c>
      <c r="J524" s="344">
        <v>2073</v>
      </c>
      <c r="K524" s="344">
        <v>197</v>
      </c>
      <c r="L524" s="344">
        <v>38</v>
      </c>
      <c r="M524" s="344">
        <v>730</v>
      </c>
      <c r="N524" s="344">
        <v>195</v>
      </c>
      <c r="O524" s="344">
        <v>10</v>
      </c>
      <c r="P524" s="344">
        <v>86</v>
      </c>
      <c r="Q524" s="345">
        <v>76</v>
      </c>
      <c r="R524" s="624">
        <f t="shared" si="164"/>
        <v>3610</v>
      </c>
      <c r="S524" s="636">
        <f>R524/SUM(R524:R526)</f>
        <v>0.21489374367521877</v>
      </c>
      <c r="T524" s="15"/>
      <c r="U524" s="15"/>
      <c r="V524" s="15"/>
      <c r="W524" s="1792"/>
      <c r="X524" s="14"/>
      <c r="Y524" s="14"/>
      <c r="Z524" s="14"/>
      <c r="AA524" s="14"/>
      <c r="AB524" s="14"/>
      <c r="AC524" s="14"/>
      <c r="AD524" s="14"/>
      <c r="AE524" s="14"/>
      <c r="AF524" s="14"/>
      <c r="AG524" s="14"/>
      <c r="AH524" s="14"/>
      <c r="AI524" s="14"/>
      <c r="AJ524" s="14"/>
      <c r="AK524" s="14"/>
      <c r="AL524" s="14"/>
      <c r="AM524" s="14"/>
      <c r="AN524" s="14"/>
      <c r="AO524" s="14"/>
    </row>
    <row r="525" spans="1:41" ht="17.25" hidden="1" customHeight="1" x14ac:dyDescent="0.25">
      <c r="A525" s="2372"/>
      <c r="B525" s="58" t="s">
        <v>201</v>
      </c>
      <c r="C525" s="346">
        <v>0</v>
      </c>
      <c r="D525" s="347">
        <v>1</v>
      </c>
      <c r="E525" s="347">
        <v>3</v>
      </c>
      <c r="F525" s="347">
        <v>1</v>
      </c>
      <c r="G525" s="347">
        <v>1</v>
      </c>
      <c r="H525" s="347">
        <v>0</v>
      </c>
      <c r="I525" s="347">
        <v>0</v>
      </c>
      <c r="J525" s="347">
        <v>112</v>
      </c>
      <c r="K525" s="347">
        <v>6</v>
      </c>
      <c r="L525" s="347">
        <v>1</v>
      </c>
      <c r="M525" s="347">
        <v>17</v>
      </c>
      <c r="N525" s="347">
        <v>13</v>
      </c>
      <c r="O525" s="347">
        <v>1</v>
      </c>
      <c r="P525" s="347">
        <v>1</v>
      </c>
      <c r="Q525" s="348">
        <v>2</v>
      </c>
      <c r="R525" s="625">
        <f t="shared" si="164"/>
        <v>159</v>
      </c>
      <c r="S525" s="637">
        <f>R525/SUM(R524:R526)</f>
        <v>9.4648490981606055E-3</v>
      </c>
      <c r="T525" s="15"/>
      <c r="U525" s="15"/>
      <c r="V525" s="15"/>
      <c r="W525" s="1792"/>
      <c r="X525" s="14"/>
      <c r="Y525" s="14"/>
      <c r="Z525" s="14"/>
      <c r="AA525" s="14"/>
      <c r="AB525" s="14"/>
      <c r="AC525" s="14"/>
      <c r="AD525" s="14"/>
      <c r="AE525" s="14"/>
      <c r="AF525" s="14"/>
      <c r="AG525" s="14"/>
      <c r="AH525" s="14"/>
      <c r="AI525" s="14"/>
      <c r="AJ525" s="14"/>
      <c r="AK525" s="14"/>
      <c r="AL525" s="14"/>
      <c r="AM525" s="14"/>
      <c r="AN525" s="14"/>
      <c r="AO525" s="14"/>
    </row>
    <row r="526" spans="1:41" ht="17.25" hidden="1" customHeight="1" thickBot="1" x14ac:dyDescent="0.3">
      <c r="A526" s="2374"/>
      <c r="B526" s="59" t="s">
        <v>202</v>
      </c>
      <c r="C526" s="349">
        <v>46</v>
      </c>
      <c r="D526" s="350">
        <v>256</v>
      </c>
      <c r="E526" s="350">
        <v>191</v>
      </c>
      <c r="F526" s="350">
        <v>100</v>
      </c>
      <c r="G526" s="350">
        <v>88</v>
      </c>
      <c r="H526" s="350">
        <v>0</v>
      </c>
      <c r="I526" s="350">
        <v>21</v>
      </c>
      <c r="J526" s="350">
        <v>7789</v>
      </c>
      <c r="K526" s="350">
        <v>388</v>
      </c>
      <c r="L526" s="350">
        <v>168</v>
      </c>
      <c r="M526" s="350">
        <v>2500</v>
      </c>
      <c r="N526" s="350">
        <v>753</v>
      </c>
      <c r="O526" s="350">
        <v>41</v>
      </c>
      <c r="P526" s="350">
        <v>393</v>
      </c>
      <c r="Q526" s="351">
        <v>296</v>
      </c>
      <c r="R526" s="626">
        <f t="shared" si="164"/>
        <v>13030</v>
      </c>
      <c r="S526" s="637">
        <f>R526/SUM(R524:R526)</f>
        <v>0.77564140722662067</v>
      </c>
      <c r="T526" s="15"/>
      <c r="U526" s="15"/>
      <c r="V526" s="15"/>
      <c r="W526" s="1792"/>
      <c r="X526" s="14"/>
      <c r="Y526" s="14"/>
      <c r="Z526" s="14"/>
      <c r="AA526" s="14"/>
      <c r="AB526" s="14"/>
      <c r="AC526" s="14"/>
      <c r="AD526" s="14"/>
      <c r="AE526" s="14"/>
      <c r="AF526" s="14"/>
      <c r="AG526" s="14"/>
      <c r="AH526" s="14"/>
      <c r="AI526" s="14"/>
      <c r="AJ526" s="14"/>
      <c r="AK526" s="14"/>
      <c r="AL526" s="14"/>
      <c r="AM526" s="14"/>
      <c r="AN526" s="14"/>
      <c r="AO526" s="14"/>
    </row>
    <row r="527" spans="1:41" ht="17.25" hidden="1" customHeight="1" x14ac:dyDescent="0.25">
      <c r="A527" s="2373" t="s">
        <v>164</v>
      </c>
      <c r="B527" s="55" t="s">
        <v>200</v>
      </c>
      <c r="C527" s="333">
        <v>3</v>
      </c>
      <c r="D527" s="334">
        <v>12</v>
      </c>
      <c r="E527" s="334">
        <v>9</v>
      </c>
      <c r="F527" s="334">
        <v>3</v>
      </c>
      <c r="G527" s="334">
        <v>2</v>
      </c>
      <c r="H527" s="334">
        <v>0</v>
      </c>
      <c r="I527" s="334">
        <v>0</v>
      </c>
      <c r="J527" s="334">
        <v>290</v>
      </c>
      <c r="K527" s="334">
        <v>26</v>
      </c>
      <c r="L527" s="334">
        <v>4</v>
      </c>
      <c r="M527" s="334">
        <v>103</v>
      </c>
      <c r="N527" s="334">
        <v>34</v>
      </c>
      <c r="O527" s="334">
        <v>2</v>
      </c>
      <c r="P527" s="334">
        <v>9</v>
      </c>
      <c r="Q527" s="335">
        <v>12</v>
      </c>
      <c r="R527" s="621">
        <f t="shared" si="164"/>
        <v>509</v>
      </c>
      <c r="S527" s="639">
        <f>R527/SUM(R527:R529)</f>
        <v>8.821490467937608E-2</v>
      </c>
      <c r="T527" s="15"/>
      <c r="U527" s="15"/>
      <c r="V527" s="15"/>
      <c r="W527" s="1792"/>
      <c r="X527" s="14"/>
      <c r="Y527" s="14"/>
      <c r="Z527" s="14"/>
      <c r="AA527" s="14"/>
      <c r="AB527" s="14"/>
      <c r="AC527" s="14"/>
      <c r="AD527" s="14"/>
      <c r="AE527" s="14"/>
      <c r="AF527" s="14"/>
      <c r="AG527" s="14"/>
      <c r="AH527" s="14"/>
      <c r="AI527" s="14"/>
      <c r="AJ527" s="14"/>
      <c r="AK527" s="14"/>
      <c r="AL527" s="14"/>
      <c r="AM527" s="14"/>
      <c r="AN527" s="14"/>
      <c r="AO527" s="14"/>
    </row>
    <row r="528" spans="1:41" ht="17.25" hidden="1" customHeight="1" x14ac:dyDescent="0.25">
      <c r="A528" s="2372"/>
      <c r="B528" s="56" t="s">
        <v>201</v>
      </c>
      <c r="C528" s="336">
        <v>1</v>
      </c>
      <c r="D528" s="341">
        <v>0</v>
      </c>
      <c r="E528" s="341">
        <v>1</v>
      </c>
      <c r="F528" s="341">
        <v>0</v>
      </c>
      <c r="G528" s="341">
        <v>0</v>
      </c>
      <c r="H528" s="341">
        <v>0</v>
      </c>
      <c r="I528" s="341">
        <v>0</v>
      </c>
      <c r="J528" s="341">
        <v>36</v>
      </c>
      <c r="K528" s="341">
        <v>0</v>
      </c>
      <c r="L528" s="341">
        <v>0</v>
      </c>
      <c r="M528" s="341">
        <v>4</v>
      </c>
      <c r="N528" s="341">
        <v>2</v>
      </c>
      <c r="O528" s="341">
        <v>0</v>
      </c>
      <c r="P528" s="341">
        <v>0</v>
      </c>
      <c r="Q528" s="342">
        <v>0</v>
      </c>
      <c r="R528" s="622">
        <f t="shared" si="164"/>
        <v>44</v>
      </c>
      <c r="S528" s="640">
        <f>R528/SUM(R527:R529)</f>
        <v>7.6256499133448875E-3</v>
      </c>
      <c r="T528" s="15"/>
      <c r="U528" s="15"/>
      <c r="V528" s="15"/>
      <c r="W528" s="1792"/>
      <c r="X528" s="14"/>
      <c r="Y528" s="14"/>
      <c r="Z528" s="14"/>
      <c r="AA528" s="14"/>
      <c r="AB528" s="14"/>
      <c r="AC528" s="14"/>
      <c r="AD528" s="14"/>
      <c r="AE528" s="14"/>
      <c r="AF528" s="14"/>
      <c r="AG528" s="14"/>
      <c r="AH528" s="14"/>
      <c r="AI528" s="14"/>
      <c r="AJ528" s="14"/>
      <c r="AK528" s="14"/>
      <c r="AL528" s="14"/>
      <c r="AM528" s="14"/>
      <c r="AN528" s="14"/>
      <c r="AO528" s="14"/>
    </row>
    <row r="529" spans="1:41" ht="17.25" hidden="1" customHeight="1" thickBot="1" x14ac:dyDescent="0.3">
      <c r="A529" s="2372"/>
      <c r="B529" s="102" t="s">
        <v>202</v>
      </c>
      <c r="C529" s="338">
        <v>11</v>
      </c>
      <c r="D529" s="339">
        <v>119</v>
      </c>
      <c r="E529" s="339">
        <v>85</v>
      </c>
      <c r="F529" s="339">
        <v>27</v>
      </c>
      <c r="G529" s="339">
        <v>31</v>
      </c>
      <c r="H529" s="339">
        <v>0</v>
      </c>
      <c r="I529" s="339">
        <v>3</v>
      </c>
      <c r="J529" s="339">
        <v>3285</v>
      </c>
      <c r="K529" s="339">
        <v>145</v>
      </c>
      <c r="L529" s="339">
        <v>73</v>
      </c>
      <c r="M529" s="339">
        <v>877</v>
      </c>
      <c r="N529" s="339">
        <v>289</v>
      </c>
      <c r="O529" s="339">
        <v>27</v>
      </c>
      <c r="P529" s="339">
        <v>151</v>
      </c>
      <c r="Q529" s="340">
        <v>94</v>
      </c>
      <c r="R529" s="623">
        <f t="shared" si="164"/>
        <v>5217</v>
      </c>
      <c r="S529" s="641">
        <f>R529/SUM(R527:R529)</f>
        <v>0.90415944540727899</v>
      </c>
      <c r="T529" s="15"/>
      <c r="U529" s="15"/>
      <c r="V529" s="15"/>
      <c r="W529" s="1792"/>
      <c r="X529" s="14"/>
      <c r="Y529" s="14"/>
      <c r="Z529" s="14"/>
      <c r="AA529" s="14"/>
      <c r="AB529" s="14"/>
      <c r="AC529" s="14"/>
      <c r="AD529" s="14"/>
      <c r="AE529" s="14"/>
      <c r="AF529" s="14"/>
      <c r="AG529" s="14"/>
      <c r="AH529" s="14"/>
      <c r="AI529" s="14"/>
      <c r="AJ529" s="14"/>
      <c r="AK529" s="14"/>
      <c r="AL529" s="14"/>
      <c r="AM529" s="14"/>
      <c r="AN529" s="14"/>
      <c r="AO529" s="14"/>
    </row>
    <row r="530" spans="1:41" ht="17.25" hidden="1" customHeight="1" x14ac:dyDescent="0.25">
      <c r="A530" s="2373" t="s">
        <v>165</v>
      </c>
      <c r="B530" s="60" t="s">
        <v>200</v>
      </c>
      <c r="C530" s="352">
        <v>0</v>
      </c>
      <c r="D530" s="353">
        <v>2</v>
      </c>
      <c r="E530" s="353">
        <v>2</v>
      </c>
      <c r="F530" s="353">
        <v>0</v>
      </c>
      <c r="G530" s="353">
        <v>2</v>
      </c>
      <c r="H530" s="353">
        <v>0</v>
      </c>
      <c r="I530" s="353">
        <v>0</v>
      </c>
      <c r="J530" s="353">
        <v>88</v>
      </c>
      <c r="K530" s="353">
        <v>1</v>
      </c>
      <c r="L530" s="353">
        <v>2</v>
      </c>
      <c r="M530" s="353">
        <v>27</v>
      </c>
      <c r="N530" s="353">
        <v>19</v>
      </c>
      <c r="O530" s="353">
        <v>1</v>
      </c>
      <c r="P530" s="353">
        <v>2</v>
      </c>
      <c r="Q530" s="354">
        <v>4</v>
      </c>
      <c r="R530" s="624">
        <f t="shared" si="164"/>
        <v>150</v>
      </c>
      <c r="S530" s="654">
        <f>R530/SUM(R530:R532)</f>
        <v>0.18292682926829268</v>
      </c>
      <c r="T530" s="15"/>
      <c r="U530" s="15"/>
      <c r="V530" s="15"/>
      <c r="W530" s="1792"/>
      <c r="X530" s="14"/>
      <c r="Y530" s="14"/>
      <c r="Z530" s="14"/>
      <c r="AA530" s="14"/>
      <c r="AB530" s="14"/>
      <c r="AC530" s="14"/>
      <c r="AD530" s="14"/>
      <c r="AE530" s="14"/>
      <c r="AF530" s="14"/>
      <c r="AG530" s="14"/>
      <c r="AH530" s="14"/>
      <c r="AI530" s="14"/>
      <c r="AJ530" s="14"/>
      <c r="AK530" s="14"/>
      <c r="AL530" s="14"/>
      <c r="AM530" s="14"/>
      <c r="AN530" s="14"/>
      <c r="AO530" s="14"/>
    </row>
    <row r="531" spans="1:41" ht="17.25" hidden="1" customHeight="1" x14ac:dyDescent="0.25">
      <c r="A531" s="2372"/>
      <c r="B531" s="58" t="s">
        <v>201</v>
      </c>
      <c r="C531" s="346">
        <v>0</v>
      </c>
      <c r="D531" s="347">
        <v>0</v>
      </c>
      <c r="E531" s="347">
        <v>0</v>
      </c>
      <c r="F531" s="347">
        <v>0</v>
      </c>
      <c r="G531" s="347">
        <v>0</v>
      </c>
      <c r="H531" s="347">
        <v>0</v>
      </c>
      <c r="I531" s="347">
        <v>0</v>
      </c>
      <c r="J531" s="347">
        <v>7</v>
      </c>
      <c r="K531" s="347">
        <v>1</v>
      </c>
      <c r="L531" s="347">
        <v>0</v>
      </c>
      <c r="M531" s="347">
        <v>1</v>
      </c>
      <c r="N531" s="347">
        <v>1</v>
      </c>
      <c r="O531" s="347">
        <v>0</v>
      </c>
      <c r="P531" s="347">
        <v>0</v>
      </c>
      <c r="Q531" s="348">
        <v>0</v>
      </c>
      <c r="R531" s="625">
        <f t="shared" si="164"/>
        <v>10</v>
      </c>
      <c r="S531" s="637">
        <f>R531/SUM(R530:R532)</f>
        <v>1.2195121951219513E-2</v>
      </c>
      <c r="T531" s="15"/>
      <c r="U531" s="15"/>
      <c r="V531" s="15"/>
      <c r="W531" s="1792"/>
      <c r="X531" s="14"/>
      <c r="Y531" s="14"/>
      <c r="Z531" s="14"/>
      <c r="AA531" s="14"/>
      <c r="AB531" s="14"/>
      <c r="AC531" s="14"/>
      <c r="AD531" s="14"/>
      <c r="AE531" s="14"/>
      <c r="AF531" s="14"/>
      <c r="AG531" s="14"/>
      <c r="AH531" s="14"/>
      <c r="AI531" s="14"/>
      <c r="AJ531" s="14"/>
      <c r="AK531" s="14"/>
      <c r="AL531" s="14"/>
      <c r="AM531" s="14"/>
      <c r="AN531" s="14"/>
      <c r="AO531" s="14"/>
    </row>
    <row r="532" spans="1:41" ht="17.25" hidden="1" customHeight="1" thickBot="1" x14ac:dyDescent="0.3">
      <c r="A532" s="2375"/>
      <c r="B532" s="136" t="s">
        <v>202</v>
      </c>
      <c r="C532" s="355">
        <v>5</v>
      </c>
      <c r="D532" s="356">
        <v>10</v>
      </c>
      <c r="E532" s="356">
        <v>12</v>
      </c>
      <c r="F532" s="356">
        <v>1</v>
      </c>
      <c r="G532" s="356">
        <v>6</v>
      </c>
      <c r="H532" s="356">
        <v>0</v>
      </c>
      <c r="I532" s="356">
        <v>0</v>
      </c>
      <c r="J532" s="356">
        <v>409</v>
      </c>
      <c r="K532" s="356">
        <v>26</v>
      </c>
      <c r="L532" s="356">
        <v>4</v>
      </c>
      <c r="M532" s="356">
        <v>98</v>
      </c>
      <c r="N532" s="356">
        <v>45</v>
      </c>
      <c r="O532" s="356">
        <v>6</v>
      </c>
      <c r="P532" s="356">
        <v>21</v>
      </c>
      <c r="Q532" s="357">
        <v>17</v>
      </c>
      <c r="R532" s="628">
        <f t="shared" si="164"/>
        <v>660</v>
      </c>
      <c r="S532" s="653">
        <f>R532/SUM(R530:R532)</f>
        <v>0.80487804878048785</v>
      </c>
      <c r="T532" s="15"/>
      <c r="U532" s="15"/>
      <c r="V532" s="15"/>
      <c r="W532" s="1792"/>
      <c r="X532" s="14"/>
      <c r="Y532" s="14"/>
      <c r="Z532" s="14"/>
      <c r="AA532" s="14"/>
      <c r="AB532" s="14"/>
      <c r="AC532" s="14"/>
      <c r="AD532" s="14"/>
      <c r="AE532" s="14"/>
      <c r="AF532" s="14"/>
      <c r="AG532" s="14"/>
      <c r="AH532" s="14"/>
      <c r="AI532" s="14"/>
      <c r="AJ532" s="14"/>
      <c r="AK532" s="14"/>
      <c r="AL532" s="14"/>
      <c r="AM532" s="14"/>
      <c r="AN532" s="14"/>
      <c r="AO532" s="14"/>
    </row>
    <row r="533" spans="1:41" ht="17.25" hidden="1" customHeight="1" thickTop="1" x14ac:dyDescent="0.25">
      <c r="A533" s="2372" t="s">
        <v>130</v>
      </c>
      <c r="B533" s="135" t="s">
        <v>200</v>
      </c>
      <c r="C533" s="199">
        <f>SUM(C521,C524,C527,C530)</f>
        <v>13</v>
      </c>
      <c r="D533" s="199">
        <f t="shared" ref="D533:I533" si="165">SUM(D521,D524,D527,D530)</f>
        <v>58</v>
      </c>
      <c r="E533" s="199">
        <f t="shared" si="165"/>
        <v>79</v>
      </c>
      <c r="F533" s="199">
        <f t="shared" si="165"/>
        <v>61</v>
      </c>
      <c r="G533" s="199">
        <f t="shared" si="165"/>
        <v>22</v>
      </c>
      <c r="H533" s="199">
        <f t="shared" si="165"/>
        <v>0</v>
      </c>
      <c r="I533" s="199">
        <f t="shared" si="165"/>
        <v>7</v>
      </c>
      <c r="J533" s="199">
        <f>SUM(J521,J524,J527,J530)</f>
        <v>2451</v>
      </c>
      <c r="K533" s="199">
        <f t="shared" ref="K533:Q533" si="166">SUM(K521,K524,K527,K530)</f>
        <v>224</v>
      </c>
      <c r="L533" s="199">
        <f t="shared" si="166"/>
        <v>44</v>
      </c>
      <c r="M533" s="199">
        <f t="shared" si="166"/>
        <v>861</v>
      </c>
      <c r="N533" s="199">
        <f t="shared" si="166"/>
        <v>248</v>
      </c>
      <c r="O533" s="199">
        <f t="shared" si="166"/>
        <v>13</v>
      </c>
      <c r="P533" s="199">
        <f t="shared" si="166"/>
        <v>97</v>
      </c>
      <c r="Q533" s="200">
        <f t="shared" si="166"/>
        <v>92</v>
      </c>
      <c r="R533" s="600">
        <f>SUM(C533:Q533)</f>
        <v>4270</v>
      </c>
      <c r="S533" s="639">
        <f>R533/SUM(R533:R535)</f>
        <v>0.18148588915334921</v>
      </c>
      <c r="T533" s="15"/>
      <c r="U533" s="15"/>
      <c r="V533" s="15"/>
      <c r="W533" s="1792"/>
      <c r="X533" s="14"/>
      <c r="Y533" s="14"/>
      <c r="Z533" s="14"/>
      <c r="AA533" s="14"/>
      <c r="AB533" s="14"/>
      <c r="AC533" s="14"/>
      <c r="AD533" s="14"/>
      <c r="AE533" s="14"/>
      <c r="AF533" s="14"/>
      <c r="AG533" s="14"/>
      <c r="AH533" s="14"/>
      <c r="AI533" s="14"/>
      <c r="AJ533" s="14"/>
      <c r="AK533" s="14"/>
      <c r="AL533" s="14"/>
      <c r="AM533" s="14"/>
      <c r="AN533" s="14"/>
      <c r="AO533" s="14"/>
    </row>
    <row r="534" spans="1:41" ht="17.25" hidden="1" customHeight="1" x14ac:dyDescent="0.25">
      <c r="A534" s="2372"/>
      <c r="B534" s="56" t="s">
        <v>201</v>
      </c>
      <c r="C534" s="202">
        <f>SUM(C522,C525,C528,C531)</f>
        <v>1</v>
      </c>
      <c r="D534" s="202">
        <f t="shared" ref="D534:Q534" si="167">SUM(D522,D525,D528,D531)</f>
        <v>1</v>
      </c>
      <c r="E534" s="202">
        <f t="shared" si="167"/>
        <v>4</v>
      </c>
      <c r="F534" s="202">
        <f t="shared" si="167"/>
        <v>1</v>
      </c>
      <c r="G534" s="202">
        <f t="shared" si="167"/>
        <v>1</v>
      </c>
      <c r="H534" s="202">
        <f t="shared" si="167"/>
        <v>0</v>
      </c>
      <c r="I534" s="202">
        <f t="shared" si="167"/>
        <v>0</v>
      </c>
      <c r="J534" s="202">
        <f t="shared" si="167"/>
        <v>155</v>
      </c>
      <c r="K534" s="202">
        <f t="shared" si="167"/>
        <v>7</v>
      </c>
      <c r="L534" s="202">
        <f t="shared" si="167"/>
        <v>1</v>
      </c>
      <c r="M534" s="202">
        <f t="shared" si="167"/>
        <v>22</v>
      </c>
      <c r="N534" s="202">
        <f t="shared" si="167"/>
        <v>16</v>
      </c>
      <c r="O534" s="202">
        <f t="shared" si="167"/>
        <v>1</v>
      </c>
      <c r="P534" s="202">
        <f t="shared" si="167"/>
        <v>1</v>
      </c>
      <c r="Q534" s="203">
        <f t="shared" si="167"/>
        <v>2</v>
      </c>
      <c r="R534" s="597">
        <f>SUM(C534:Q534)</f>
        <v>213</v>
      </c>
      <c r="S534" s="640">
        <v>0.01</v>
      </c>
      <c r="T534" s="15"/>
      <c r="U534" s="15"/>
      <c r="V534" s="15"/>
      <c r="W534" s="1792"/>
      <c r="X534" s="14"/>
      <c r="Y534" s="14"/>
      <c r="Z534" s="14"/>
      <c r="AA534" s="14"/>
      <c r="AB534" s="14"/>
      <c r="AC534" s="14"/>
      <c r="AD534" s="14"/>
      <c r="AE534" s="14"/>
      <c r="AF534" s="14"/>
      <c r="AG534" s="14"/>
      <c r="AH534" s="14"/>
      <c r="AI534" s="14"/>
      <c r="AJ534" s="14"/>
      <c r="AK534" s="14"/>
      <c r="AL534" s="14"/>
      <c r="AM534" s="14"/>
      <c r="AN534" s="14"/>
      <c r="AO534" s="14"/>
    </row>
    <row r="535" spans="1:41" ht="17.25" hidden="1" customHeight="1" thickBot="1" x14ac:dyDescent="0.3">
      <c r="A535" s="2374"/>
      <c r="B535" s="57" t="s">
        <v>202</v>
      </c>
      <c r="C535" s="244">
        <f>SUM(C523,C526,C529,C532)</f>
        <v>63</v>
      </c>
      <c r="D535" s="244">
        <f t="shared" ref="D535:Q535" si="168">SUM(D523,D526,D529,D532)</f>
        <v>387</v>
      </c>
      <c r="E535" s="244">
        <f t="shared" si="168"/>
        <v>289</v>
      </c>
      <c r="F535" s="244">
        <f t="shared" si="168"/>
        <v>130</v>
      </c>
      <c r="G535" s="244">
        <f t="shared" si="168"/>
        <v>126</v>
      </c>
      <c r="H535" s="244">
        <f t="shared" si="168"/>
        <v>0</v>
      </c>
      <c r="I535" s="244">
        <f t="shared" si="168"/>
        <v>24</v>
      </c>
      <c r="J535" s="244">
        <f t="shared" si="168"/>
        <v>11555</v>
      </c>
      <c r="K535" s="244">
        <f t="shared" si="168"/>
        <v>562</v>
      </c>
      <c r="L535" s="244">
        <f t="shared" si="168"/>
        <v>247</v>
      </c>
      <c r="M535" s="244">
        <f t="shared" si="168"/>
        <v>3509</v>
      </c>
      <c r="N535" s="244">
        <f t="shared" si="168"/>
        <v>1097</v>
      </c>
      <c r="O535" s="244">
        <f t="shared" si="168"/>
        <v>75</v>
      </c>
      <c r="P535" s="244">
        <f t="shared" si="168"/>
        <v>569</v>
      </c>
      <c r="Q535" s="598">
        <f t="shared" si="168"/>
        <v>412</v>
      </c>
      <c r="R535" s="599">
        <f>SUM(C535:Q535)</f>
        <v>19045</v>
      </c>
      <c r="S535" s="640">
        <f>R535/SUM(R533:R535)</f>
        <v>0.8094610676640599</v>
      </c>
      <c r="T535" s="15"/>
      <c r="U535" s="15"/>
      <c r="V535" s="15"/>
      <c r="W535" s="1792"/>
      <c r="X535" s="14"/>
      <c r="Y535" s="14"/>
      <c r="Z535" s="14"/>
      <c r="AA535" s="14"/>
      <c r="AB535" s="14"/>
      <c r="AC535" s="14"/>
      <c r="AD535" s="14"/>
      <c r="AE535" s="14"/>
      <c r="AF535" s="14"/>
      <c r="AG535" s="14"/>
      <c r="AH535" s="14"/>
      <c r="AI535" s="14"/>
      <c r="AJ535" s="14"/>
      <c r="AK535" s="14"/>
      <c r="AL535" s="14"/>
      <c r="AM535" s="14"/>
      <c r="AN535" s="14"/>
      <c r="AO535" s="14"/>
    </row>
    <row r="536" spans="1:41" ht="15.75" hidden="1" customHeight="1" x14ac:dyDescent="0.25">
      <c r="A536" s="2373" t="s">
        <v>129</v>
      </c>
      <c r="B536" s="60" t="s">
        <v>200</v>
      </c>
      <c r="C536" s="643">
        <f t="shared" ref="C536:R536" si="169">C533/SUM(C533:C535)</f>
        <v>0.16883116883116883</v>
      </c>
      <c r="D536" s="644">
        <f t="shared" si="169"/>
        <v>0.13004484304932734</v>
      </c>
      <c r="E536" s="644">
        <f t="shared" si="169"/>
        <v>0.21236559139784947</v>
      </c>
      <c r="F536" s="644">
        <f t="shared" si="169"/>
        <v>0.31770833333333331</v>
      </c>
      <c r="G536" s="644">
        <f t="shared" si="169"/>
        <v>0.1476510067114094</v>
      </c>
      <c r="H536" s="644">
        <v>0</v>
      </c>
      <c r="I536" s="644">
        <f t="shared" si="169"/>
        <v>0.22580645161290322</v>
      </c>
      <c r="J536" s="644">
        <f t="shared" si="169"/>
        <v>0.17308099710472424</v>
      </c>
      <c r="K536" s="644">
        <f t="shared" si="169"/>
        <v>0.28247162673392184</v>
      </c>
      <c r="L536" s="644">
        <f t="shared" si="169"/>
        <v>0.15068493150684931</v>
      </c>
      <c r="M536" s="644">
        <f t="shared" si="169"/>
        <v>0.19603825136612021</v>
      </c>
      <c r="N536" s="644">
        <f t="shared" si="169"/>
        <v>0.18221895664952242</v>
      </c>
      <c r="O536" s="644">
        <f t="shared" si="169"/>
        <v>0.14606741573033707</v>
      </c>
      <c r="P536" s="644">
        <f t="shared" si="169"/>
        <v>0.14542728635682159</v>
      </c>
      <c r="Q536" s="738">
        <f t="shared" si="169"/>
        <v>0.18181818181818182</v>
      </c>
      <c r="R536" s="639">
        <f t="shared" si="169"/>
        <v>0.18148588915334921</v>
      </c>
      <c r="S536" s="2347"/>
      <c r="T536" s="15"/>
      <c r="U536" s="15"/>
      <c r="V536" s="15"/>
      <c r="W536" s="1792"/>
      <c r="X536" s="14"/>
      <c r="Y536" s="14"/>
      <c r="Z536" s="14"/>
      <c r="AA536" s="14"/>
      <c r="AB536" s="14"/>
      <c r="AC536" s="14"/>
      <c r="AD536" s="14"/>
      <c r="AE536" s="14"/>
      <c r="AF536" s="14"/>
      <c r="AG536" s="14"/>
      <c r="AH536" s="14"/>
      <c r="AI536" s="14"/>
      <c r="AJ536" s="14"/>
      <c r="AK536" s="14"/>
      <c r="AL536" s="14"/>
      <c r="AM536" s="14"/>
      <c r="AN536" s="14"/>
      <c r="AO536" s="14"/>
    </row>
    <row r="537" spans="1:41" ht="15.75" hidden="1" customHeight="1" x14ac:dyDescent="0.25">
      <c r="A537" s="2372"/>
      <c r="B537" s="58" t="s">
        <v>201</v>
      </c>
      <c r="C537" s="646">
        <f t="shared" ref="C537:R537" si="170">C534/SUM(C533:C535)</f>
        <v>1.2987012987012988E-2</v>
      </c>
      <c r="D537" s="647">
        <f t="shared" si="170"/>
        <v>2.242152466367713E-3</v>
      </c>
      <c r="E537" s="647">
        <f t="shared" si="170"/>
        <v>1.0752688172043012E-2</v>
      </c>
      <c r="F537" s="647">
        <f t="shared" si="170"/>
        <v>5.208333333333333E-3</v>
      </c>
      <c r="G537" s="647">
        <f t="shared" si="170"/>
        <v>6.7114093959731542E-3</v>
      </c>
      <c r="H537" s="647">
        <v>0</v>
      </c>
      <c r="I537" s="647">
        <f t="shared" si="170"/>
        <v>0</v>
      </c>
      <c r="J537" s="647">
        <f t="shared" si="170"/>
        <v>1.0945554692465222E-2</v>
      </c>
      <c r="K537" s="647">
        <f t="shared" si="170"/>
        <v>8.8272383354350576E-3</v>
      </c>
      <c r="L537" s="647">
        <f t="shared" si="170"/>
        <v>3.4246575342465752E-3</v>
      </c>
      <c r="M537" s="647">
        <f t="shared" si="170"/>
        <v>5.0091074681238613E-3</v>
      </c>
      <c r="N537" s="647">
        <f t="shared" si="170"/>
        <v>1.1756061719324026E-2</v>
      </c>
      <c r="O537" s="647">
        <f t="shared" si="170"/>
        <v>1.1235955056179775E-2</v>
      </c>
      <c r="P537" s="647">
        <f t="shared" si="170"/>
        <v>1.4992503748125937E-3</v>
      </c>
      <c r="Q537" s="739">
        <f t="shared" si="170"/>
        <v>3.952569169960474E-3</v>
      </c>
      <c r="R537" s="640">
        <f t="shared" si="170"/>
        <v>9.0530431825909547E-3</v>
      </c>
      <c r="S537" s="2348"/>
      <c r="T537" s="15"/>
      <c r="U537" s="15"/>
      <c r="V537" s="15"/>
      <c r="W537" s="1792"/>
      <c r="X537" s="14"/>
      <c r="Y537" s="14"/>
      <c r="Z537" s="14"/>
      <c r="AA537" s="14"/>
      <c r="AB537" s="14"/>
      <c r="AC537" s="14"/>
      <c r="AD537" s="14"/>
      <c r="AE537" s="14"/>
      <c r="AF537" s="14"/>
      <c r="AG537" s="14"/>
      <c r="AH537" s="14"/>
      <c r="AI537" s="14"/>
      <c r="AJ537" s="14"/>
      <c r="AK537" s="14"/>
      <c r="AL537" s="14"/>
      <c r="AM537" s="14"/>
      <c r="AN537" s="14"/>
      <c r="AO537" s="14"/>
    </row>
    <row r="538" spans="1:41" ht="18.75" hidden="1" customHeight="1" thickBot="1" x14ac:dyDescent="0.3">
      <c r="A538" s="2374"/>
      <c r="B538" s="59" t="s">
        <v>202</v>
      </c>
      <c r="C538" s="656">
        <f t="shared" ref="C538:Q538" si="171">C535/SUM(C533:C535)</f>
        <v>0.81818181818181823</v>
      </c>
      <c r="D538" s="656">
        <f t="shared" si="171"/>
        <v>0.86771300448430488</v>
      </c>
      <c r="E538" s="657">
        <f t="shared" si="171"/>
        <v>0.7768817204301075</v>
      </c>
      <c r="F538" s="657">
        <f t="shared" si="171"/>
        <v>0.67708333333333337</v>
      </c>
      <c r="G538" s="657">
        <v>0.84499999999999997</v>
      </c>
      <c r="H538" s="657">
        <v>0</v>
      </c>
      <c r="I538" s="657">
        <f t="shared" si="171"/>
        <v>0.77419354838709675</v>
      </c>
      <c r="J538" s="657">
        <f t="shared" si="171"/>
        <v>0.81597344820281048</v>
      </c>
      <c r="K538" s="657">
        <f t="shared" si="171"/>
        <v>0.70870113493064313</v>
      </c>
      <c r="L538" s="657">
        <f t="shared" si="171"/>
        <v>0.84589041095890416</v>
      </c>
      <c r="M538" s="657">
        <f t="shared" si="171"/>
        <v>0.79895264116575593</v>
      </c>
      <c r="N538" s="657">
        <f t="shared" si="171"/>
        <v>0.80602498163115355</v>
      </c>
      <c r="O538" s="657">
        <f t="shared" si="171"/>
        <v>0.84269662921348309</v>
      </c>
      <c r="P538" s="657">
        <v>0.85399999999999998</v>
      </c>
      <c r="Q538" s="740">
        <f t="shared" si="171"/>
        <v>0.81422924901185767</v>
      </c>
      <c r="R538" s="740">
        <v>0.81</v>
      </c>
      <c r="S538" s="2349"/>
      <c r="T538" s="15"/>
      <c r="U538" s="15"/>
      <c r="V538" s="17"/>
      <c r="W538" s="1792"/>
      <c r="X538" s="14"/>
      <c r="Y538" s="14"/>
      <c r="Z538" s="14"/>
      <c r="AA538" s="14"/>
      <c r="AB538" s="14"/>
      <c r="AC538" s="14"/>
      <c r="AD538" s="14"/>
      <c r="AE538" s="14"/>
      <c r="AF538" s="14"/>
      <c r="AG538" s="14"/>
      <c r="AH538" s="14"/>
      <c r="AI538" s="14"/>
      <c r="AJ538" s="14"/>
      <c r="AK538" s="14"/>
      <c r="AL538" s="14"/>
      <c r="AM538" s="14"/>
      <c r="AN538" s="14"/>
      <c r="AO538" s="14"/>
    </row>
    <row r="539" spans="1:41" ht="18.75" customHeight="1" x14ac:dyDescent="0.25">
      <c r="A539" s="2377" t="s">
        <v>206</v>
      </c>
      <c r="B539" s="2377"/>
      <c r="C539" s="2377"/>
      <c r="D539" s="2377"/>
      <c r="E539" s="2377"/>
      <c r="F539" s="2377"/>
      <c r="G539" s="2377"/>
      <c r="H539" s="2377"/>
      <c r="I539" s="2377"/>
      <c r="J539" s="2377"/>
      <c r="K539" s="2377"/>
      <c r="L539" s="2377"/>
      <c r="M539" s="2377"/>
      <c r="N539" s="2377"/>
      <c r="O539" s="2377"/>
      <c r="P539" s="2377"/>
      <c r="Q539" s="2377"/>
      <c r="R539" s="2377"/>
      <c r="S539" s="2377"/>
    </row>
    <row r="540" spans="1:41" ht="27" customHeight="1" x14ac:dyDescent="0.25">
      <c r="A540" s="2376" t="s">
        <v>207</v>
      </c>
      <c r="B540" s="2376"/>
      <c r="C540" s="2376"/>
      <c r="D540" s="2376"/>
      <c r="E540" s="2376"/>
      <c r="F540" s="2376"/>
      <c r="G540" s="2376"/>
      <c r="H540" s="2376"/>
      <c r="I540" s="2376"/>
      <c r="J540" s="2376"/>
      <c r="K540" s="2376"/>
      <c r="L540" s="2376"/>
      <c r="M540" s="2376"/>
      <c r="N540" s="2376"/>
      <c r="O540" s="2376"/>
      <c r="P540" s="2376"/>
      <c r="Q540" s="2376"/>
      <c r="R540" s="2376"/>
      <c r="S540" s="2376"/>
    </row>
    <row r="541" spans="1:41" ht="15" customHeight="1" x14ac:dyDescent="0.25">
      <c r="A541" s="250"/>
      <c r="B541" s="250"/>
      <c r="C541" s="250"/>
      <c r="D541" s="250"/>
      <c r="E541" s="250"/>
      <c r="F541" s="250"/>
      <c r="G541" s="250"/>
      <c r="H541" s="250"/>
      <c r="I541" s="871"/>
      <c r="J541" s="250"/>
      <c r="K541" s="250"/>
      <c r="L541" s="250"/>
      <c r="M541" s="250"/>
      <c r="N541" s="250"/>
      <c r="O541" s="250"/>
      <c r="P541" s="250"/>
      <c r="Q541" s="250"/>
      <c r="R541" s="250"/>
      <c r="S541" s="649"/>
    </row>
    <row r="542" spans="1:41" ht="21.75" customHeight="1" x14ac:dyDescent="0.25">
      <c r="A542" s="250"/>
      <c r="B542" s="250"/>
      <c r="C542" s="250"/>
      <c r="D542" s="250"/>
      <c r="E542" s="250"/>
      <c r="F542" s="250"/>
      <c r="G542" s="250"/>
      <c r="H542" s="250"/>
      <c r="I542" s="250"/>
      <c r="J542" s="250"/>
      <c r="K542" s="250"/>
      <c r="L542" s="250"/>
      <c r="M542" s="250"/>
      <c r="N542" s="250"/>
      <c r="O542" s="250"/>
      <c r="P542" s="250"/>
      <c r="Q542" s="250"/>
      <c r="R542" s="250"/>
      <c r="S542" s="649"/>
    </row>
    <row r="543" spans="1:41" ht="16.5" hidden="1" customHeight="1" thickBot="1" x14ac:dyDescent="0.3">
      <c r="A543" s="2389" t="s">
        <v>208</v>
      </c>
      <c r="B543" s="2390"/>
      <c r="C543" s="2390"/>
      <c r="D543" s="2390"/>
      <c r="E543" s="2390"/>
      <c r="F543" s="2390"/>
      <c r="G543" s="2390"/>
      <c r="H543" s="2390"/>
      <c r="I543" s="2390"/>
      <c r="J543" s="2390"/>
      <c r="K543" s="2390"/>
      <c r="L543" s="2390"/>
      <c r="M543" s="2390"/>
      <c r="N543" s="2390"/>
      <c r="O543" s="2390"/>
      <c r="P543" s="2390"/>
      <c r="Q543" s="2390"/>
      <c r="R543" s="2390"/>
      <c r="S543" s="2391"/>
    </row>
    <row r="544" spans="1:41" ht="15.75" hidden="1" customHeight="1" thickBot="1" x14ac:dyDescent="0.3">
      <c r="A544" s="2357" t="s">
        <v>173</v>
      </c>
      <c r="B544" s="2358"/>
      <c r="C544" s="2358"/>
      <c r="D544" s="2358"/>
      <c r="E544" s="2358"/>
      <c r="F544" s="2358"/>
      <c r="G544" s="2358"/>
      <c r="H544" s="2358"/>
      <c r="I544" s="2358"/>
      <c r="J544" s="2358"/>
      <c r="K544" s="2358"/>
      <c r="L544" s="2358"/>
      <c r="M544" s="2358"/>
      <c r="N544" s="2358"/>
      <c r="O544" s="2358"/>
      <c r="P544" s="2358"/>
      <c r="Q544" s="2358"/>
      <c r="R544" s="2358"/>
      <c r="S544" s="2359"/>
      <c r="T544" s="14"/>
      <c r="U544" s="14"/>
      <c r="V544" s="14"/>
      <c r="W544" s="1791"/>
      <c r="X544" s="14"/>
      <c r="Y544" s="14"/>
      <c r="Z544" s="14"/>
      <c r="AA544" s="14"/>
      <c r="AB544" s="14"/>
      <c r="AC544" s="14"/>
      <c r="AD544" s="14"/>
      <c r="AE544" s="14"/>
      <c r="AF544" s="14"/>
      <c r="AG544" s="14"/>
      <c r="AH544" s="14"/>
      <c r="AI544" s="14"/>
      <c r="AJ544" s="14"/>
      <c r="AK544" s="14"/>
      <c r="AL544" s="14"/>
      <c r="AM544" s="14"/>
      <c r="AN544" s="14"/>
      <c r="AO544" s="14"/>
    </row>
    <row r="545" spans="1:41" ht="71.25" hidden="1" customHeight="1" thickBot="1" x14ac:dyDescent="0.3">
      <c r="A545" s="53"/>
      <c r="B545" s="137" t="s">
        <v>198</v>
      </c>
      <c r="C545" s="665" t="s">
        <v>143</v>
      </c>
      <c r="D545" s="145" t="s">
        <v>144</v>
      </c>
      <c r="E545" s="145" t="s">
        <v>145</v>
      </c>
      <c r="F545" s="145" t="s">
        <v>146</v>
      </c>
      <c r="G545" s="145" t="s">
        <v>147</v>
      </c>
      <c r="H545" s="145" t="s">
        <v>148</v>
      </c>
      <c r="I545" s="145" t="s">
        <v>149</v>
      </c>
      <c r="J545" s="145" t="s">
        <v>150</v>
      </c>
      <c r="K545" s="145" t="s">
        <v>151</v>
      </c>
      <c r="L545" s="145" t="s">
        <v>152</v>
      </c>
      <c r="M545" s="145" t="s">
        <v>153</v>
      </c>
      <c r="N545" s="145" t="s">
        <v>154</v>
      </c>
      <c r="O545" s="145" t="s">
        <v>155</v>
      </c>
      <c r="P545" s="145" t="s">
        <v>156</v>
      </c>
      <c r="Q545" s="146" t="s">
        <v>157</v>
      </c>
      <c r="R545" s="137" t="s">
        <v>158</v>
      </c>
      <c r="S545" s="137" t="s">
        <v>199</v>
      </c>
      <c r="T545" s="15"/>
      <c r="U545" s="15"/>
      <c r="V545" s="15"/>
      <c r="W545" s="1792"/>
      <c r="X545" s="14"/>
      <c r="Y545" s="15"/>
      <c r="Z545" s="15"/>
      <c r="AA545" s="15"/>
      <c r="AB545" s="15"/>
      <c r="AC545" s="15"/>
      <c r="AD545" s="15"/>
      <c r="AE545" s="15"/>
      <c r="AF545" s="15"/>
      <c r="AG545" s="15"/>
      <c r="AH545" s="15"/>
      <c r="AI545" s="15"/>
      <c r="AJ545" s="15"/>
      <c r="AK545" s="15"/>
      <c r="AL545" s="15"/>
      <c r="AM545" s="15"/>
      <c r="AN545" s="15"/>
      <c r="AO545" s="16"/>
    </row>
    <row r="546" spans="1:41" ht="15.75" hidden="1" customHeight="1" thickBot="1" x14ac:dyDescent="0.3">
      <c r="A546" s="2360" t="s">
        <v>160</v>
      </c>
      <c r="B546" s="2361"/>
      <c r="C546" s="2361"/>
      <c r="D546" s="2361"/>
      <c r="E546" s="2361"/>
      <c r="F546" s="2361"/>
      <c r="G546" s="2361"/>
      <c r="H546" s="2361"/>
      <c r="I546" s="2361"/>
      <c r="J546" s="2361"/>
      <c r="K546" s="2361"/>
      <c r="L546" s="2361"/>
      <c r="M546" s="2361"/>
      <c r="N546" s="2361"/>
      <c r="O546" s="2361"/>
      <c r="P546" s="2361"/>
      <c r="Q546" s="2361"/>
      <c r="R546" s="2361"/>
      <c r="S546" s="2362"/>
      <c r="T546" s="15"/>
      <c r="U546" s="15"/>
      <c r="V546" s="15"/>
      <c r="W546" s="1792"/>
      <c r="X546" s="14"/>
      <c r="Y546" s="15"/>
      <c r="Z546" s="15"/>
      <c r="AA546" s="15"/>
      <c r="AB546" s="15"/>
      <c r="AC546" s="15"/>
      <c r="AD546" s="15"/>
      <c r="AE546" s="15"/>
      <c r="AF546" s="17"/>
      <c r="AG546" s="15"/>
      <c r="AH546" s="15"/>
      <c r="AI546" s="15"/>
      <c r="AJ546" s="15"/>
      <c r="AK546" s="15"/>
      <c r="AL546" s="15"/>
      <c r="AM546" s="15"/>
      <c r="AN546" s="17"/>
      <c r="AO546" s="16"/>
    </row>
    <row r="547" spans="1:41" ht="17.25" hidden="1" customHeight="1" x14ac:dyDescent="0.25">
      <c r="A547" s="2346" t="s">
        <v>107</v>
      </c>
      <c r="B547" s="55" t="s">
        <v>200</v>
      </c>
      <c r="C547" s="526">
        <v>4</v>
      </c>
      <c r="D547" s="334">
        <v>22</v>
      </c>
      <c r="E547" s="334">
        <v>24</v>
      </c>
      <c r="F547" s="334">
        <v>20</v>
      </c>
      <c r="G547" s="334">
        <v>6</v>
      </c>
      <c r="H547" s="334">
        <v>0</v>
      </c>
      <c r="I547" s="334">
        <v>8</v>
      </c>
      <c r="J547" s="334">
        <v>819</v>
      </c>
      <c r="K547" s="334">
        <v>100</v>
      </c>
      <c r="L547" s="334">
        <v>11</v>
      </c>
      <c r="M547" s="334">
        <v>186</v>
      </c>
      <c r="N547" s="334">
        <v>74</v>
      </c>
      <c r="O547" s="334">
        <v>4</v>
      </c>
      <c r="P547" s="334">
        <v>32</v>
      </c>
      <c r="Q547" s="527">
        <v>34</v>
      </c>
      <c r="R547" s="596">
        <f t="shared" ref="R547:R558" si="172">SUM(C547:Q547)</f>
        <v>1344</v>
      </c>
      <c r="S547" s="639">
        <f>R547/SUM(R547:R549)</f>
        <v>0.35480464625131997</v>
      </c>
      <c r="T547" s="15"/>
      <c r="U547" s="15"/>
      <c r="V547" s="15"/>
      <c r="W547" s="1792"/>
      <c r="X547" s="14"/>
      <c r="Y547" s="15"/>
      <c r="Z547" s="15"/>
      <c r="AA547" s="15"/>
      <c r="AB547" s="15"/>
      <c r="AC547" s="15"/>
      <c r="AD547" s="15"/>
      <c r="AE547" s="15"/>
      <c r="AF547" s="17"/>
      <c r="AG547" s="15"/>
      <c r="AH547" s="15"/>
      <c r="AI547" s="15"/>
      <c r="AJ547" s="15"/>
      <c r="AK547" s="15"/>
      <c r="AL547" s="15"/>
      <c r="AM547" s="15"/>
      <c r="AN547" s="17"/>
      <c r="AO547" s="16"/>
    </row>
    <row r="548" spans="1:41" ht="17.25" hidden="1" customHeight="1" x14ac:dyDescent="0.25">
      <c r="A548" s="2344"/>
      <c r="B548" s="56" t="s">
        <v>201</v>
      </c>
      <c r="C548" s="528">
        <v>1</v>
      </c>
      <c r="D548" s="336">
        <v>2</v>
      </c>
      <c r="E548" s="336">
        <v>2</v>
      </c>
      <c r="F548" s="336">
        <v>3</v>
      </c>
      <c r="G548" s="336">
        <v>0</v>
      </c>
      <c r="H548" s="336">
        <v>0</v>
      </c>
      <c r="I548" s="336">
        <v>0</v>
      </c>
      <c r="J548" s="336">
        <v>59</v>
      </c>
      <c r="K548" s="336">
        <v>10</v>
      </c>
      <c r="L548" s="336">
        <v>1</v>
      </c>
      <c r="M548" s="336">
        <v>12</v>
      </c>
      <c r="N548" s="336">
        <v>9</v>
      </c>
      <c r="O548" s="336">
        <v>1</v>
      </c>
      <c r="P548" s="336">
        <v>3</v>
      </c>
      <c r="Q548" s="529">
        <v>2</v>
      </c>
      <c r="R548" s="597">
        <f t="shared" si="172"/>
        <v>105</v>
      </c>
      <c r="S548" s="640">
        <f>R548/SUM(R547:R549)</f>
        <v>2.7719112988384371E-2</v>
      </c>
      <c r="T548" s="15"/>
      <c r="U548" s="15"/>
      <c r="V548" s="15"/>
      <c r="W548" s="1792"/>
      <c r="X548" s="14"/>
      <c r="Y548" s="15"/>
      <c r="Z548" s="15"/>
      <c r="AA548" s="15"/>
      <c r="AB548" s="15"/>
      <c r="AC548" s="15"/>
      <c r="AD548" s="15"/>
      <c r="AE548" s="15"/>
      <c r="AF548" s="17"/>
      <c r="AG548" s="15"/>
      <c r="AH548" s="15"/>
      <c r="AI548" s="15"/>
      <c r="AJ548" s="15"/>
      <c r="AK548" s="15"/>
      <c r="AL548" s="15"/>
      <c r="AM548" s="15"/>
      <c r="AN548" s="17"/>
      <c r="AO548" s="16"/>
    </row>
    <row r="549" spans="1:41" ht="17.25" hidden="1" customHeight="1" thickBot="1" x14ac:dyDescent="0.3">
      <c r="A549" s="2345"/>
      <c r="B549" s="57" t="s">
        <v>202</v>
      </c>
      <c r="C549" s="530">
        <v>3</v>
      </c>
      <c r="D549" s="339">
        <v>37</v>
      </c>
      <c r="E549" s="339">
        <v>30</v>
      </c>
      <c r="F549" s="339">
        <v>18</v>
      </c>
      <c r="G549" s="339">
        <v>17</v>
      </c>
      <c r="H549" s="339">
        <v>0</v>
      </c>
      <c r="I549" s="339">
        <v>3</v>
      </c>
      <c r="J549" s="339">
        <v>1459</v>
      </c>
      <c r="K549" s="339">
        <v>73</v>
      </c>
      <c r="L549" s="339">
        <v>41</v>
      </c>
      <c r="M549" s="339">
        <v>332</v>
      </c>
      <c r="N549" s="339">
        <v>168</v>
      </c>
      <c r="O549" s="339">
        <v>7</v>
      </c>
      <c r="P549" s="339">
        <v>72</v>
      </c>
      <c r="Q549" s="531">
        <v>79</v>
      </c>
      <c r="R549" s="599">
        <f t="shared" si="172"/>
        <v>2339</v>
      </c>
      <c r="S549" s="641">
        <f>R549/SUM(R547:R549)</f>
        <v>0.61747624076029572</v>
      </c>
      <c r="T549" s="15"/>
      <c r="U549" s="15"/>
      <c r="V549" s="15"/>
      <c r="W549" s="1792"/>
      <c r="X549" s="14"/>
      <c r="Y549" s="15"/>
      <c r="Z549" s="15"/>
      <c r="AA549" s="15"/>
      <c r="AB549" s="15"/>
      <c r="AC549" s="15"/>
      <c r="AD549" s="15"/>
      <c r="AE549" s="15"/>
      <c r="AF549" s="15"/>
      <c r="AG549" s="15"/>
      <c r="AH549" s="15"/>
      <c r="AI549" s="15"/>
      <c r="AJ549" s="15"/>
      <c r="AK549" s="15"/>
      <c r="AL549" s="15"/>
      <c r="AM549" s="15"/>
      <c r="AN549" s="15"/>
      <c r="AO549" s="16"/>
    </row>
    <row r="550" spans="1:41" ht="17.25" hidden="1" customHeight="1" x14ac:dyDescent="0.25">
      <c r="A550" s="2346" t="s">
        <v>108</v>
      </c>
      <c r="B550" s="60" t="s">
        <v>200</v>
      </c>
      <c r="C550" s="532">
        <v>3</v>
      </c>
      <c r="D550" s="344">
        <v>42</v>
      </c>
      <c r="E550" s="344">
        <v>34</v>
      </c>
      <c r="F550" s="344">
        <v>17</v>
      </c>
      <c r="G550" s="344">
        <v>5</v>
      </c>
      <c r="H550" s="344">
        <v>0</v>
      </c>
      <c r="I550" s="344">
        <v>2</v>
      </c>
      <c r="J550" s="344">
        <v>1014</v>
      </c>
      <c r="K550" s="344">
        <v>79</v>
      </c>
      <c r="L550" s="344">
        <v>22</v>
      </c>
      <c r="M550" s="344">
        <v>559</v>
      </c>
      <c r="N550" s="344">
        <v>107</v>
      </c>
      <c r="O550" s="344">
        <v>5</v>
      </c>
      <c r="P550" s="344">
        <v>70</v>
      </c>
      <c r="Q550" s="533">
        <v>21</v>
      </c>
      <c r="R550" s="606">
        <f t="shared" si="172"/>
        <v>1980</v>
      </c>
      <c r="S550" s="636">
        <f>R550/SUM(R550:R552)</f>
        <v>0.20833333333333334</v>
      </c>
      <c r="T550" s="15"/>
      <c r="U550" s="15"/>
      <c r="V550" s="15"/>
      <c r="W550" s="1792"/>
      <c r="X550" s="14"/>
      <c r="Y550" s="15"/>
      <c r="Z550" s="15"/>
      <c r="AA550" s="15"/>
      <c r="AB550" s="15"/>
      <c r="AC550" s="15"/>
      <c r="AD550" s="15"/>
      <c r="AE550" s="15"/>
      <c r="AF550" s="15"/>
      <c r="AG550" s="15"/>
      <c r="AH550" s="15"/>
      <c r="AI550" s="15"/>
      <c r="AJ550" s="15"/>
      <c r="AK550" s="15"/>
      <c r="AL550" s="15"/>
      <c r="AM550" s="15"/>
      <c r="AN550" s="15"/>
      <c r="AO550" s="16"/>
    </row>
    <row r="551" spans="1:41" ht="17.25" hidden="1" customHeight="1" x14ac:dyDescent="0.25">
      <c r="A551" s="2344"/>
      <c r="B551" s="58" t="s">
        <v>201</v>
      </c>
      <c r="C551" s="534">
        <v>0</v>
      </c>
      <c r="D551" s="347">
        <v>5</v>
      </c>
      <c r="E551" s="347">
        <v>5</v>
      </c>
      <c r="F551" s="347">
        <v>0</v>
      </c>
      <c r="G551" s="347">
        <v>0</v>
      </c>
      <c r="H551" s="347">
        <v>0</v>
      </c>
      <c r="I551" s="347">
        <v>1</v>
      </c>
      <c r="J551" s="347">
        <v>69</v>
      </c>
      <c r="K551" s="347">
        <v>8</v>
      </c>
      <c r="L551" s="347">
        <v>0</v>
      </c>
      <c r="M551" s="347">
        <v>22</v>
      </c>
      <c r="N551" s="347">
        <v>13</v>
      </c>
      <c r="O551" s="347">
        <v>1</v>
      </c>
      <c r="P551" s="347">
        <v>6</v>
      </c>
      <c r="Q551" s="535">
        <v>0</v>
      </c>
      <c r="R551" s="607">
        <f t="shared" si="172"/>
        <v>130</v>
      </c>
      <c r="S551" s="637">
        <f>R551/SUM(R550:R552)</f>
        <v>1.3678451178451179E-2</v>
      </c>
      <c r="T551" s="15"/>
      <c r="U551" s="15"/>
      <c r="V551" s="15"/>
      <c r="W551" s="1792"/>
      <c r="X551" s="14"/>
      <c r="Y551" s="15"/>
      <c r="Z551" s="15"/>
      <c r="AA551" s="15"/>
      <c r="AB551" s="15"/>
      <c r="AC551" s="15"/>
      <c r="AD551" s="15"/>
      <c r="AE551" s="15"/>
      <c r="AF551" s="15"/>
      <c r="AG551" s="15"/>
      <c r="AH551" s="15"/>
      <c r="AI551" s="15"/>
      <c r="AJ551" s="15"/>
      <c r="AK551" s="15"/>
      <c r="AL551" s="15"/>
      <c r="AM551" s="15"/>
      <c r="AN551" s="15"/>
      <c r="AO551" s="16"/>
    </row>
    <row r="552" spans="1:41" ht="17.25" hidden="1" customHeight="1" thickBot="1" x14ac:dyDescent="0.3">
      <c r="A552" s="2345"/>
      <c r="B552" s="59" t="s">
        <v>202</v>
      </c>
      <c r="C552" s="536">
        <v>24</v>
      </c>
      <c r="D552" s="350">
        <v>144</v>
      </c>
      <c r="E552" s="350">
        <v>106</v>
      </c>
      <c r="F552" s="350">
        <v>66</v>
      </c>
      <c r="G552" s="350">
        <v>67</v>
      </c>
      <c r="H552" s="350">
        <v>0</v>
      </c>
      <c r="I552" s="350">
        <v>16</v>
      </c>
      <c r="J552" s="350">
        <v>4508</v>
      </c>
      <c r="K552" s="350">
        <v>237</v>
      </c>
      <c r="L552" s="350">
        <v>119</v>
      </c>
      <c r="M552" s="350">
        <v>1282</v>
      </c>
      <c r="N552" s="350">
        <v>398</v>
      </c>
      <c r="O552" s="350">
        <v>21</v>
      </c>
      <c r="P552" s="350">
        <v>254</v>
      </c>
      <c r="Q552" s="537">
        <v>152</v>
      </c>
      <c r="R552" s="608">
        <f t="shared" si="172"/>
        <v>7394</v>
      </c>
      <c r="S552" s="638">
        <f>R552/SUM(R550:R552)</f>
        <v>0.77798821548821551</v>
      </c>
      <c r="T552" s="15"/>
      <c r="U552" s="15"/>
      <c r="V552" s="15"/>
      <c r="W552" s="1792"/>
      <c r="X552" s="14"/>
      <c r="Y552" s="15"/>
      <c r="Z552" s="15"/>
      <c r="AA552" s="15"/>
      <c r="AB552" s="15"/>
      <c r="AC552" s="15"/>
      <c r="AD552" s="15"/>
      <c r="AE552" s="15"/>
      <c r="AF552" s="15"/>
      <c r="AG552" s="15"/>
      <c r="AH552" s="15"/>
      <c r="AI552" s="15"/>
      <c r="AJ552" s="15"/>
      <c r="AK552" s="15"/>
      <c r="AL552" s="15"/>
      <c r="AM552" s="15"/>
      <c r="AN552" s="15"/>
      <c r="AO552" s="16"/>
    </row>
    <row r="553" spans="1:41" ht="17.25" hidden="1" customHeight="1" x14ac:dyDescent="0.25">
      <c r="A553" s="2346" t="s">
        <v>109</v>
      </c>
      <c r="B553" s="55" t="s">
        <v>200</v>
      </c>
      <c r="C553" s="526">
        <v>2</v>
      </c>
      <c r="D553" s="334">
        <v>15</v>
      </c>
      <c r="E553" s="334">
        <v>12</v>
      </c>
      <c r="F553" s="334">
        <v>10</v>
      </c>
      <c r="G553" s="334">
        <v>0</v>
      </c>
      <c r="H553" s="334">
        <v>0</v>
      </c>
      <c r="I553" s="334">
        <v>3</v>
      </c>
      <c r="J553" s="334">
        <v>364</v>
      </c>
      <c r="K553" s="334">
        <v>28</v>
      </c>
      <c r="L553" s="334">
        <v>6</v>
      </c>
      <c r="M553" s="334">
        <v>120</v>
      </c>
      <c r="N553" s="334">
        <v>34</v>
      </c>
      <c r="O553" s="334">
        <v>3</v>
      </c>
      <c r="P553" s="334">
        <v>20</v>
      </c>
      <c r="Q553" s="527">
        <v>10</v>
      </c>
      <c r="R553" s="596">
        <f t="shared" si="172"/>
        <v>627</v>
      </c>
      <c r="S553" s="639">
        <f>R553/SUM(R553:R555)</f>
        <v>6.4632512112153387E-2</v>
      </c>
      <c r="T553" s="15"/>
      <c r="U553" s="15"/>
      <c r="V553" s="15"/>
      <c r="W553" s="1792"/>
      <c r="X553" s="14"/>
      <c r="Y553" s="15"/>
      <c r="Z553" s="15"/>
      <c r="AA553" s="15"/>
      <c r="AB553" s="15"/>
      <c r="AC553" s="15"/>
      <c r="AD553" s="15"/>
      <c r="AE553" s="15"/>
      <c r="AF553" s="15"/>
      <c r="AG553" s="15"/>
      <c r="AH553" s="15"/>
      <c r="AI553" s="15"/>
      <c r="AJ553" s="15"/>
      <c r="AK553" s="15"/>
      <c r="AL553" s="15"/>
      <c r="AM553" s="15"/>
      <c r="AN553" s="15"/>
      <c r="AO553" s="16"/>
    </row>
    <row r="554" spans="1:41" ht="17.25" hidden="1" customHeight="1" x14ac:dyDescent="0.25">
      <c r="A554" s="2344"/>
      <c r="B554" s="56" t="s">
        <v>201</v>
      </c>
      <c r="C554" s="528">
        <v>0</v>
      </c>
      <c r="D554" s="341">
        <v>2</v>
      </c>
      <c r="E554" s="341">
        <v>3</v>
      </c>
      <c r="F554" s="341">
        <v>0</v>
      </c>
      <c r="G554" s="341">
        <v>0</v>
      </c>
      <c r="H554" s="341">
        <v>0</v>
      </c>
      <c r="I554" s="341">
        <v>1</v>
      </c>
      <c r="J554" s="341">
        <v>27</v>
      </c>
      <c r="K554" s="341">
        <v>9</v>
      </c>
      <c r="L554" s="341">
        <v>2</v>
      </c>
      <c r="M554" s="341">
        <v>19</v>
      </c>
      <c r="N554" s="341">
        <v>7</v>
      </c>
      <c r="O554" s="341">
        <v>1</v>
      </c>
      <c r="P554" s="341">
        <v>6</v>
      </c>
      <c r="Q554" s="538">
        <v>1</v>
      </c>
      <c r="R554" s="597">
        <f t="shared" si="172"/>
        <v>78</v>
      </c>
      <c r="S554" s="640">
        <f>R554/SUM(R553:R555)</f>
        <v>8.0404082053396556E-3</v>
      </c>
      <c r="T554" s="15"/>
      <c r="U554" s="15"/>
      <c r="V554" s="15"/>
      <c r="W554" s="1792"/>
      <c r="X554" s="14"/>
      <c r="Y554" s="15"/>
      <c r="Z554" s="15"/>
      <c r="AA554" s="15"/>
      <c r="AB554" s="15"/>
      <c r="AC554" s="15"/>
      <c r="AD554" s="15"/>
      <c r="AE554" s="15"/>
      <c r="AF554" s="15"/>
      <c r="AG554" s="15"/>
      <c r="AH554" s="15"/>
      <c r="AI554" s="15"/>
      <c r="AJ554" s="15"/>
      <c r="AK554" s="15"/>
      <c r="AL554" s="15"/>
      <c r="AM554" s="15"/>
      <c r="AN554" s="15"/>
      <c r="AO554" s="16"/>
    </row>
    <row r="555" spans="1:41" ht="17.25" hidden="1" customHeight="1" thickBot="1" x14ac:dyDescent="0.3">
      <c r="A555" s="2345"/>
      <c r="B555" s="57" t="s">
        <v>202</v>
      </c>
      <c r="C555" s="530">
        <v>33</v>
      </c>
      <c r="D555" s="339">
        <v>212</v>
      </c>
      <c r="E555" s="339">
        <v>142</v>
      </c>
      <c r="F555" s="339">
        <v>80</v>
      </c>
      <c r="G555" s="339">
        <v>59</v>
      </c>
      <c r="H555" s="339">
        <v>0</v>
      </c>
      <c r="I555" s="339">
        <v>16</v>
      </c>
      <c r="J555" s="339">
        <v>5410</v>
      </c>
      <c r="K555" s="339">
        <v>256</v>
      </c>
      <c r="L555" s="339">
        <v>139</v>
      </c>
      <c r="M555" s="339">
        <v>1665</v>
      </c>
      <c r="N555" s="339">
        <v>511</v>
      </c>
      <c r="O555" s="339">
        <v>27</v>
      </c>
      <c r="P555" s="339">
        <v>256</v>
      </c>
      <c r="Q555" s="531">
        <v>190</v>
      </c>
      <c r="R555" s="599">
        <f t="shared" si="172"/>
        <v>8996</v>
      </c>
      <c r="S555" s="641">
        <f>R555/SUM(R553:R555)</f>
        <v>0.92732707968250694</v>
      </c>
      <c r="T555" s="15"/>
      <c r="U555" s="15"/>
      <c r="V555" s="15"/>
      <c r="W555" s="1792"/>
      <c r="X555" s="14"/>
      <c r="Y555" s="15"/>
      <c r="Z555" s="15"/>
      <c r="AA555" s="15"/>
      <c r="AB555" s="15"/>
      <c r="AC555" s="15"/>
      <c r="AD555" s="15"/>
      <c r="AE555" s="15"/>
      <c r="AF555" s="17"/>
      <c r="AG555" s="15"/>
      <c r="AH555" s="15"/>
      <c r="AI555" s="15"/>
      <c r="AJ555" s="15"/>
      <c r="AK555" s="15"/>
      <c r="AL555" s="15"/>
      <c r="AM555" s="15"/>
      <c r="AN555" s="17"/>
      <c r="AO555" s="16"/>
    </row>
    <row r="556" spans="1:41" ht="17.25" hidden="1" customHeight="1" x14ac:dyDescent="0.25">
      <c r="A556" s="2344" t="s">
        <v>110</v>
      </c>
      <c r="B556" s="196" t="s">
        <v>200</v>
      </c>
      <c r="C556" s="539">
        <v>0</v>
      </c>
      <c r="D556" s="353">
        <v>0</v>
      </c>
      <c r="E556" s="353">
        <v>2</v>
      </c>
      <c r="F556" s="353">
        <v>0</v>
      </c>
      <c r="G556" s="353">
        <v>0</v>
      </c>
      <c r="H556" s="353">
        <v>0</v>
      </c>
      <c r="I556" s="353">
        <v>0</v>
      </c>
      <c r="J556" s="353">
        <v>81</v>
      </c>
      <c r="K556" s="353">
        <v>0</v>
      </c>
      <c r="L556" s="353">
        <v>0</v>
      </c>
      <c r="M556" s="353">
        <v>9</v>
      </c>
      <c r="N556" s="353">
        <v>10</v>
      </c>
      <c r="O556" s="353">
        <v>0</v>
      </c>
      <c r="P556" s="353">
        <v>2</v>
      </c>
      <c r="Q556" s="540">
        <v>1</v>
      </c>
      <c r="R556" s="606">
        <f>SUM(C556:Q556)</f>
        <v>105</v>
      </c>
      <c r="S556" s="636">
        <f>R556/SUM(R556:R558)</f>
        <v>0.31531531531531531</v>
      </c>
      <c r="T556" s="15"/>
      <c r="U556" s="15"/>
      <c r="V556" s="15"/>
      <c r="W556" s="1792"/>
      <c r="X556" s="14"/>
      <c r="Y556" s="15"/>
      <c r="Z556" s="15"/>
      <c r="AA556" s="15"/>
      <c r="AB556" s="15"/>
      <c r="AC556" s="15"/>
      <c r="AD556" s="15"/>
      <c r="AE556" s="15"/>
      <c r="AF556" s="17"/>
      <c r="AG556" s="15"/>
      <c r="AH556" s="15"/>
      <c r="AI556" s="15"/>
      <c r="AJ556" s="15"/>
      <c r="AK556" s="15"/>
      <c r="AL556" s="15"/>
      <c r="AM556" s="15"/>
      <c r="AN556" s="17"/>
      <c r="AO556" s="16"/>
    </row>
    <row r="557" spans="1:41" ht="17.25" hidden="1" customHeight="1" x14ac:dyDescent="0.25">
      <c r="A557" s="2344"/>
      <c r="B557" s="58" t="s">
        <v>201</v>
      </c>
      <c r="C557" s="534">
        <v>0</v>
      </c>
      <c r="D557" s="347">
        <v>1</v>
      </c>
      <c r="E557" s="347">
        <v>0</v>
      </c>
      <c r="F557" s="347">
        <v>0</v>
      </c>
      <c r="G557" s="347">
        <v>0</v>
      </c>
      <c r="H557" s="347">
        <v>0</v>
      </c>
      <c r="I557" s="347">
        <v>0</v>
      </c>
      <c r="J557" s="347">
        <v>5</v>
      </c>
      <c r="K557" s="347">
        <v>0</v>
      </c>
      <c r="L557" s="347">
        <v>0</v>
      </c>
      <c r="M557" s="347">
        <v>0</v>
      </c>
      <c r="N557" s="347">
        <v>6</v>
      </c>
      <c r="O557" s="347">
        <v>0</v>
      </c>
      <c r="P557" s="347">
        <v>0</v>
      </c>
      <c r="Q557" s="535">
        <v>0</v>
      </c>
      <c r="R557" s="607">
        <f t="shared" si="172"/>
        <v>12</v>
      </c>
      <c r="S557" s="637">
        <f>R557/SUM(R556:R558)</f>
        <v>3.6036036036036036E-2</v>
      </c>
      <c r="T557" s="15"/>
      <c r="U557" s="15"/>
      <c r="V557" s="15"/>
      <c r="W557" s="1792"/>
      <c r="X557" s="14"/>
      <c r="Y557" s="15"/>
      <c r="Z557" s="15"/>
      <c r="AA557" s="15"/>
      <c r="AB557" s="15"/>
      <c r="AC557" s="15"/>
      <c r="AD557" s="15"/>
      <c r="AE557" s="15"/>
      <c r="AF557" s="17"/>
      <c r="AG557" s="15"/>
      <c r="AH557" s="15"/>
      <c r="AI557" s="15"/>
      <c r="AJ557" s="15"/>
      <c r="AK557" s="15"/>
      <c r="AL557" s="15"/>
      <c r="AM557" s="15"/>
      <c r="AN557" s="17"/>
      <c r="AO557" s="16"/>
    </row>
    <row r="558" spans="1:41" ht="17.25" hidden="1" customHeight="1" thickBot="1" x14ac:dyDescent="0.3">
      <c r="A558" s="2353"/>
      <c r="B558" s="136" t="s">
        <v>202</v>
      </c>
      <c r="C558" s="541">
        <v>1</v>
      </c>
      <c r="D558" s="356">
        <v>2</v>
      </c>
      <c r="E558" s="356">
        <v>3</v>
      </c>
      <c r="F558" s="356">
        <v>0</v>
      </c>
      <c r="G558" s="356">
        <v>0</v>
      </c>
      <c r="H558" s="356">
        <v>0</v>
      </c>
      <c r="I558" s="356">
        <v>1</v>
      </c>
      <c r="J558" s="356">
        <v>141</v>
      </c>
      <c r="K558" s="356">
        <v>1</v>
      </c>
      <c r="L558" s="356">
        <v>2</v>
      </c>
      <c r="M558" s="356">
        <v>36</v>
      </c>
      <c r="N558" s="356">
        <v>21</v>
      </c>
      <c r="O558" s="356">
        <v>0</v>
      </c>
      <c r="P558" s="356">
        <v>7</v>
      </c>
      <c r="Q558" s="542">
        <v>1</v>
      </c>
      <c r="R558" s="609">
        <f t="shared" si="172"/>
        <v>216</v>
      </c>
      <c r="S558" s="653">
        <f>R558/SUM(R556:R558)</f>
        <v>0.64864864864864868</v>
      </c>
      <c r="T558" s="15"/>
      <c r="U558" s="15"/>
      <c r="V558" s="15"/>
      <c r="W558" s="1792"/>
      <c r="X558" s="14"/>
      <c r="Y558" s="16"/>
      <c r="Z558" s="16"/>
      <c r="AA558" s="16"/>
      <c r="AB558" s="16"/>
      <c r="AC558" s="16"/>
      <c r="AD558" s="16"/>
      <c r="AE558" s="16"/>
      <c r="AF558" s="16"/>
      <c r="AG558" s="16"/>
      <c r="AH558" s="16"/>
      <c r="AI558" s="16"/>
      <c r="AJ558" s="16"/>
      <c r="AK558" s="16"/>
      <c r="AL558" s="16"/>
      <c r="AM558" s="16"/>
      <c r="AN558" s="16"/>
      <c r="AO558" s="15"/>
    </row>
    <row r="559" spans="1:41" ht="17.25" hidden="1" customHeight="1" thickTop="1" x14ac:dyDescent="0.25">
      <c r="A559" s="2344" t="s">
        <v>130</v>
      </c>
      <c r="B559" s="135" t="s">
        <v>200</v>
      </c>
      <c r="C559" s="199">
        <f>SUM(C547,C550,C553,C556)</f>
        <v>9</v>
      </c>
      <c r="D559" s="199">
        <f t="shared" ref="D559:I559" si="173">SUM(D547,D550,D553,D556)</f>
        <v>79</v>
      </c>
      <c r="E559" s="199">
        <f t="shared" si="173"/>
        <v>72</v>
      </c>
      <c r="F559" s="199">
        <f t="shared" si="173"/>
        <v>47</v>
      </c>
      <c r="G559" s="199">
        <f t="shared" si="173"/>
        <v>11</v>
      </c>
      <c r="H559" s="199">
        <f t="shared" si="173"/>
        <v>0</v>
      </c>
      <c r="I559" s="199">
        <f t="shared" si="173"/>
        <v>13</v>
      </c>
      <c r="J559" s="199">
        <f>SUM(J547,J550,J553,J556)</f>
        <v>2278</v>
      </c>
      <c r="K559" s="199">
        <f t="shared" ref="K559:Q559" si="174">SUM(K547,K550,K553,K556)</f>
        <v>207</v>
      </c>
      <c r="L559" s="199">
        <f t="shared" si="174"/>
        <v>39</v>
      </c>
      <c r="M559" s="199">
        <f t="shared" si="174"/>
        <v>874</v>
      </c>
      <c r="N559" s="199">
        <f t="shared" si="174"/>
        <v>225</v>
      </c>
      <c r="O559" s="199">
        <f t="shared" si="174"/>
        <v>12</v>
      </c>
      <c r="P559" s="199">
        <f t="shared" si="174"/>
        <v>124</v>
      </c>
      <c r="Q559" s="200">
        <f t="shared" si="174"/>
        <v>66</v>
      </c>
      <c r="R559" s="600">
        <f>SUM(C559:Q559)</f>
        <v>4056</v>
      </c>
      <c r="S559" s="731">
        <f>R559/SUM(R559:R561)</f>
        <v>0.17388322044070995</v>
      </c>
      <c r="T559" s="15"/>
      <c r="U559" s="15"/>
      <c r="V559" s="15"/>
      <c r="W559" s="1792"/>
      <c r="X559" s="14"/>
      <c r="Y559" s="16"/>
      <c r="Z559" s="16"/>
      <c r="AA559" s="16"/>
      <c r="AB559" s="16"/>
      <c r="AC559" s="16"/>
      <c r="AD559" s="16"/>
      <c r="AE559" s="16"/>
      <c r="AF559" s="16"/>
      <c r="AG559" s="16"/>
      <c r="AH559" s="16"/>
      <c r="AI559" s="16"/>
      <c r="AJ559" s="16"/>
      <c r="AK559" s="16"/>
      <c r="AL559" s="16"/>
      <c r="AM559" s="16"/>
      <c r="AN559" s="16"/>
      <c r="AO559" s="15"/>
    </row>
    <row r="560" spans="1:41" ht="17.25" hidden="1" customHeight="1" x14ac:dyDescent="0.25">
      <c r="A560" s="2344"/>
      <c r="B560" s="56" t="s">
        <v>201</v>
      </c>
      <c r="C560" s="202">
        <f>SUM(C548,C551,C554,C557)</f>
        <v>1</v>
      </c>
      <c r="D560" s="202">
        <f t="shared" ref="D560:Q560" si="175">SUM(D548,D551,D554,D557)</f>
        <v>10</v>
      </c>
      <c r="E560" s="202">
        <f t="shared" si="175"/>
        <v>10</v>
      </c>
      <c r="F560" s="202">
        <f t="shared" si="175"/>
        <v>3</v>
      </c>
      <c r="G560" s="202">
        <f t="shared" si="175"/>
        <v>0</v>
      </c>
      <c r="H560" s="202">
        <f t="shared" si="175"/>
        <v>0</v>
      </c>
      <c r="I560" s="202">
        <f t="shared" si="175"/>
        <v>2</v>
      </c>
      <c r="J560" s="202">
        <f t="shared" si="175"/>
        <v>160</v>
      </c>
      <c r="K560" s="202">
        <f t="shared" si="175"/>
        <v>27</v>
      </c>
      <c r="L560" s="202">
        <f t="shared" si="175"/>
        <v>3</v>
      </c>
      <c r="M560" s="202">
        <f t="shared" si="175"/>
        <v>53</v>
      </c>
      <c r="N560" s="202">
        <f t="shared" si="175"/>
        <v>35</v>
      </c>
      <c r="O560" s="202">
        <f t="shared" si="175"/>
        <v>3</v>
      </c>
      <c r="P560" s="202">
        <f t="shared" si="175"/>
        <v>15</v>
      </c>
      <c r="Q560" s="203">
        <f t="shared" si="175"/>
        <v>3</v>
      </c>
      <c r="R560" s="597">
        <f>SUM(C560:Q560)</f>
        <v>325</v>
      </c>
      <c r="S560" s="642">
        <f>R560/SUM(R559:R561)</f>
        <v>1.3932950355826116E-2</v>
      </c>
      <c r="T560" s="15"/>
      <c r="U560" s="15"/>
      <c r="V560" s="15"/>
      <c r="W560" s="1792"/>
      <c r="X560" s="14"/>
      <c r="Y560" s="16"/>
      <c r="Z560" s="16"/>
      <c r="AA560" s="16"/>
      <c r="AB560" s="16"/>
      <c r="AC560" s="16"/>
      <c r="AD560" s="16"/>
      <c r="AE560" s="16"/>
      <c r="AF560" s="16"/>
      <c r="AG560" s="16"/>
      <c r="AH560" s="16"/>
      <c r="AI560" s="16"/>
      <c r="AJ560" s="16"/>
      <c r="AK560" s="16"/>
      <c r="AL560" s="16"/>
      <c r="AM560" s="16"/>
      <c r="AN560" s="16"/>
      <c r="AO560" s="15"/>
    </row>
    <row r="561" spans="1:41" ht="17.25" hidden="1" customHeight="1" thickBot="1" x14ac:dyDescent="0.3">
      <c r="A561" s="2344"/>
      <c r="B561" s="102" t="s">
        <v>202</v>
      </c>
      <c r="C561" s="244">
        <f>SUM(C549,C552,C555,C558)</f>
        <v>61</v>
      </c>
      <c r="D561" s="244">
        <f t="shared" ref="D561:Q561" si="176">SUM(D549,D552,D555,D558)</f>
        <v>395</v>
      </c>
      <c r="E561" s="244">
        <f t="shared" si="176"/>
        <v>281</v>
      </c>
      <c r="F561" s="244">
        <f t="shared" si="176"/>
        <v>164</v>
      </c>
      <c r="G561" s="244">
        <f t="shared" si="176"/>
        <v>143</v>
      </c>
      <c r="H561" s="244">
        <f t="shared" si="176"/>
        <v>0</v>
      </c>
      <c r="I561" s="244">
        <f t="shared" si="176"/>
        <v>36</v>
      </c>
      <c r="J561" s="244">
        <f t="shared" si="176"/>
        <v>11518</v>
      </c>
      <c r="K561" s="244">
        <f t="shared" si="176"/>
        <v>567</v>
      </c>
      <c r="L561" s="244">
        <f t="shared" si="176"/>
        <v>301</v>
      </c>
      <c r="M561" s="244">
        <f t="shared" si="176"/>
        <v>3315</v>
      </c>
      <c r="N561" s="244">
        <f t="shared" si="176"/>
        <v>1098</v>
      </c>
      <c r="O561" s="244">
        <f t="shared" si="176"/>
        <v>55</v>
      </c>
      <c r="P561" s="244">
        <f t="shared" si="176"/>
        <v>589</v>
      </c>
      <c r="Q561" s="598">
        <f t="shared" si="176"/>
        <v>422</v>
      </c>
      <c r="R561" s="599">
        <f>SUM(C561:Q561)</f>
        <v>18945</v>
      </c>
      <c r="S561" s="641">
        <f>R561/SUM(R559:R561)</f>
        <v>0.81218382920346399</v>
      </c>
      <c r="T561" s="15"/>
      <c r="U561" s="15"/>
      <c r="V561" s="15"/>
      <c r="W561" s="1792"/>
      <c r="X561" s="14"/>
      <c r="Y561" s="14"/>
      <c r="Z561" s="14"/>
      <c r="AA561" s="14"/>
      <c r="AB561" s="14"/>
      <c r="AC561" s="14"/>
      <c r="AD561" s="14"/>
      <c r="AE561" s="14"/>
      <c r="AF561" s="14"/>
      <c r="AG561" s="14"/>
      <c r="AH561" s="14"/>
      <c r="AI561" s="14"/>
      <c r="AJ561" s="14"/>
      <c r="AK561" s="14"/>
      <c r="AL561" s="14"/>
      <c r="AM561" s="14"/>
      <c r="AN561" s="14"/>
      <c r="AO561" s="14"/>
    </row>
    <row r="562" spans="1:41" s="578" customFormat="1" ht="17.25" hidden="1" customHeight="1" x14ac:dyDescent="0.25">
      <c r="A562" s="2381" t="s">
        <v>129</v>
      </c>
      <c r="B562" s="577" t="s">
        <v>200</v>
      </c>
      <c r="C562" s="605">
        <f>C559/SUM(C559:C561)</f>
        <v>0.12676056338028169</v>
      </c>
      <c r="D562" s="611">
        <f>D559/SUM(D559:D561)</f>
        <v>0.16322314049586778</v>
      </c>
      <c r="E562" s="611">
        <f>E559/SUM(E559:E561)</f>
        <v>0.19834710743801653</v>
      </c>
      <c r="F562" s="611">
        <f>F559/SUM(F559:F561)</f>
        <v>0.21962616822429906</v>
      </c>
      <c r="G562" s="611">
        <f>G559/SUM(G559:G561)</f>
        <v>7.1428571428571425E-2</v>
      </c>
      <c r="H562" s="611">
        <v>0</v>
      </c>
      <c r="I562" s="611">
        <f t="shared" ref="I562:R562" si="177">I559/SUM(I559:I561)</f>
        <v>0.25490196078431371</v>
      </c>
      <c r="J562" s="611">
        <f t="shared" si="177"/>
        <v>0.16322728575523074</v>
      </c>
      <c r="K562" s="611">
        <f t="shared" si="177"/>
        <v>0.25842696629213485</v>
      </c>
      <c r="L562" s="611">
        <f t="shared" si="177"/>
        <v>0.11370262390670553</v>
      </c>
      <c r="M562" s="611">
        <f t="shared" si="177"/>
        <v>0.20603488920320603</v>
      </c>
      <c r="N562" s="611">
        <f t="shared" si="177"/>
        <v>0.16568483063328424</v>
      </c>
      <c r="O562" s="611">
        <f t="shared" si="177"/>
        <v>0.17142857142857143</v>
      </c>
      <c r="P562" s="611">
        <f t="shared" si="177"/>
        <v>0.17032967032967034</v>
      </c>
      <c r="Q562" s="616">
        <f t="shared" si="177"/>
        <v>0.13441955193482688</v>
      </c>
      <c r="R562" s="610">
        <f t="shared" si="177"/>
        <v>0.17388322044070995</v>
      </c>
      <c r="S562" s="2378"/>
      <c r="T562" s="582"/>
      <c r="U562" s="582"/>
      <c r="V562" s="582"/>
      <c r="W562" s="1793"/>
      <c r="X562" s="579"/>
      <c r="Y562" s="579"/>
      <c r="Z562" s="579"/>
      <c r="AA562" s="579"/>
      <c r="AB562" s="579"/>
      <c r="AC562" s="579"/>
      <c r="AD562" s="579"/>
      <c r="AE562" s="579"/>
      <c r="AF562" s="579"/>
      <c r="AG562" s="579"/>
      <c r="AH562" s="579"/>
      <c r="AI562" s="579"/>
      <c r="AJ562" s="579"/>
      <c r="AK562" s="579"/>
      <c r="AL562" s="579"/>
      <c r="AM562" s="579"/>
      <c r="AN562" s="579"/>
      <c r="AO562" s="579"/>
    </row>
    <row r="563" spans="1:41" s="578" customFormat="1" ht="17.25" hidden="1" customHeight="1" x14ac:dyDescent="0.25">
      <c r="A563" s="2382"/>
      <c r="B563" s="580" t="s">
        <v>201</v>
      </c>
      <c r="C563" s="612">
        <f>C560/SUM(C559:C561)</f>
        <v>1.4084507042253521E-2</v>
      </c>
      <c r="D563" s="613">
        <f>D560/SUM(D559:D561)</f>
        <v>2.0661157024793389E-2</v>
      </c>
      <c r="E563" s="613">
        <f>E560/SUM(E559:E561)</f>
        <v>2.7548209366391185E-2</v>
      </c>
      <c r="F563" s="613">
        <f>F560/SUM(F559:F561)</f>
        <v>1.4018691588785047E-2</v>
      </c>
      <c r="G563" s="613">
        <f>G560/SUM(G559:G561)</f>
        <v>0</v>
      </c>
      <c r="H563" s="613">
        <v>0</v>
      </c>
      <c r="I563" s="613">
        <f t="shared" ref="I563:R563" si="178">I560/SUM(I559:I561)</f>
        <v>3.9215686274509803E-2</v>
      </c>
      <c r="J563" s="613">
        <f t="shared" si="178"/>
        <v>1.1464603038119804E-2</v>
      </c>
      <c r="K563" s="613">
        <f t="shared" si="178"/>
        <v>3.3707865168539325E-2</v>
      </c>
      <c r="L563" s="613">
        <f t="shared" si="178"/>
        <v>8.7463556851311956E-3</v>
      </c>
      <c r="M563" s="613">
        <f t="shared" si="178"/>
        <v>1.2494106553512494E-2</v>
      </c>
      <c r="N563" s="613">
        <f t="shared" si="178"/>
        <v>2.5773195876288658E-2</v>
      </c>
      <c r="O563" s="613">
        <f t="shared" si="178"/>
        <v>4.2857142857142858E-2</v>
      </c>
      <c r="P563" s="613">
        <f t="shared" si="178"/>
        <v>2.0604395604395604E-2</v>
      </c>
      <c r="Q563" s="617">
        <f t="shared" si="178"/>
        <v>6.1099796334012219E-3</v>
      </c>
      <c r="R563" s="619">
        <f t="shared" si="178"/>
        <v>1.3932950355826116E-2</v>
      </c>
      <c r="S563" s="2379"/>
      <c r="T563" s="582"/>
      <c r="U563" s="582"/>
      <c r="V563" s="582"/>
      <c r="W563" s="1793"/>
      <c r="X563" s="579"/>
      <c r="Y563" s="579"/>
      <c r="Z563" s="579"/>
      <c r="AA563" s="579"/>
      <c r="AB563" s="579"/>
      <c r="AC563" s="579"/>
      <c r="AD563" s="579"/>
      <c r="AE563" s="579"/>
      <c r="AF563" s="579"/>
      <c r="AG563" s="579"/>
      <c r="AH563" s="579"/>
      <c r="AI563" s="579"/>
      <c r="AJ563" s="579"/>
      <c r="AK563" s="579"/>
      <c r="AL563" s="579"/>
      <c r="AM563" s="579"/>
      <c r="AN563" s="579"/>
      <c r="AO563" s="579"/>
    </row>
    <row r="564" spans="1:41" s="578" customFormat="1" ht="17.25" hidden="1" customHeight="1" thickBot="1" x14ac:dyDescent="0.3">
      <c r="A564" s="2383"/>
      <c r="B564" s="581" t="s">
        <v>202</v>
      </c>
      <c r="C564" s="614">
        <f>C561/SUM(C559:C561)</f>
        <v>0.85915492957746475</v>
      </c>
      <c r="D564" s="615">
        <f>D561/SUM(D559:D561)</f>
        <v>0.81611570247933884</v>
      </c>
      <c r="E564" s="615">
        <f>E561/SUM(E559:E561)</f>
        <v>0.77410468319559234</v>
      </c>
      <c r="F564" s="615">
        <f>F561/SUM(F559:F561)</f>
        <v>0.76635514018691586</v>
      </c>
      <c r="G564" s="615">
        <f>G561/SUM(G559:G561)</f>
        <v>0.9285714285714286</v>
      </c>
      <c r="H564" s="615">
        <v>0</v>
      </c>
      <c r="I564" s="615">
        <f t="shared" ref="I564:R564" si="179">I561/SUM(I559:I561)</f>
        <v>0.70588235294117652</v>
      </c>
      <c r="J564" s="615">
        <f t="shared" si="179"/>
        <v>0.82530811120664949</v>
      </c>
      <c r="K564" s="615">
        <f t="shared" si="179"/>
        <v>0.7078651685393258</v>
      </c>
      <c r="L564" s="615">
        <f t="shared" si="179"/>
        <v>0.87755102040816324</v>
      </c>
      <c r="M564" s="615">
        <f t="shared" si="179"/>
        <v>0.78147100424328142</v>
      </c>
      <c r="N564" s="615">
        <f t="shared" si="179"/>
        <v>0.80854197349042711</v>
      </c>
      <c r="O564" s="615">
        <f t="shared" si="179"/>
        <v>0.7857142857142857</v>
      </c>
      <c r="P564" s="615">
        <f t="shared" si="179"/>
        <v>0.80906593406593408</v>
      </c>
      <c r="Q564" s="618">
        <f t="shared" si="179"/>
        <v>0.85947046843177188</v>
      </c>
      <c r="R564" s="620">
        <f t="shared" si="179"/>
        <v>0.81218382920346399</v>
      </c>
      <c r="S564" s="2380"/>
      <c r="T564" s="582"/>
      <c r="U564" s="582"/>
      <c r="V564" s="583"/>
      <c r="W564" s="1793"/>
      <c r="X564" s="579"/>
      <c r="Y564" s="579"/>
      <c r="Z564" s="579"/>
      <c r="AA564" s="579"/>
      <c r="AB564" s="579"/>
      <c r="AC564" s="579"/>
      <c r="AD564" s="579"/>
      <c r="AE564" s="579"/>
      <c r="AF564" s="579"/>
      <c r="AG564" s="579"/>
      <c r="AH564" s="579"/>
      <c r="AI564" s="579"/>
      <c r="AJ564" s="579"/>
      <c r="AK564" s="579"/>
      <c r="AL564" s="579"/>
      <c r="AM564" s="579"/>
      <c r="AN564" s="579"/>
      <c r="AO564" s="579"/>
    </row>
    <row r="565" spans="1:41" ht="17.25" hidden="1" customHeight="1" thickBot="1" x14ac:dyDescent="0.3">
      <c r="A565" s="2364" t="s">
        <v>161</v>
      </c>
      <c r="B565" s="2365"/>
      <c r="C565" s="2361"/>
      <c r="D565" s="2361"/>
      <c r="E565" s="2361"/>
      <c r="F565" s="2361"/>
      <c r="G565" s="2361"/>
      <c r="H565" s="2361"/>
      <c r="I565" s="2361"/>
      <c r="J565" s="2361"/>
      <c r="K565" s="2361"/>
      <c r="L565" s="2361"/>
      <c r="M565" s="2361"/>
      <c r="N565" s="2361"/>
      <c r="O565" s="2361"/>
      <c r="P565" s="2361"/>
      <c r="Q565" s="2361"/>
      <c r="R565" s="2365"/>
      <c r="S565" s="2366"/>
      <c r="T565" s="15"/>
      <c r="U565" s="15"/>
      <c r="V565" s="15"/>
      <c r="W565" s="1792"/>
      <c r="X565" s="14"/>
      <c r="Y565" s="14"/>
      <c r="Z565" s="14"/>
      <c r="AA565" s="14"/>
      <c r="AB565" s="14"/>
      <c r="AC565" s="14"/>
      <c r="AD565" s="14"/>
      <c r="AE565" s="14"/>
      <c r="AF565" s="14"/>
      <c r="AG565" s="14"/>
      <c r="AH565" s="14"/>
      <c r="AI565" s="14"/>
      <c r="AJ565" s="14"/>
      <c r="AK565" s="14"/>
      <c r="AL565" s="14"/>
      <c r="AM565" s="14"/>
      <c r="AN565" s="14"/>
      <c r="AO565" s="14"/>
    </row>
    <row r="566" spans="1:41" ht="17.25" hidden="1" customHeight="1" x14ac:dyDescent="0.25">
      <c r="A566" s="2346" t="s">
        <v>162</v>
      </c>
      <c r="B566" s="55" t="s">
        <v>200</v>
      </c>
      <c r="C566" s="333">
        <v>0</v>
      </c>
      <c r="D566" s="334">
        <v>1</v>
      </c>
      <c r="E566" s="334">
        <v>1</v>
      </c>
      <c r="F566" s="334">
        <v>0</v>
      </c>
      <c r="G566" s="334">
        <v>0</v>
      </c>
      <c r="H566" s="334">
        <v>0</v>
      </c>
      <c r="I566" s="334">
        <v>0</v>
      </c>
      <c r="J566" s="334">
        <v>5</v>
      </c>
      <c r="K566" s="334">
        <v>0</v>
      </c>
      <c r="L566" s="334">
        <v>0</v>
      </c>
      <c r="M566" s="334">
        <v>0</v>
      </c>
      <c r="N566" s="334">
        <v>0</v>
      </c>
      <c r="O566" s="334">
        <v>0</v>
      </c>
      <c r="P566" s="334">
        <v>0</v>
      </c>
      <c r="Q566" s="335">
        <v>0</v>
      </c>
      <c r="R566" s="621">
        <f t="shared" ref="R566:R580" si="180">SUM(C566:Q566)</f>
        <v>7</v>
      </c>
      <c r="S566" s="639">
        <f>R566/SUM(R566:R568)</f>
        <v>5.9322033898305086E-2</v>
      </c>
      <c r="T566" s="15"/>
      <c r="U566" s="15"/>
      <c r="V566" s="15"/>
      <c r="W566" s="1792"/>
      <c r="X566" s="14"/>
      <c r="Y566" s="14"/>
      <c r="Z566" s="14"/>
      <c r="AA566" s="14"/>
      <c r="AB566" s="14"/>
      <c r="AC566" s="14"/>
      <c r="AD566" s="14"/>
      <c r="AE566" s="14"/>
      <c r="AF566" s="14"/>
      <c r="AG566" s="14"/>
      <c r="AH566" s="14"/>
      <c r="AI566" s="14"/>
      <c r="AJ566" s="14"/>
      <c r="AK566" s="14"/>
      <c r="AL566" s="14"/>
      <c r="AM566" s="14"/>
      <c r="AN566" s="14"/>
      <c r="AO566" s="14"/>
    </row>
    <row r="567" spans="1:41" ht="17.25" hidden="1" customHeight="1" x14ac:dyDescent="0.25">
      <c r="A567" s="2344"/>
      <c r="B567" s="56" t="s">
        <v>201</v>
      </c>
      <c r="C567" s="336">
        <v>0</v>
      </c>
      <c r="D567" s="336">
        <v>0</v>
      </c>
      <c r="E567" s="336">
        <v>0</v>
      </c>
      <c r="F567" s="336">
        <v>0</v>
      </c>
      <c r="G567" s="336">
        <v>0</v>
      </c>
      <c r="H567" s="336">
        <v>0</v>
      </c>
      <c r="I567" s="336">
        <v>0</v>
      </c>
      <c r="J567" s="336">
        <v>0</v>
      </c>
      <c r="K567" s="336">
        <v>0</v>
      </c>
      <c r="L567" s="336">
        <v>0</v>
      </c>
      <c r="M567" s="336">
        <v>0</v>
      </c>
      <c r="N567" s="336">
        <v>0</v>
      </c>
      <c r="O567" s="336">
        <v>0</v>
      </c>
      <c r="P567" s="336">
        <v>0</v>
      </c>
      <c r="Q567" s="337">
        <v>0</v>
      </c>
      <c r="R567" s="622">
        <f t="shared" si="180"/>
        <v>0</v>
      </c>
      <c r="S567" s="640">
        <f>R567/SUM(R566:R568)</f>
        <v>0</v>
      </c>
      <c r="T567" s="15"/>
      <c r="U567" s="15"/>
      <c r="V567" s="15"/>
      <c r="W567" s="1792"/>
      <c r="X567" s="14"/>
      <c r="Y567" s="14"/>
      <c r="Z567" s="14"/>
      <c r="AA567" s="14"/>
      <c r="AB567" s="14"/>
      <c r="AC567" s="14"/>
      <c r="AD567" s="14"/>
      <c r="AE567" s="14"/>
      <c r="AF567" s="14"/>
      <c r="AG567" s="14"/>
      <c r="AH567" s="14"/>
      <c r="AI567" s="14"/>
      <c r="AJ567" s="14"/>
      <c r="AK567" s="14"/>
      <c r="AL567" s="14"/>
      <c r="AM567" s="14"/>
      <c r="AN567" s="14"/>
      <c r="AO567" s="14"/>
    </row>
    <row r="568" spans="1:41" ht="17.25" hidden="1" customHeight="1" thickBot="1" x14ac:dyDescent="0.3">
      <c r="A568" s="2345"/>
      <c r="B568" s="57" t="s">
        <v>202</v>
      </c>
      <c r="C568" s="338">
        <v>1</v>
      </c>
      <c r="D568" s="339">
        <v>3</v>
      </c>
      <c r="E568" s="339">
        <v>3</v>
      </c>
      <c r="F568" s="339">
        <v>2</v>
      </c>
      <c r="G568" s="339">
        <v>0</v>
      </c>
      <c r="H568" s="339">
        <v>0</v>
      </c>
      <c r="I568" s="339">
        <v>0</v>
      </c>
      <c r="J568" s="339">
        <v>60</v>
      </c>
      <c r="K568" s="339">
        <v>2</v>
      </c>
      <c r="L568" s="339">
        <v>4</v>
      </c>
      <c r="M568" s="339">
        <v>25</v>
      </c>
      <c r="N568" s="339">
        <v>9</v>
      </c>
      <c r="O568" s="339">
        <v>0</v>
      </c>
      <c r="P568" s="339">
        <v>2</v>
      </c>
      <c r="Q568" s="340">
        <v>0</v>
      </c>
      <c r="R568" s="623">
        <f t="shared" si="180"/>
        <v>111</v>
      </c>
      <c r="S568" s="641">
        <f>R568/SUM(R566:R568)</f>
        <v>0.94067796610169496</v>
      </c>
      <c r="T568" s="15"/>
      <c r="U568" s="15"/>
      <c r="V568" s="15"/>
      <c r="W568" s="1792"/>
      <c r="X568" s="14"/>
      <c r="Y568" s="14"/>
      <c r="Z568" s="14"/>
      <c r="AA568" s="14"/>
      <c r="AB568" s="14"/>
      <c r="AC568" s="14"/>
      <c r="AD568" s="14"/>
      <c r="AE568" s="14"/>
      <c r="AF568" s="14"/>
      <c r="AG568" s="14"/>
      <c r="AH568" s="14"/>
      <c r="AI568" s="14"/>
      <c r="AJ568" s="14"/>
      <c r="AK568" s="14"/>
      <c r="AL568" s="14"/>
      <c r="AM568" s="14"/>
      <c r="AN568" s="14"/>
      <c r="AO568" s="14"/>
    </row>
    <row r="569" spans="1:41" ht="17.25" hidden="1" customHeight="1" x14ac:dyDescent="0.25">
      <c r="A569" s="2346" t="s">
        <v>163</v>
      </c>
      <c r="B569" s="60" t="s">
        <v>200</v>
      </c>
      <c r="C569" s="343">
        <v>8</v>
      </c>
      <c r="D569" s="344">
        <v>64</v>
      </c>
      <c r="E569" s="344">
        <v>60</v>
      </c>
      <c r="F569" s="344">
        <v>43</v>
      </c>
      <c r="G569" s="344">
        <v>10</v>
      </c>
      <c r="H569" s="344">
        <v>0</v>
      </c>
      <c r="I569" s="344">
        <v>11</v>
      </c>
      <c r="J569" s="344">
        <v>1862</v>
      </c>
      <c r="K569" s="344">
        <v>185</v>
      </c>
      <c r="L569" s="344">
        <v>33</v>
      </c>
      <c r="M569" s="344">
        <v>747</v>
      </c>
      <c r="N569" s="344">
        <v>182</v>
      </c>
      <c r="O569" s="344">
        <v>9</v>
      </c>
      <c r="P569" s="344">
        <v>101</v>
      </c>
      <c r="Q569" s="345">
        <v>51</v>
      </c>
      <c r="R569" s="624">
        <f t="shared" si="180"/>
        <v>3366</v>
      </c>
      <c r="S569" s="636">
        <f>R569/SUM(R569:R571)</f>
        <v>0.20372836218375498</v>
      </c>
      <c r="T569" s="15"/>
      <c r="U569" s="15"/>
      <c r="V569" s="15"/>
      <c r="W569" s="1792"/>
      <c r="X569" s="14"/>
      <c r="Y569" s="14"/>
      <c r="Z569" s="14"/>
      <c r="AA569" s="14"/>
      <c r="AB569" s="14"/>
      <c r="AC569" s="14"/>
      <c r="AD569" s="14"/>
      <c r="AE569" s="14"/>
      <c r="AF569" s="14"/>
      <c r="AG569" s="14"/>
      <c r="AH569" s="14"/>
      <c r="AI569" s="14"/>
      <c r="AJ569" s="14"/>
      <c r="AK569" s="14"/>
      <c r="AL569" s="14"/>
      <c r="AM569" s="14"/>
      <c r="AN569" s="14"/>
      <c r="AO569" s="14"/>
    </row>
    <row r="570" spans="1:41" ht="17.25" hidden="1" customHeight="1" x14ac:dyDescent="0.25">
      <c r="A570" s="2344"/>
      <c r="B570" s="58" t="s">
        <v>201</v>
      </c>
      <c r="C570" s="346">
        <v>0</v>
      </c>
      <c r="D570" s="347">
        <v>9</v>
      </c>
      <c r="E570" s="347">
        <v>7</v>
      </c>
      <c r="F570" s="347">
        <v>3</v>
      </c>
      <c r="G570" s="347">
        <v>0</v>
      </c>
      <c r="H570" s="347">
        <v>0</v>
      </c>
      <c r="I570" s="347">
        <v>2</v>
      </c>
      <c r="J570" s="347">
        <v>114</v>
      </c>
      <c r="K570" s="347">
        <v>24</v>
      </c>
      <c r="L570" s="347">
        <v>3</v>
      </c>
      <c r="M570" s="347">
        <v>40</v>
      </c>
      <c r="N570" s="347">
        <v>28</v>
      </c>
      <c r="O570" s="347">
        <v>3</v>
      </c>
      <c r="P570" s="347">
        <v>11</v>
      </c>
      <c r="Q570" s="348">
        <v>3</v>
      </c>
      <c r="R570" s="625">
        <f t="shared" si="180"/>
        <v>247</v>
      </c>
      <c r="S570" s="637">
        <f>R570/SUM(R569:R571)</f>
        <v>1.4949763951095509E-2</v>
      </c>
      <c r="T570" s="15"/>
      <c r="U570" s="15"/>
      <c r="V570" s="15"/>
      <c r="W570" s="1792"/>
      <c r="X570" s="14"/>
      <c r="Y570" s="14"/>
      <c r="Z570" s="14"/>
      <c r="AA570" s="14"/>
      <c r="AB570" s="14"/>
      <c r="AC570" s="14"/>
      <c r="AD570" s="14"/>
      <c r="AE570" s="14"/>
      <c r="AF570" s="14"/>
      <c r="AG570" s="14"/>
      <c r="AH570" s="14"/>
      <c r="AI570" s="14"/>
      <c r="AJ570" s="14"/>
      <c r="AK570" s="14"/>
      <c r="AL570" s="14"/>
      <c r="AM570" s="14"/>
      <c r="AN570" s="14"/>
      <c r="AO570" s="14"/>
    </row>
    <row r="571" spans="1:41" ht="17.25" hidden="1" customHeight="1" thickBot="1" x14ac:dyDescent="0.3">
      <c r="A571" s="2345"/>
      <c r="B571" s="59" t="s">
        <v>202</v>
      </c>
      <c r="C571" s="349">
        <v>40</v>
      </c>
      <c r="D571" s="350">
        <v>270</v>
      </c>
      <c r="E571" s="350">
        <v>201</v>
      </c>
      <c r="F571" s="350">
        <v>121</v>
      </c>
      <c r="G571" s="350">
        <v>106</v>
      </c>
      <c r="H571" s="350">
        <v>0</v>
      </c>
      <c r="I571" s="350">
        <v>30</v>
      </c>
      <c r="J571" s="350">
        <v>7686</v>
      </c>
      <c r="K571" s="350">
        <v>411</v>
      </c>
      <c r="L571" s="350">
        <v>219</v>
      </c>
      <c r="M571" s="350">
        <v>2330</v>
      </c>
      <c r="N571" s="350">
        <v>763</v>
      </c>
      <c r="O571" s="350">
        <v>34</v>
      </c>
      <c r="P571" s="350">
        <v>406</v>
      </c>
      <c r="Q571" s="351">
        <v>292</v>
      </c>
      <c r="R571" s="626">
        <f t="shared" si="180"/>
        <v>12909</v>
      </c>
      <c r="S571" s="638">
        <f>R571/SUM(R569:R571)</f>
        <v>0.78132187386514951</v>
      </c>
      <c r="T571" s="15"/>
      <c r="U571" s="15"/>
      <c r="V571" s="15"/>
      <c r="W571" s="1792"/>
      <c r="X571" s="14"/>
      <c r="Y571" s="14"/>
      <c r="Z571" s="14"/>
      <c r="AA571" s="14"/>
      <c r="AB571" s="14"/>
      <c r="AC571" s="14"/>
      <c r="AD571" s="14"/>
      <c r="AE571" s="14"/>
      <c r="AF571" s="14"/>
      <c r="AG571" s="14"/>
      <c r="AH571" s="14"/>
      <c r="AI571" s="14"/>
      <c r="AJ571" s="14"/>
      <c r="AK571" s="14"/>
      <c r="AL571" s="14"/>
      <c r="AM571" s="14"/>
      <c r="AN571" s="14"/>
      <c r="AO571" s="14"/>
    </row>
    <row r="572" spans="1:41" ht="17.25" hidden="1" customHeight="1" x14ac:dyDescent="0.25">
      <c r="A572" s="2346" t="s">
        <v>164</v>
      </c>
      <c r="B572" s="55" t="s">
        <v>200</v>
      </c>
      <c r="C572" s="333">
        <v>1</v>
      </c>
      <c r="D572" s="334">
        <v>11</v>
      </c>
      <c r="E572" s="334">
        <v>6</v>
      </c>
      <c r="F572" s="334">
        <v>4</v>
      </c>
      <c r="G572" s="334">
        <v>0</v>
      </c>
      <c r="H572" s="334">
        <v>0</v>
      </c>
      <c r="I572" s="334">
        <v>2</v>
      </c>
      <c r="J572" s="334">
        <v>305</v>
      </c>
      <c r="K572" s="334">
        <v>18</v>
      </c>
      <c r="L572" s="334">
        <v>6</v>
      </c>
      <c r="M572" s="334">
        <v>103</v>
      </c>
      <c r="N572" s="334">
        <v>28</v>
      </c>
      <c r="O572" s="334">
        <v>2</v>
      </c>
      <c r="P572" s="334">
        <v>16</v>
      </c>
      <c r="Q572" s="335">
        <v>10</v>
      </c>
      <c r="R572" s="621">
        <f t="shared" si="180"/>
        <v>512</v>
      </c>
      <c r="S572" s="639">
        <f>R572/SUM(R572:R574)</f>
        <v>8.7656223249443582E-2</v>
      </c>
      <c r="T572" s="15"/>
      <c r="U572" s="15"/>
      <c r="V572" s="15"/>
      <c r="W572" s="1792"/>
      <c r="X572" s="14"/>
      <c r="Y572" s="14"/>
      <c r="Z572" s="14"/>
      <c r="AA572" s="14"/>
      <c r="AB572" s="14"/>
      <c r="AC572" s="14"/>
      <c r="AD572" s="14"/>
      <c r="AE572" s="14"/>
      <c r="AF572" s="14"/>
      <c r="AG572" s="14"/>
      <c r="AH572" s="14"/>
      <c r="AI572" s="14"/>
      <c r="AJ572" s="14"/>
      <c r="AK572" s="14"/>
      <c r="AL572" s="14"/>
      <c r="AM572" s="14"/>
      <c r="AN572" s="14"/>
      <c r="AO572" s="14"/>
    </row>
    <row r="573" spans="1:41" ht="17.25" hidden="1" customHeight="1" x14ac:dyDescent="0.25">
      <c r="A573" s="2344"/>
      <c r="B573" s="56" t="s">
        <v>201</v>
      </c>
      <c r="C573" s="336">
        <v>1</v>
      </c>
      <c r="D573" s="341">
        <v>1</v>
      </c>
      <c r="E573" s="341">
        <v>3</v>
      </c>
      <c r="F573" s="341">
        <v>0</v>
      </c>
      <c r="G573" s="341">
        <v>0</v>
      </c>
      <c r="H573" s="341">
        <v>0</v>
      </c>
      <c r="I573" s="341">
        <v>0</v>
      </c>
      <c r="J573" s="341">
        <v>34</v>
      </c>
      <c r="K573" s="341">
        <v>2</v>
      </c>
      <c r="L573" s="341">
        <v>0</v>
      </c>
      <c r="M573" s="341">
        <v>11</v>
      </c>
      <c r="N573" s="341">
        <v>5</v>
      </c>
      <c r="O573" s="341">
        <v>0</v>
      </c>
      <c r="P573" s="341">
        <v>4</v>
      </c>
      <c r="Q573" s="342">
        <v>0</v>
      </c>
      <c r="R573" s="622">
        <f t="shared" si="180"/>
        <v>61</v>
      </c>
      <c r="S573" s="640">
        <f>R573/SUM(R572:R574)</f>
        <v>1.044341722307824E-2</v>
      </c>
      <c r="T573" s="15"/>
      <c r="U573" s="15"/>
      <c r="V573" s="15"/>
      <c r="W573" s="1792"/>
      <c r="X573" s="14"/>
      <c r="Y573" s="14"/>
      <c r="Z573" s="14"/>
      <c r="AA573" s="14"/>
      <c r="AB573" s="14"/>
      <c r="AC573" s="14"/>
      <c r="AD573" s="14"/>
      <c r="AE573" s="14"/>
      <c r="AF573" s="14"/>
      <c r="AG573" s="14"/>
      <c r="AH573" s="14"/>
      <c r="AI573" s="14"/>
      <c r="AJ573" s="14"/>
      <c r="AK573" s="14"/>
      <c r="AL573" s="14"/>
      <c r="AM573" s="14"/>
      <c r="AN573" s="14"/>
      <c r="AO573" s="14"/>
    </row>
    <row r="574" spans="1:41" ht="17.25" hidden="1" customHeight="1" thickBot="1" x14ac:dyDescent="0.3">
      <c r="A574" s="2344"/>
      <c r="B574" s="102" t="s">
        <v>202</v>
      </c>
      <c r="C574" s="338">
        <v>17</v>
      </c>
      <c r="D574" s="339">
        <v>109</v>
      </c>
      <c r="E574" s="339">
        <v>70</v>
      </c>
      <c r="F574" s="339">
        <v>36</v>
      </c>
      <c r="G574" s="339">
        <v>32</v>
      </c>
      <c r="H574" s="339">
        <v>0</v>
      </c>
      <c r="I574" s="339">
        <v>5</v>
      </c>
      <c r="J574" s="339">
        <v>3389</v>
      </c>
      <c r="K574" s="339">
        <v>142</v>
      </c>
      <c r="L574" s="339">
        <v>65</v>
      </c>
      <c r="M574" s="339">
        <v>834</v>
      </c>
      <c r="N574" s="339">
        <v>291</v>
      </c>
      <c r="O574" s="339">
        <v>20</v>
      </c>
      <c r="P574" s="339">
        <v>155</v>
      </c>
      <c r="Q574" s="340">
        <v>103</v>
      </c>
      <c r="R574" s="623">
        <f t="shared" si="180"/>
        <v>5268</v>
      </c>
      <c r="S574" s="641">
        <f>R574/SUM(R572:R574)</f>
        <v>0.90190035952747816</v>
      </c>
      <c r="T574" s="15"/>
      <c r="U574" s="15"/>
      <c r="V574" s="15"/>
      <c r="W574" s="1792"/>
      <c r="X574" s="14"/>
      <c r="Y574" s="14"/>
      <c r="Z574" s="14"/>
      <c r="AA574" s="14"/>
      <c r="AB574" s="14"/>
      <c r="AC574" s="14"/>
      <c r="AD574" s="14"/>
      <c r="AE574" s="14"/>
      <c r="AF574" s="14"/>
      <c r="AG574" s="14"/>
      <c r="AH574" s="14"/>
      <c r="AI574" s="14"/>
      <c r="AJ574" s="14"/>
      <c r="AK574" s="14"/>
      <c r="AL574" s="14"/>
      <c r="AM574" s="14"/>
      <c r="AN574" s="14"/>
      <c r="AO574" s="14"/>
    </row>
    <row r="575" spans="1:41" ht="17.25" hidden="1" customHeight="1" x14ac:dyDescent="0.25">
      <c r="A575" s="2346" t="s">
        <v>165</v>
      </c>
      <c r="B575" s="60" t="s">
        <v>200</v>
      </c>
      <c r="C575" s="352">
        <v>0</v>
      </c>
      <c r="D575" s="353">
        <v>3</v>
      </c>
      <c r="E575" s="353">
        <v>5</v>
      </c>
      <c r="F575" s="353">
        <v>0</v>
      </c>
      <c r="G575" s="353">
        <v>1</v>
      </c>
      <c r="H575" s="353">
        <v>0</v>
      </c>
      <c r="I575" s="353">
        <v>0</v>
      </c>
      <c r="J575" s="353">
        <v>106</v>
      </c>
      <c r="K575" s="353">
        <v>4</v>
      </c>
      <c r="L575" s="353">
        <v>0</v>
      </c>
      <c r="M575" s="353">
        <v>24</v>
      </c>
      <c r="N575" s="353">
        <v>15</v>
      </c>
      <c r="O575" s="353">
        <v>1</v>
      </c>
      <c r="P575" s="353">
        <v>7</v>
      </c>
      <c r="Q575" s="354">
        <v>5</v>
      </c>
      <c r="R575" s="624">
        <f t="shared" si="180"/>
        <v>171</v>
      </c>
      <c r="S575" s="636">
        <f>R575/SUM(R575:R577)</f>
        <v>0.20236686390532543</v>
      </c>
      <c r="T575" s="15"/>
      <c r="U575" s="15"/>
      <c r="V575" s="15"/>
      <c r="W575" s="1792"/>
      <c r="X575" s="14"/>
      <c r="Y575" s="14"/>
      <c r="Z575" s="14"/>
      <c r="AA575" s="14"/>
      <c r="AB575" s="14"/>
      <c r="AC575" s="14"/>
      <c r="AD575" s="14"/>
      <c r="AE575" s="14"/>
      <c r="AF575" s="14"/>
      <c r="AG575" s="14"/>
      <c r="AH575" s="14"/>
      <c r="AI575" s="14"/>
      <c r="AJ575" s="14"/>
      <c r="AK575" s="14"/>
      <c r="AL575" s="14"/>
      <c r="AM575" s="14"/>
      <c r="AN575" s="14"/>
      <c r="AO575" s="14"/>
    </row>
    <row r="576" spans="1:41" ht="17.25" hidden="1" customHeight="1" x14ac:dyDescent="0.25">
      <c r="A576" s="2344"/>
      <c r="B576" s="58" t="s">
        <v>201</v>
      </c>
      <c r="C576" s="346">
        <v>0</v>
      </c>
      <c r="D576" s="347">
        <v>0</v>
      </c>
      <c r="E576" s="347">
        <v>0</v>
      </c>
      <c r="F576" s="347">
        <v>0</v>
      </c>
      <c r="G576" s="347">
        <v>0</v>
      </c>
      <c r="H576" s="347">
        <v>0</v>
      </c>
      <c r="I576" s="347">
        <v>0</v>
      </c>
      <c r="J576" s="347">
        <v>12</v>
      </c>
      <c r="K576" s="347">
        <v>1</v>
      </c>
      <c r="L576" s="347">
        <v>0</v>
      </c>
      <c r="M576" s="347">
        <v>2</v>
      </c>
      <c r="N576" s="347">
        <v>2</v>
      </c>
      <c r="O576" s="347">
        <v>0</v>
      </c>
      <c r="P576" s="347">
        <v>0</v>
      </c>
      <c r="Q576" s="348">
        <v>0</v>
      </c>
      <c r="R576" s="625">
        <f t="shared" si="180"/>
        <v>17</v>
      </c>
      <c r="S576" s="637">
        <f>R576/SUM(R575:R577)</f>
        <v>2.0118343195266272E-2</v>
      </c>
      <c r="T576" s="15"/>
      <c r="U576" s="15"/>
      <c r="V576" s="15"/>
      <c r="W576" s="1792"/>
      <c r="X576" s="14"/>
      <c r="Y576" s="14"/>
      <c r="Z576" s="14"/>
      <c r="AA576" s="14"/>
      <c r="AB576" s="14"/>
      <c r="AC576" s="14"/>
      <c r="AD576" s="14"/>
      <c r="AE576" s="14"/>
      <c r="AF576" s="14"/>
      <c r="AG576" s="14"/>
      <c r="AH576" s="14"/>
      <c r="AI576" s="14"/>
      <c r="AJ576" s="14"/>
      <c r="AK576" s="14"/>
      <c r="AL576" s="14"/>
      <c r="AM576" s="14"/>
      <c r="AN576" s="14"/>
      <c r="AO576" s="14"/>
    </row>
    <row r="577" spans="1:41" ht="17.25" hidden="1" customHeight="1" thickBot="1" x14ac:dyDescent="0.3">
      <c r="A577" s="2353"/>
      <c r="B577" s="136" t="s">
        <v>202</v>
      </c>
      <c r="C577" s="355">
        <v>3</v>
      </c>
      <c r="D577" s="356">
        <v>13</v>
      </c>
      <c r="E577" s="356">
        <v>7</v>
      </c>
      <c r="F577" s="356">
        <v>5</v>
      </c>
      <c r="G577" s="356">
        <v>5</v>
      </c>
      <c r="H577" s="356">
        <v>0</v>
      </c>
      <c r="I577" s="356">
        <v>1</v>
      </c>
      <c r="J577" s="356">
        <v>383</v>
      </c>
      <c r="K577" s="356">
        <v>12</v>
      </c>
      <c r="L577" s="356">
        <v>13</v>
      </c>
      <c r="M577" s="356">
        <v>126</v>
      </c>
      <c r="N577" s="356">
        <v>35</v>
      </c>
      <c r="O577" s="356">
        <v>1</v>
      </c>
      <c r="P577" s="356">
        <v>26</v>
      </c>
      <c r="Q577" s="357">
        <v>27</v>
      </c>
      <c r="R577" s="628">
        <f t="shared" si="180"/>
        <v>657</v>
      </c>
      <c r="S577" s="653">
        <f>R577/SUM(R575:R577)</f>
        <v>0.77751479289940828</v>
      </c>
      <c r="T577" s="15"/>
      <c r="U577" s="15"/>
      <c r="V577" s="15"/>
      <c r="W577" s="1792"/>
      <c r="X577" s="14"/>
      <c r="Y577" s="14"/>
      <c r="Z577" s="14"/>
      <c r="AA577" s="14"/>
      <c r="AB577" s="14"/>
      <c r="AC577" s="14"/>
      <c r="AD577" s="14"/>
      <c r="AE577" s="14"/>
      <c r="AF577" s="14"/>
      <c r="AG577" s="14"/>
      <c r="AH577" s="14"/>
      <c r="AI577" s="14"/>
      <c r="AJ577" s="14"/>
      <c r="AK577" s="14"/>
      <c r="AL577" s="14"/>
      <c r="AM577" s="14"/>
      <c r="AN577" s="14"/>
      <c r="AO577" s="14"/>
    </row>
    <row r="578" spans="1:41" ht="17.25" hidden="1" customHeight="1" thickTop="1" x14ac:dyDescent="0.25">
      <c r="A578" s="2344" t="s">
        <v>130</v>
      </c>
      <c r="B578" s="135" t="s">
        <v>200</v>
      </c>
      <c r="C578" s="199">
        <f>SUM(C566,C569,C572,C575)</f>
        <v>9</v>
      </c>
      <c r="D578" s="199">
        <f t="shared" ref="D578:Q578" si="181">SUM(D566,D569,D572,D575)</f>
        <v>79</v>
      </c>
      <c r="E578" s="199">
        <f t="shared" si="181"/>
        <v>72</v>
      </c>
      <c r="F578" s="199">
        <f t="shared" si="181"/>
        <v>47</v>
      </c>
      <c r="G578" s="199">
        <f t="shared" si="181"/>
        <v>11</v>
      </c>
      <c r="H578" s="199">
        <f t="shared" si="181"/>
        <v>0</v>
      </c>
      <c r="I578" s="199">
        <f t="shared" si="181"/>
        <v>13</v>
      </c>
      <c r="J578" s="199">
        <f>SUM(J566,J569,J572,J575)</f>
        <v>2278</v>
      </c>
      <c r="K578" s="199">
        <f t="shared" si="181"/>
        <v>207</v>
      </c>
      <c r="L578" s="199">
        <f t="shared" si="181"/>
        <v>39</v>
      </c>
      <c r="M578" s="199">
        <f t="shared" si="181"/>
        <v>874</v>
      </c>
      <c r="N578" s="199">
        <f t="shared" si="181"/>
        <v>225</v>
      </c>
      <c r="O578" s="199">
        <f t="shared" si="181"/>
        <v>12</v>
      </c>
      <c r="P578" s="199">
        <f t="shared" si="181"/>
        <v>124</v>
      </c>
      <c r="Q578" s="200">
        <f t="shared" si="181"/>
        <v>66</v>
      </c>
      <c r="R578" s="600">
        <f>SUM(C578:Q578)</f>
        <v>4056</v>
      </c>
      <c r="S578" s="639">
        <f>R578/SUM(R578:R580)</f>
        <v>0.17388322044070995</v>
      </c>
      <c r="T578" s="15"/>
      <c r="U578" s="15"/>
      <c r="V578" s="15"/>
      <c r="W578" s="1792"/>
      <c r="X578" s="14"/>
      <c r="Y578" s="14"/>
      <c r="Z578" s="14"/>
      <c r="AA578" s="14"/>
      <c r="AB578" s="14"/>
      <c r="AC578" s="14"/>
      <c r="AD578" s="14"/>
      <c r="AE578" s="14"/>
      <c r="AF578" s="14"/>
      <c r="AG578" s="14"/>
      <c r="AH578" s="14"/>
      <c r="AI578" s="14"/>
      <c r="AJ578" s="14"/>
      <c r="AK578" s="14"/>
      <c r="AL578" s="14"/>
      <c r="AM578" s="14"/>
      <c r="AN578" s="14"/>
      <c r="AO578" s="14"/>
    </row>
    <row r="579" spans="1:41" ht="17.25" hidden="1" customHeight="1" x14ac:dyDescent="0.25">
      <c r="A579" s="2344"/>
      <c r="B579" s="56" t="s">
        <v>201</v>
      </c>
      <c r="C579" s="202">
        <f>SUM(C567,C570,C573,C576)</f>
        <v>1</v>
      </c>
      <c r="D579" s="202">
        <f t="shared" ref="D579:Q579" si="182">SUM(D567,D570,D573,D576)</f>
        <v>10</v>
      </c>
      <c r="E579" s="202">
        <f t="shared" si="182"/>
        <v>10</v>
      </c>
      <c r="F579" s="202">
        <f t="shared" si="182"/>
        <v>3</v>
      </c>
      <c r="G579" s="202">
        <f t="shared" si="182"/>
        <v>0</v>
      </c>
      <c r="H579" s="202">
        <f t="shared" si="182"/>
        <v>0</v>
      </c>
      <c r="I579" s="202">
        <f t="shared" si="182"/>
        <v>2</v>
      </c>
      <c r="J579" s="202">
        <f t="shared" si="182"/>
        <v>160</v>
      </c>
      <c r="K579" s="202">
        <f t="shared" si="182"/>
        <v>27</v>
      </c>
      <c r="L579" s="202">
        <f t="shared" si="182"/>
        <v>3</v>
      </c>
      <c r="M579" s="202">
        <f t="shared" si="182"/>
        <v>53</v>
      </c>
      <c r="N579" s="202">
        <f t="shared" si="182"/>
        <v>35</v>
      </c>
      <c r="O579" s="202">
        <f t="shared" si="182"/>
        <v>3</v>
      </c>
      <c r="P579" s="202">
        <f t="shared" si="182"/>
        <v>15</v>
      </c>
      <c r="Q579" s="203">
        <f t="shared" si="182"/>
        <v>3</v>
      </c>
      <c r="R579" s="597">
        <f t="shared" si="180"/>
        <v>325</v>
      </c>
      <c r="S579" s="640">
        <f>R579/SUM(R578:R580)</f>
        <v>1.3932950355826116E-2</v>
      </c>
      <c r="T579" s="15"/>
      <c r="U579" s="15"/>
      <c r="V579" s="15"/>
      <c r="W579" s="1792"/>
      <c r="X579" s="14"/>
      <c r="Y579" s="14"/>
      <c r="Z579" s="14"/>
      <c r="AA579" s="14"/>
      <c r="AB579" s="14"/>
      <c r="AC579" s="14"/>
      <c r="AD579" s="14"/>
      <c r="AE579" s="14"/>
      <c r="AF579" s="14"/>
      <c r="AG579" s="14"/>
      <c r="AH579" s="14"/>
      <c r="AI579" s="14"/>
      <c r="AJ579" s="14"/>
      <c r="AK579" s="14"/>
      <c r="AL579" s="14"/>
      <c r="AM579" s="14"/>
      <c r="AN579" s="14"/>
      <c r="AO579" s="14"/>
    </row>
    <row r="580" spans="1:41" ht="17.25" hidden="1" customHeight="1" thickBot="1" x14ac:dyDescent="0.3">
      <c r="A580" s="2345"/>
      <c r="B580" s="57" t="s">
        <v>202</v>
      </c>
      <c r="C580" s="244">
        <f>SUM(C568,C571,C574,C577)</f>
        <v>61</v>
      </c>
      <c r="D580" s="244">
        <f t="shared" ref="D580:Q580" si="183">SUM(D568,D571,D574,D577)</f>
        <v>395</v>
      </c>
      <c r="E580" s="244">
        <f t="shared" si="183"/>
        <v>281</v>
      </c>
      <c r="F580" s="244">
        <f t="shared" si="183"/>
        <v>164</v>
      </c>
      <c r="G580" s="244">
        <f t="shared" si="183"/>
        <v>143</v>
      </c>
      <c r="H580" s="244">
        <f t="shared" si="183"/>
        <v>0</v>
      </c>
      <c r="I580" s="244">
        <f t="shared" si="183"/>
        <v>36</v>
      </c>
      <c r="J580" s="244">
        <f t="shared" si="183"/>
        <v>11518</v>
      </c>
      <c r="K580" s="244">
        <f t="shared" si="183"/>
        <v>567</v>
      </c>
      <c r="L580" s="244">
        <f t="shared" si="183"/>
        <v>301</v>
      </c>
      <c r="M580" s="244">
        <f t="shared" si="183"/>
        <v>3315</v>
      </c>
      <c r="N580" s="244">
        <f t="shared" si="183"/>
        <v>1098</v>
      </c>
      <c r="O580" s="244">
        <f t="shared" si="183"/>
        <v>55</v>
      </c>
      <c r="P580" s="244">
        <f t="shared" si="183"/>
        <v>589</v>
      </c>
      <c r="Q580" s="598">
        <f t="shared" si="183"/>
        <v>422</v>
      </c>
      <c r="R580" s="599">
        <f t="shared" si="180"/>
        <v>18945</v>
      </c>
      <c r="S580" s="641">
        <f>R580/SUM(R578:R580)</f>
        <v>0.81218382920346399</v>
      </c>
      <c r="T580" s="15"/>
      <c r="U580" s="15"/>
      <c r="V580" s="15"/>
      <c r="W580" s="1792"/>
      <c r="X580" s="14"/>
      <c r="Y580" s="14"/>
      <c r="Z580" s="14"/>
      <c r="AA580" s="14"/>
      <c r="AB580" s="14"/>
      <c r="AC580" s="14"/>
      <c r="AD580" s="14"/>
      <c r="AE580" s="14"/>
      <c r="AF580" s="14"/>
      <c r="AG580" s="14"/>
      <c r="AH580" s="14"/>
      <c r="AI580" s="14"/>
      <c r="AJ580" s="14"/>
      <c r="AK580" s="14"/>
      <c r="AL580" s="14"/>
      <c r="AM580" s="14"/>
      <c r="AN580" s="14"/>
      <c r="AO580" s="14"/>
    </row>
    <row r="581" spans="1:41" ht="15.75" hidden="1" customHeight="1" x14ac:dyDescent="0.25">
      <c r="A581" s="2346" t="s">
        <v>129</v>
      </c>
      <c r="B581" s="60" t="s">
        <v>200</v>
      </c>
      <c r="C581" s="643">
        <f>C578/SUM(C578:C580)</f>
        <v>0.12676056338028169</v>
      </c>
      <c r="D581" s="644">
        <f>D578/SUM(D578:D580)</f>
        <v>0.16322314049586778</v>
      </c>
      <c r="E581" s="644">
        <f>E578/SUM(E578:E580)</f>
        <v>0.19834710743801653</v>
      </c>
      <c r="F581" s="644">
        <f>F578/SUM(F578:F580)</f>
        <v>0.21962616822429906</v>
      </c>
      <c r="G581" s="644">
        <f>G578/SUM(G578:G580)</f>
        <v>7.1428571428571425E-2</v>
      </c>
      <c r="H581" s="644">
        <v>0</v>
      </c>
      <c r="I581" s="644">
        <f t="shared" ref="I581:R581" si="184">I578/SUM(I578:I580)</f>
        <v>0.25490196078431371</v>
      </c>
      <c r="J581" s="644">
        <f t="shared" si="184"/>
        <v>0.16322728575523074</v>
      </c>
      <c r="K581" s="644">
        <f t="shared" si="184"/>
        <v>0.25842696629213485</v>
      </c>
      <c r="L581" s="644">
        <f t="shared" si="184"/>
        <v>0.11370262390670553</v>
      </c>
      <c r="M581" s="644">
        <f t="shared" si="184"/>
        <v>0.20603488920320603</v>
      </c>
      <c r="N581" s="644">
        <f t="shared" si="184"/>
        <v>0.16568483063328424</v>
      </c>
      <c r="O581" s="644">
        <f t="shared" si="184"/>
        <v>0.17142857142857143</v>
      </c>
      <c r="P581" s="644">
        <f t="shared" si="184"/>
        <v>0.17032967032967034</v>
      </c>
      <c r="Q581" s="645">
        <f t="shared" si="184"/>
        <v>0.13441955193482688</v>
      </c>
      <c r="R581" s="639">
        <f t="shared" si="184"/>
        <v>0.17388322044070995</v>
      </c>
      <c r="S581" s="2347"/>
      <c r="T581" s="15"/>
      <c r="U581" s="15"/>
      <c r="V581" s="15"/>
      <c r="W581" s="1792"/>
      <c r="X581" s="14"/>
      <c r="Y581" s="14"/>
      <c r="Z581" s="14"/>
      <c r="AA581" s="14"/>
      <c r="AB581" s="14"/>
      <c r="AC581" s="14"/>
      <c r="AD581" s="14"/>
      <c r="AE581" s="14"/>
      <c r="AF581" s="14"/>
      <c r="AG581" s="14"/>
      <c r="AH581" s="14"/>
      <c r="AI581" s="14"/>
      <c r="AJ581" s="14"/>
      <c r="AK581" s="14"/>
      <c r="AL581" s="14"/>
      <c r="AM581" s="14"/>
      <c r="AN581" s="14"/>
      <c r="AO581" s="14"/>
    </row>
    <row r="582" spans="1:41" ht="15.75" hidden="1" customHeight="1" x14ac:dyDescent="0.25">
      <c r="A582" s="2344"/>
      <c r="B582" s="58" t="s">
        <v>201</v>
      </c>
      <c r="C582" s="646">
        <f>C579/SUM(C578:C580)</f>
        <v>1.4084507042253521E-2</v>
      </c>
      <c r="D582" s="647">
        <f>D579/SUM(D578:D580)</f>
        <v>2.0661157024793389E-2</v>
      </c>
      <c r="E582" s="647">
        <f>E579/SUM(E578:E580)</f>
        <v>2.7548209366391185E-2</v>
      </c>
      <c r="F582" s="647">
        <f>F579/SUM(F578:F580)</f>
        <v>1.4018691588785047E-2</v>
      </c>
      <c r="G582" s="647">
        <f>G579/SUM(G578:G580)</f>
        <v>0</v>
      </c>
      <c r="H582" s="647">
        <v>0</v>
      </c>
      <c r="I582" s="647">
        <f t="shared" ref="I582:Q582" si="185">I579/SUM(I578:I580)</f>
        <v>3.9215686274509803E-2</v>
      </c>
      <c r="J582" s="647">
        <f t="shared" si="185"/>
        <v>1.1464603038119804E-2</v>
      </c>
      <c r="K582" s="647">
        <f t="shared" si="185"/>
        <v>3.3707865168539325E-2</v>
      </c>
      <c r="L582" s="647">
        <f t="shared" si="185"/>
        <v>8.7463556851311956E-3</v>
      </c>
      <c r="M582" s="647">
        <f t="shared" si="185"/>
        <v>1.2494106553512494E-2</v>
      </c>
      <c r="N582" s="647">
        <f t="shared" si="185"/>
        <v>2.5773195876288658E-2</v>
      </c>
      <c r="O582" s="647">
        <f t="shared" si="185"/>
        <v>4.2857142857142858E-2</v>
      </c>
      <c r="P582" s="647">
        <f t="shared" si="185"/>
        <v>2.0604395604395604E-2</v>
      </c>
      <c r="Q582" s="648">
        <f t="shared" si="185"/>
        <v>6.1099796334012219E-3</v>
      </c>
      <c r="R582" s="640">
        <f>R579/SUM($R578:$R580)</f>
        <v>1.3932950355826116E-2</v>
      </c>
      <c r="S582" s="2348"/>
      <c r="T582" s="15"/>
      <c r="U582" s="15"/>
      <c r="V582" s="15"/>
      <c r="W582" s="1792"/>
      <c r="X582" s="14"/>
      <c r="Y582" s="14"/>
      <c r="Z582" s="14"/>
      <c r="AA582" s="14"/>
      <c r="AB582" s="14"/>
      <c r="AC582" s="14"/>
      <c r="AD582" s="14"/>
      <c r="AE582" s="14"/>
      <c r="AF582" s="14"/>
      <c r="AG582" s="14"/>
      <c r="AH582" s="14"/>
      <c r="AI582" s="14"/>
      <c r="AJ582" s="14"/>
      <c r="AK582" s="14"/>
      <c r="AL582" s="14"/>
      <c r="AM582" s="14"/>
      <c r="AN582" s="14"/>
      <c r="AO582" s="14"/>
    </row>
    <row r="583" spans="1:41" ht="18.75" hidden="1" customHeight="1" thickBot="1" x14ac:dyDescent="0.3">
      <c r="A583" s="2345"/>
      <c r="B583" s="59" t="s">
        <v>202</v>
      </c>
      <c r="C583" s="656">
        <f>C580/SUM(C578:C580)</f>
        <v>0.85915492957746475</v>
      </c>
      <c r="D583" s="657">
        <f>D580/SUM(D578:D580)</f>
        <v>0.81611570247933884</v>
      </c>
      <c r="E583" s="657">
        <f>E580/SUM(E578:E580)</f>
        <v>0.77410468319559234</v>
      </c>
      <c r="F583" s="657">
        <f>F580/SUM(F578:F580)</f>
        <v>0.76635514018691586</v>
      </c>
      <c r="G583" s="657">
        <f>G580/SUM(G578:G580)</f>
        <v>0.9285714285714286</v>
      </c>
      <c r="H583" s="657">
        <v>0</v>
      </c>
      <c r="I583" s="657">
        <f t="shared" ref="I583:R583" si="186">I580/SUM(I578:I580)</f>
        <v>0.70588235294117652</v>
      </c>
      <c r="J583" s="657">
        <v>0.82599999999999996</v>
      </c>
      <c r="K583" s="657">
        <f t="shared" si="186"/>
        <v>0.7078651685393258</v>
      </c>
      <c r="L583" s="657">
        <v>0.877</v>
      </c>
      <c r="M583" s="657">
        <v>0.78200000000000003</v>
      </c>
      <c r="N583" s="657">
        <v>0.80800000000000005</v>
      </c>
      <c r="O583" s="657">
        <f t="shared" si="186"/>
        <v>0.7857142857142857</v>
      </c>
      <c r="P583" s="657">
        <f t="shared" si="186"/>
        <v>0.80906593406593408</v>
      </c>
      <c r="Q583" s="658">
        <v>0.86</v>
      </c>
      <c r="R583" s="641">
        <f t="shared" si="186"/>
        <v>0.81218382920346399</v>
      </c>
      <c r="S583" s="2349"/>
      <c r="T583" s="15"/>
      <c r="U583" s="15"/>
      <c r="V583" s="17"/>
      <c r="W583" s="1792"/>
      <c r="X583" s="14"/>
      <c r="Y583" s="14"/>
      <c r="Z583" s="14"/>
      <c r="AA583" s="14"/>
      <c r="AB583" s="14"/>
      <c r="AC583" s="14"/>
      <c r="AD583" s="14"/>
      <c r="AE583" s="14"/>
      <c r="AF583" s="14"/>
      <c r="AG583" s="14"/>
      <c r="AH583" s="14"/>
      <c r="AI583" s="14"/>
      <c r="AJ583" s="14"/>
      <c r="AK583" s="14"/>
      <c r="AL583" s="14"/>
      <c r="AM583" s="14"/>
      <c r="AN583" s="14"/>
      <c r="AO583" s="14"/>
    </row>
    <row r="584" spans="1:41" ht="15" customHeight="1" x14ac:dyDescent="0.25">
      <c r="A584" s="250"/>
      <c r="B584" s="250"/>
      <c r="C584" s="250"/>
      <c r="D584" s="250"/>
      <c r="E584" s="250"/>
      <c r="F584" s="250"/>
      <c r="G584" s="250"/>
      <c r="H584" s="250"/>
      <c r="I584" s="250"/>
      <c r="J584" s="250"/>
      <c r="K584" s="250"/>
      <c r="L584" s="250"/>
      <c r="M584" s="250"/>
      <c r="N584" s="250"/>
      <c r="O584" s="250"/>
      <c r="P584" s="250"/>
      <c r="Q584" s="250"/>
      <c r="R584" s="250"/>
      <c r="S584" s="649"/>
    </row>
    <row r="585" spans="1:41" ht="40.5" hidden="1" customHeight="1" thickBot="1" x14ac:dyDescent="0.3">
      <c r="A585" s="250"/>
      <c r="B585" s="250"/>
      <c r="C585" s="250"/>
      <c r="D585" s="250"/>
      <c r="E585" s="250"/>
      <c r="F585" s="250"/>
      <c r="G585" s="250"/>
      <c r="H585" s="250"/>
      <c r="I585" s="250"/>
      <c r="J585" s="250"/>
      <c r="K585" s="250"/>
      <c r="L585" s="250"/>
      <c r="M585" s="250"/>
      <c r="N585" s="250"/>
      <c r="O585" s="250"/>
      <c r="P585" s="250"/>
      <c r="Q585" s="250"/>
      <c r="R585" s="250"/>
      <c r="S585" s="649"/>
    </row>
    <row r="586" spans="1:41" ht="19.5" hidden="1" thickBot="1" x14ac:dyDescent="0.35">
      <c r="A586" s="2400" t="s">
        <v>209</v>
      </c>
      <c r="B586" s="2401"/>
      <c r="C586" s="2401"/>
      <c r="D586" s="2401"/>
      <c r="E586" s="2401"/>
      <c r="F586" s="2401"/>
      <c r="G586" s="2401"/>
      <c r="H586" s="2401"/>
      <c r="I586" s="2401"/>
      <c r="J586" s="2401"/>
      <c r="K586" s="2401"/>
      <c r="L586" s="2401"/>
      <c r="M586" s="2401"/>
      <c r="N586" s="2401"/>
      <c r="O586" s="2401"/>
      <c r="P586" s="2401"/>
      <c r="Q586" s="2401"/>
      <c r="R586" s="2401"/>
      <c r="S586" s="2402"/>
    </row>
    <row r="587" spans="1:41" ht="21.75" hidden="1" customHeight="1" thickBot="1" x14ac:dyDescent="0.3">
      <c r="A587" s="2357" t="s">
        <v>210</v>
      </c>
      <c r="B587" s="2358"/>
      <c r="C587" s="2358"/>
      <c r="D587" s="2358"/>
      <c r="E587" s="2358"/>
      <c r="F587" s="2358"/>
      <c r="G587" s="2358"/>
      <c r="H587" s="2358"/>
      <c r="I587" s="2358"/>
      <c r="J587" s="2358"/>
      <c r="K587" s="2358"/>
      <c r="L587" s="2358"/>
      <c r="M587" s="2358"/>
      <c r="N587" s="2358"/>
      <c r="O587" s="2358"/>
      <c r="P587" s="2358"/>
      <c r="Q587" s="2358"/>
      <c r="R587" s="2358"/>
      <c r="S587" s="2359"/>
    </row>
    <row r="588" spans="1:41" ht="75.75" hidden="1" customHeight="1" thickBot="1" x14ac:dyDescent="0.3">
      <c r="A588" s="53"/>
      <c r="B588" s="137" t="s">
        <v>198</v>
      </c>
      <c r="C588" s="665" t="s">
        <v>143</v>
      </c>
      <c r="D588" s="145" t="s">
        <v>144</v>
      </c>
      <c r="E588" s="145" t="s">
        <v>145</v>
      </c>
      <c r="F588" s="145" t="s">
        <v>146</v>
      </c>
      <c r="G588" s="145" t="s">
        <v>147</v>
      </c>
      <c r="H588" s="145" t="s">
        <v>148</v>
      </c>
      <c r="I588" s="145" t="s">
        <v>149</v>
      </c>
      <c r="J588" s="145" t="s">
        <v>150</v>
      </c>
      <c r="K588" s="145" t="s">
        <v>151</v>
      </c>
      <c r="L588" s="145" t="s">
        <v>152</v>
      </c>
      <c r="M588" s="145" t="s">
        <v>153</v>
      </c>
      <c r="N588" s="145" t="s">
        <v>154</v>
      </c>
      <c r="O588" s="145" t="s">
        <v>155</v>
      </c>
      <c r="P588" s="145" t="s">
        <v>156</v>
      </c>
      <c r="Q588" s="146" t="s">
        <v>157</v>
      </c>
      <c r="R588" s="137" t="s">
        <v>158</v>
      </c>
      <c r="S588" s="137" t="s">
        <v>159</v>
      </c>
      <c r="T588" s="15"/>
      <c r="U588" s="15"/>
      <c r="V588" s="15"/>
      <c r="W588" s="1792"/>
      <c r="X588" s="14"/>
      <c r="Y588" s="15"/>
      <c r="Z588" s="15"/>
      <c r="AA588" s="15"/>
      <c r="AB588" s="15"/>
      <c r="AC588" s="15"/>
      <c r="AD588" s="15"/>
      <c r="AE588" s="15"/>
      <c r="AF588" s="15"/>
      <c r="AG588" s="15"/>
      <c r="AH588" s="15"/>
      <c r="AI588" s="15"/>
      <c r="AJ588" s="15"/>
      <c r="AK588" s="15"/>
      <c r="AL588" s="15"/>
      <c r="AM588" s="15"/>
      <c r="AN588" s="15"/>
      <c r="AO588" s="16"/>
    </row>
    <row r="589" spans="1:41" ht="15.75" hidden="1" customHeight="1" thickBot="1" x14ac:dyDescent="0.3">
      <c r="A589" s="2360" t="s">
        <v>160</v>
      </c>
      <c r="B589" s="2361"/>
      <c r="C589" s="2361"/>
      <c r="D589" s="2361"/>
      <c r="E589" s="2361"/>
      <c r="F589" s="2361"/>
      <c r="G589" s="2361"/>
      <c r="H589" s="2361"/>
      <c r="I589" s="2361"/>
      <c r="J589" s="2361"/>
      <c r="K589" s="2361"/>
      <c r="L589" s="2361"/>
      <c r="M589" s="2361"/>
      <c r="N589" s="2361"/>
      <c r="O589" s="2361"/>
      <c r="P589" s="2361"/>
      <c r="Q589" s="2361"/>
      <c r="R589" s="2361"/>
      <c r="S589" s="2362"/>
    </row>
    <row r="590" spans="1:41" ht="15.75" hidden="1" customHeight="1" x14ac:dyDescent="0.25">
      <c r="A590" s="2346" t="s">
        <v>107</v>
      </c>
      <c r="B590" s="241" t="s">
        <v>200</v>
      </c>
      <c r="C590" s="526">
        <v>3</v>
      </c>
      <c r="D590" s="334">
        <v>19</v>
      </c>
      <c r="E590" s="334">
        <v>19</v>
      </c>
      <c r="F590" s="334">
        <v>14</v>
      </c>
      <c r="G590" s="334">
        <v>7</v>
      </c>
      <c r="H590" s="334">
        <v>0</v>
      </c>
      <c r="I590" s="334">
        <v>6</v>
      </c>
      <c r="J590" s="334">
        <v>791</v>
      </c>
      <c r="K590" s="334">
        <v>73</v>
      </c>
      <c r="L590" s="334">
        <v>12</v>
      </c>
      <c r="M590" s="334">
        <v>198</v>
      </c>
      <c r="N590" s="334">
        <v>65</v>
      </c>
      <c r="O590" s="334">
        <v>2</v>
      </c>
      <c r="P590" s="334">
        <v>26</v>
      </c>
      <c r="Q590" s="527">
        <v>35</v>
      </c>
      <c r="R590" s="621">
        <f>SUM(C590:Q590)</f>
        <v>1270</v>
      </c>
      <c r="S590" s="639">
        <f>R590/SUM(R590:R592)</f>
        <v>0.32340208810797044</v>
      </c>
    </row>
    <row r="591" spans="1:41" hidden="1" x14ac:dyDescent="0.25">
      <c r="A591" s="2344"/>
      <c r="B591" s="242" t="s">
        <v>201</v>
      </c>
      <c r="C591" s="528">
        <v>0</v>
      </c>
      <c r="D591" s="336">
        <v>2</v>
      </c>
      <c r="E591" s="336">
        <v>3</v>
      </c>
      <c r="F591" s="336">
        <v>3</v>
      </c>
      <c r="G591" s="336">
        <v>0</v>
      </c>
      <c r="H591" s="336">
        <v>0</v>
      </c>
      <c r="I591" s="336">
        <v>1</v>
      </c>
      <c r="J591" s="336">
        <v>118</v>
      </c>
      <c r="K591" s="336">
        <v>16</v>
      </c>
      <c r="L591" s="336">
        <v>1</v>
      </c>
      <c r="M591" s="336">
        <v>12</v>
      </c>
      <c r="N591" s="336">
        <v>16</v>
      </c>
      <c r="O591" s="336">
        <v>0</v>
      </c>
      <c r="P591" s="336">
        <v>5</v>
      </c>
      <c r="Q591" s="529">
        <v>4</v>
      </c>
      <c r="R591" s="622">
        <f>SUM(C591:Q591)</f>
        <v>181</v>
      </c>
      <c r="S591" s="640">
        <f>R591/SUM(R590:R592)</f>
        <v>4.6091163738222564E-2</v>
      </c>
    </row>
    <row r="592" spans="1:41" ht="15.75" hidden="1" customHeight="1" thickBot="1" x14ac:dyDescent="0.3">
      <c r="A592" s="2345"/>
      <c r="B592" s="243" t="s">
        <v>202</v>
      </c>
      <c r="C592" s="530">
        <v>6</v>
      </c>
      <c r="D592" s="339">
        <v>40</v>
      </c>
      <c r="E592" s="339">
        <v>32</v>
      </c>
      <c r="F592" s="339">
        <v>17</v>
      </c>
      <c r="G592" s="339">
        <v>15</v>
      </c>
      <c r="H592" s="339">
        <v>0</v>
      </c>
      <c r="I592" s="339">
        <v>8</v>
      </c>
      <c r="J592" s="339">
        <v>1578</v>
      </c>
      <c r="K592" s="339">
        <v>73</v>
      </c>
      <c r="L592" s="339">
        <v>30</v>
      </c>
      <c r="M592" s="339">
        <v>355</v>
      </c>
      <c r="N592" s="339">
        <v>163</v>
      </c>
      <c r="O592" s="339">
        <v>12</v>
      </c>
      <c r="P592" s="339">
        <v>78</v>
      </c>
      <c r="Q592" s="531">
        <v>69</v>
      </c>
      <c r="R592" s="629">
        <f>SUM(C592:Q592)</f>
        <v>2476</v>
      </c>
      <c r="S592" s="641">
        <f>R592/SUM(R590:R592)</f>
        <v>0.63050674815380703</v>
      </c>
      <c r="T592" s="240"/>
      <c r="U592" s="240"/>
      <c r="V592" s="240"/>
      <c r="W592" s="1794"/>
      <c r="X592" s="240"/>
      <c r="Y592" s="240"/>
      <c r="Z592" s="240"/>
      <c r="AA592" s="240"/>
      <c r="AB592" s="240"/>
      <c r="AC592" s="240"/>
      <c r="AD592" s="240"/>
      <c r="AE592" s="240"/>
      <c r="AF592" s="240"/>
      <c r="AG592" s="240"/>
    </row>
    <row r="593" spans="1:33" ht="15.75" hidden="1" customHeight="1" x14ac:dyDescent="0.25">
      <c r="A593" s="2346" t="s">
        <v>108</v>
      </c>
      <c r="B593" s="245" t="s">
        <v>200</v>
      </c>
      <c r="C593" s="532">
        <v>2</v>
      </c>
      <c r="D593" s="344">
        <v>25</v>
      </c>
      <c r="E593" s="344">
        <v>24</v>
      </c>
      <c r="F593" s="344">
        <v>13</v>
      </c>
      <c r="G593" s="344">
        <v>7</v>
      </c>
      <c r="H593" s="344">
        <v>0</v>
      </c>
      <c r="I593" s="344">
        <v>1</v>
      </c>
      <c r="J593" s="344">
        <v>888</v>
      </c>
      <c r="K593" s="344">
        <v>75</v>
      </c>
      <c r="L593" s="344">
        <v>14</v>
      </c>
      <c r="M593" s="344">
        <v>497</v>
      </c>
      <c r="N593" s="344">
        <v>80</v>
      </c>
      <c r="O593" s="344">
        <v>5</v>
      </c>
      <c r="P593" s="344">
        <v>41</v>
      </c>
      <c r="Q593" s="533">
        <v>18</v>
      </c>
      <c r="R593" s="606">
        <f t="shared" ref="R593:R601" si="187">SUM(C593:Q593)</f>
        <v>1690</v>
      </c>
      <c r="S593" s="636">
        <f>R593/SUM(R593:R595)</f>
        <v>0.17613340281396561</v>
      </c>
      <c r="T593" s="240"/>
      <c r="U593" s="240"/>
      <c r="V593" s="240"/>
      <c r="W593" s="1794"/>
      <c r="X593" s="240"/>
      <c r="Y593" s="240"/>
      <c r="Z593" s="240"/>
      <c r="AA593" s="240"/>
      <c r="AB593" s="240"/>
      <c r="AC593" s="240"/>
      <c r="AD593" s="240"/>
      <c r="AE593" s="240"/>
      <c r="AF593" s="240"/>
      <c r="AG593" s="240"/>
    </row>
    <row r="594" spans="1:33" ht="15.75" hidden="1" customHeight="1" x14ac:dyDescent="0.25">
      <c r="A594" s="2344"/>
      <c r="B594" s="246" t="s">
        <v>201</v>
      </c>
      <c r="C594" s="534">
        <v>1</v>
      </c>
      <c r="D594" s="347">
        <v>10</v>
      </c>
      <c r="E594" s="347">
        <v>4</v>
      </c>
      <c r="F594" s="347">
        <v>1</v>
      </c>
      <c r="G594" s="347">
        <v>0</v>
      </c>
      <c r="H594" s="347">
        <v>0</v>
      </c>
      <c r="I594" s="347">
        <v>0</v>
      </c>
      <c r="J594" s="347">
        <v>162</v>
      </c>
      <c r="K594" s="347">
        <v>12</v>
      </c>
      <c r="L594" s="347">
        <v>2</v>
      </c>
      <c r="M594" s="347">
        <v>40</v>
      </c>
      <c r="N594" s="347">
        <v>22</v>
      </c>
      <c r="O594" s="347">
        <v>0</v>
      </c>
      <c r="P594" s="347">
        <v>13</v>
      </c>
      <c r="Q594" s="535">
        <v>1</v>
      </c>
      <c r="R594" s="607">
        <f t="shared" si="187"/>
        <v>268</v>
      </c>
      <c r="S594" s="637">
        <f>R594/SUM(R593:R595)</f>
        <v>2.7931214174048983E-2</v>
      </c>
      <c r="T594" s="14"/>
      <c r="U594" s="14"/>
      <c r="V594" s="14"/>
      <c r="W594" s="1791"/>
      <c r="X594" s="14"/>
      <c r="Y594" s="14"/>
      <c r="Z594" s="14"/>
      <c r="AA594" s="14"/>
      <c r="AB594" s="14"/>
      <c r="AC594" s="14"/>
      <c r="AD594" s="14"/>
      <c r="AE594" s="14"/>
      <c r="AF594" s="14"/>
      <c r="AG594" s="14"/>
    </row>
    <row r="595" spans="1:33" ht="15.75" hidden="1" customHeight="1" thickBot="1" x14ac:dyDescent="0.3">
      <c r="A595" s="2345"/>
      <c r="B595" s="247" t="s">
        <v>202</v>
      </c>
      <c r="C595" s="536">
        <v>31</v>
      </c>
      <c r="D595" s="350">
        <v>148</v>
      </c>
      <c r="E595" s="350">
        <v>102</v>
      </c>
      <c r="F595" s="350">
        <v>74</v>
      </c>
      <c r="G595" s="350">
        <v>68</v>
      </c>
      <c r="H595" s="350">
        <v>0</v>
      </c>
      <c r="I595" s="350">
        <v>14</v>
      </c>
      <c r="J595" s="350">
        <v>4618</v>
      </c>
      <c r="K595" s="350">
        <v>218</v>
      </c>
      <c r="L595" s="350">
        <v>116</v>
      </c>
      <c r="M595" s="350">
        <v>1369</v>
      </c>
      <c r="N595" s="350">
        <v>446</v>
      </c>
      <c r="O595" s="350">
        <v>24</v>
      </c>
      <c r="P595" s="350">
        <v>244</v>
      </c>
      <c r="Q595" s="537">
        <v>165</v>
      </c>
      <c r="R595" s="608">
        <f t="shared" si="187"/>
        <v>7637</v>
      </c>
      <c r="S595" s="638">
        <f>R595/SUM(R593:R595)</f>
        <v>0.79593538301198541</v>
      </c>
      <c r="T595" s="14"/>
      <c r="U595" s="14"/>
      <c r="V595" s="14"/>
      <c r="W595" s="1791"/>
      <c r="X595" s="14"/>
      <c r="Y595" s="14"/>
      <c r="Z595" s="14"/>
      <c r="AA595" s="14"/>
      <c r="AB595" s="14"/>
      <c r="AC595" s="14"/>
      <c r="AD595" s="14"/>
      <c r="AE595" s="14"/>
      <c r="AF595" s="14"/>
      <c r="AG595" s="14"/>
    </row>
    <row r="596" spans="1:33" ht="15.75" hidden="1" customHeight="1" x14ac:dyDescent="0.25">
      <c r="A596" s="2346" t="s">
        <v>109</v>
      </c>
      <c r="B596" s="241" t="s">
        <v>200</v>
      </c>
      <c r="C596" s="526">
        <v>2</v>
      </c>
      <c r="D596" s="334">
        <v>15</v>
      </c>
      <c r="E596" s="334">
        <v>15</v>
      </c>
      <c r="F596" s="334">
        <v>6</v>
      </c>
      <c r="G596" s="334">
        <v>1</v>
      </c>
      <c r="H596" s="334">
        <v>0</v>
      </c>
      <c r="I596" s="334">
        <v>2</v>
      </c>
      <c r="J596" s="334">
        <v>328</v>
      </c>
      <c r="K596" s="334">
        <v>23</v>
      </c>
      <c r="L596" s="334">
        <v>7</v>
      </c>
      <c r="M596" s="334">
        <v>128</v>
      </c>
      <c r="N596" s="334">
        <v>26</v>
      </c>
      <c r="O596" s="334">
        <v>2</v>
      </c>
      <c r="P596" s="334">
        <v>14</v>
      </c>
      <c r="Q596" s="527">
        <v>10</v>
      </c>
      <c r="R596" s="596">
        <f t="shared" si="187"/>
        <v>579</v>
      </c>
      <c r="S596" s="639">
        <f>R596/SUM(R596:R598)</f>
        <v>5.8817553839902476E-2</v>
      </c>
      <c r="T596" s="14"/>
      <c r="U596" s="14"/>
      <c r="V596" s="14"/>
      <c r="W596" s="1791"/>
      <c r="X596" s="14"/>
      <c r="Y596" s="14"/>
      <c r="Z596" s="14"/>
      <c r="AA596" s="14"/>
      <c r="AB596" s="14"/>
      <c r="AC596" s="14"/>
      <c r="AD596" s="14"/>
      <c r="AE596" s="14"/>
      <c r="AF596" s="14"/>
      <c r="AG596" s="14"/>
    </row>
    <row r="597" spans="1:33" ht="15.75" hidden="1" customHeight="1" x14ac:dyDescent="0.25">
      <c r="A597" s="2344"/>
      <c r="B597" s="242" t="s">
        <v>201</v>
      </c>
      <c r="C597" s="528">
        <v>0</v>
      </c>
      <c r="D597" s="341">
        <v>1</v>
      </c>
      <c r="E597" s="341">
        <v>6</v>
      </c>
      <c r="F597" s="341">
        <v>0</v>
      </c>
      <c r="G597" s="341">
        <v>0</v>
      </c>
      <c r="H597" s="341">
        <v>0</v>
      </c>
      <c r="I597" s="341">
        <v>1</v>
      </c>
      <c r="J597" s="341">
        <v>81</v>
      </c>
      <c r="K597" s="341">
        <v>14</v>
      </c>
      <c r="L597" s="341">
        <v>1</v>
      </c>
      <c r="M597" s="341">
        <v>34</v>
      </c>
      <c r="N597" s="341">
        <v>11</v>
      </c>
      <c r="O597" s="341">
        <v>1</v>
      </c>
      <c r="P597" s="341">
        <v>8</v>
      </c>
      <c r="Q597" s="538">
        <v>2</v>
      </c>
      <c r="R597" s="597">
        <f t="shared" si="187"/>
        <v>160</v>
      </c>
      <c r="S597" s="640">
        <f>R597/SUM(R596:R598)</f>
        <v>1.6253555465258026E-2</v>
      </c>
      <c r="T597" s="14"/>
      <c r="U597" s="14"/>
      <c r="V597" s="14"/>
      <c r="W597" s="1791"/>
      <c r="X597" s="14"/>
      <c r="Y597" s="14"/>
      <c r="Z597" s="14"/>
      <c r="AA597" s="14"/>
      <c r="AB597" s="14"/>
      <c r="AC597" s="14"/>
      <c r="AD597" s="14"/>
      <c r="AE597" s="14"/>
      <c r="AF597" s="14"/>
      <c r="AG597" s="14"/>
    </row>
    <row r="598" spans="1:33" ht="15.75" hidden="1" customHeight="1" thickBot="1" x14ac:dyDescent="0.3">
      <c r="A598" s="2345"/>
      <c r="B598" s="243" t="s">
        <v>202</v>
      </c>
      <c r="C598" s="530">
        <v>29</v>
      </c>
      <c r="D598" s="339">
        <v>193</v>
      </c>
      <c r="E598" s="339">
        <v>148</v>
      </c>
      <c r="F598" s="339">
        <v>60</v>
      </c>
      <c r="G598" s="339">
        <v>55</v>
      </c>
      <c r="H598" s="339">
        <v>0</v>
      </c>
      <c r="I598" s="339">
        <v>17</v>
      </c>
      <c r="J598" s="339">
        <v>5526</v>
      </c>
      <c r="K598" s="339">
        <v>226</v>
      </c>
      <c r="L598" s="339">
        <v>119</v>
      </c>
      <c r="M598" s="339">
        <v>1664</v>
      </c>
      <c r="N598" s="339">
        <v>573</v>
      </c>
      <c r="O598" s="339">
        <v>29</v>
      </c>
      <c r="P598" s="339">
        <v>260</v>
      </c>
      <c r="Q598" s="531">
        <v>206</v>
      </c>
      <c r="R598" s="599">
        <f t="shared" si="187"/>
        <v>9105</v>
      </c>
      <c r="S598" s="641">
        <f>R598/SUM(R596:R598)</f>
        <v>0.92492889069483952</v>
      </c>
      <c r="T598" s="14"/>
      <c r="U598" s="14"/>
      <c r="V598" s="14"/>
      <c r="W598" s="1791"/>
      <c r="X598" s="14"/>
      <c r="Y598" s="14"/>
      <c r="Z598" s="14"/>
      <c r="AA598" s="14"/>
      <c r="AB598" s="14"/>
      <c r="AC598" s="14"/>
      <c r="AD598" s="14"/>
      <c r="AE598" s="14"/>
      <c r="AF598" s="14"/>
      <c r="AG598" s="14"/>
    </row>
    <row r="599" spans="1:33" ht="15.75" hidden="1" customHeight="1" x14ac:dyDescent="0.25">
      <c r="A599" s="2344" t="s">
        <v>110</v>
      </c>
      <c r="B599" s="248" t="s">
        <v>200</v>
      </c>
      <c r="C599" s="539">
        <v>0</v>
      </c>
      <c r="D599" s="353">
        <v>0</v>
      </c>
      <c r="E599" s="353">
        <v>1</v>
      </c>
      <c r="F599" s="353">
        <v>1</v>
      </c>
      <c r="G599" s="353">
        <v>0</v>
      </c>
      <c r="H599" s="353">
        <v>0</v>
      </c>
      <c r="I599" s="353">
        <v>0</v>
      </c>
      <c r="J599" s="353">
        <v>63</v>
      </c>
      <c r="K599" s="353">
        <v>0</v>
      </c>
      <c r="L599" s="353">
        <v>0</v>
      </c>
      <c r="M599" s="353">
        <v>14</v>
      </c>
      <c r="N599" s="353">
        <v>5</v>
      </c>
      <c r="O599" s="353">
        <v>0</v>
      </c>
      <c r="P599" s="353">
        <v>3</v>
      </c>
      <c r="Q599" s="540">
        <v>1</v>
      </c>
      <c r="R599" s="606">
        <f t="shared" si="187"/>
        <v>88</v>
      </c>
      <c r="S599" s="654">
        <f>R599/SUM(R599:R601)</f>
        <v>0.29042904290429045</v>
      </c>
      <c r="T599" s="14"/>
      <c r="U599" s="14"/>
      <c r="V599" s="14"/>
      <c r="W599" s="1791"/>
      <c r="X599" s="14"/>
      <c r="Y599" s="14"/>
      <c r="Z599" s="14"/>
      <c r="AA599" s="14"/>
      <c r="AB599" s="14"/>
      <c r="AC599" s="14"/>
      <c r="AD599" s="14"/>
      <c r="AE599" s="14"/>
      <c r="AF599" s="14"/>
      <c r="AG599" s="14"/>
    </row>
    <row r="600" spans="1:33" ht="15.75" hidden="1" customHeight="1" x14ac:dyDescent="0.25">
      <c r="A600" s="2344"/>
      <c r="B600" s="246" t="s">
        <v>201</v>
      </c>
      <c r="C600" s="534">
        <v>0</v>
      </c>
      <c r="D600" s="347">
        <v>1</v>
      </c>
      <c r="E600" s="347">
        <v>0</v>
      </c>
      <c r="F600" s="347">
        <v>0</v>
      </c>
      <c r="G600" s="347">
        <v>0</v>
      </c>
      <c r="H600" s="347">
        <v>0</v>
      </c>
      <c r="I600" s="347">
        <v>0</v>
      </c>
      <c r="J600" s="347">
        <v>13</v>
      </c>
      <c r="K600" s="347">
        <v>0</v>
      </c>
      <c r="L600" s="347">
        <v>0</v>
      </c>
      <c r="M600" s="347">
        <v>0</v>
      </c>
      <c r="N600" s="347">
        <v>5</v>
      </c>
      <c r="O600" s="347">
        <v>0</v>
      </c>
      <c r="P600" s="347">
        <v>1</v>
      </c>
      <c r="Q600" s="535">
        <v>0</v>
      </c>
      <c r="R600" s="607">
        <f t="shared" si="187"/>
        <v>20</v>
      </c>
      <c r="S600" s="637">
        <f>R600/SUM(R599:R601)</f>
        <v>6.6006600660066E-2</v>
      </c>
      <c r="T600" s="14"/>
      <c r="U600" s="14"/>
      <c r="V600" s="14"/>
      <c r="W600" s="1791"/>
      <c r="X600" s="14"/>
      <c r="Y600" s="14"/>
      <c r="Z600" s="14"/>
      <c r="AA600" s="14"/>
      <c r="AB600" s="14"/>
      <c r="AC600" s="14"/>
      <c r="AD600" s="14"/>
      <c r="AE600" s="14"/>
      <c r="AF600" s="14"/>
      <c r="AG600" s="14"/>
    </row>
    <row r="601" spans="1:33" ht="15.75" hidden="1" customHeight="1" thickBot="1" x14ac:dyDescent="0.3">
      <c r="A601" s="2353"/>
      <c r="B601" s="249" t="s">
        <v>202</v>
      </c>
      <c r="C601" s="541">
        <v>1</v>
      </c>
      <c r="D601" s="356">
        <v>2</v>
      </c>
      <c r="E601" s="356">
        <v>5</v>
      </c>
      <c r="F601" s="356">
        <v>0</v>
      </c>
      <c r="G601" s="356">
        <v>0</v>
      </c>
      <c r="H601" s="356">
        <v>0</v>
      </c>
      <c r="I601" s="356">
        <v>1</v>
      </c>
      <c r="J601" s="356">
        <v>122</v>
      </c>
      <c r="K601" s="356">
        <v>0</v>
      </c>
      <c r="L601" s="356">
        <v>1</v>
      </c>
      <c r="M601" s="356">
        <v>27</v>
      </c>
      <c r="N601" s="356">
        <v>29</v>
      </c>
      <c r="O601" s="356">
        <v>0</v>
      </c>
      <c r="P601" s="356">
        <v>5</v>
      </c>
      <c r="Q601" s="542">
        <v>2</v>
      </c>
      <c r="R601" s="609">
        <f t="shared" si="187"/>
        <v>195</v>
      </c>
      <c r="S601" s="653">
        <f>R601/SUM(R599:R601)</f>
        <v>0.64356435643564358</v>
      </c>
      <c r="T601" s="14"/>
      <c r="U601" s="14"/>
      <c r="V601" s="14"/>
      <c r="W601" s="1791"/>
      <c r="X601" s="14"/>
      <c r="Y601" s="14"/>
      <c r="Z601" s="14"/>
      <c r="AA601" s="14"/>
      <c r="AB601" s="14"/>
      <c r="AC601" s="14"/>
      <c r="AD601" s="14"/>
      <c r="AE601" s="14"/>
      <c r="AF601" s="14"/>
      <c r="AG601" s="14"/>
    </row>
    <row r="602" spans="1:33" ht="15.75" hidden="1" customHeight="1" thickTop="1" x14ac:dyDescent="0.25">
      <c r="A602" s="2344" t="s">
        <v>130</v>
      </c>
      <c r="B602" s="524" t="s">
        <v>200</v>
      </c>
      <c r="C602" s="201">
        <v>7</v>
      </c>
      <c r="D602" s="199">
        <v>59</v>
      </c>
      <c r="E602" s="199">
        <v>59</v>
      </c>
      <c r="F602" s="199">
        <v>34</v>
      </c>
      <c r="G602" s="199">
        <v>15</v>
      </c>
      <c r="H602" s="199">
        <v>0</v>
      </c>
      <c r="I602" s="199">
        <v>9</v>
      </c>
      <c r="J602" s="199">
        <v>2070</v>
      </c>
      <c r="K602" s="199">
        <v>171</v>
      </c>
      <c r="L602" s="199">
        <v>33</v>
      </c>
      <c r="M602" s="199">
        <v>837</v>
      </c>
      <c r="N602" s="199">
        <v>176</v>
      </c>
      <c r="O602" s="199">
        <v>9</v>
      </c>
      <c r="P602" s="199">
        <v>84</v>
      </c>
      <c r="Q602" s="543">
        <v>64</v>
      </c>
      <c r="R602" s="200">
        <f>SUM(C602:Q602)</f>
        <v>3627</v>
      </c>
      <c r="S602" s="816">
        <f>R602/SUM(R602:R604)</f>
        <v>0.1532384131142</v>
      </c>
      <c r="T602" s="14"/>
      <c r="U602" s="14"/>
      <c r="V602" s="14"/>
      <c r="W602" s="1791"/>
      <c r="X602" s="14"/>
      <c r="Y602" s="14"/>
      <c r="Z602" s="14"/>
      <c r="AA602" s="14"/>
      <c r="AB602" s="14"/>
      <c r="AC602" s="14"/>
      <c r="AD602" s="14"/>
      <c r="AE602" s="14"/>
      <c r="AF602" s="14"/>
      <c r="AG602" s="14"/>
    </row>
    <row r="603" spans="1:33" ht="15.75" hidden="1" customHeight="1" x14ac:dyDescent="0.25">
      <c r="A603" s="2344"/>
      <c r="B603" s="242" t="s">
        <v>201</v>
      </c>
      <c r="C603" s="197">
        <v>1</v>
      </c>
      <c r="D603" s="202">
        <v>14</v>
      </c>
      <c r="E603" s="202">
        <v>13</v>
      </c>
      <c r="F603" s="202">
        <v>4</v>
      </c>
      <c r="G603" s="202">
        <v>0</v>
      </c>
      <c r="H603" s="202">
        <v>0</v>
      </c>
      <c r="I603" s="202">
        <v>2</v>
      </c>
      <c r="J603" s="202">
        <v>374</v>
      </c>
      <c r="K603" s="202">
        <v>42</v>
      </c>
      <c r="L603" s="202">
        <v>4</v>
      </c>
      <c r="M603" s="202">
        <v>86</v>
      </c>
      <c r="N603" s="202">
        <v>54</v>
      </c>
      <c r="O603" s="202">
        <v>1</v>
      </c>
      <c r="P603" s="202">
        <v>27</v>
      </c>
      <c r="Q603" s="544">
        <v>7</v>
      </c>
      <c r="R603" s="203">
        <f>SUM(C603:Q603)</f>
        <v>629</v>
      </c>
      <c r="S603" s="816">
        <f>R603/SUM(R602:R604)</f>
        <v>2.6574844733617813E-2</v>
      </c>
      <c r="T603" s="14"/>
      <c r="U603" s="14"/>
      <c r="V603" s="14"/>
      <c r="W603" s="1791"/>
      <c r="X603" s="14"/>
      <c r="Y603" s="14"/>
      <c r="Z603" s="14"/>
      <c r="AA603" s="14"/>
      <c r="AB603" s="14"/>
      <c r="AC603" s="14"/>
      <c r="AD603" s="14"/>
      <c r="AE603" s="14"/>
      <c r="AF603" s="14"/>
      <c r="AG603" s="14"/>
    </row>
    <row r="604" spans="1:33" ht="15.75" hidden="1" customHeight="1" thickBot="1" x14ac:dyDescent="0.3">
      <c r="A604" s="2344"/>
      <c r="B604" s="525" t="s">
        <v>202</v>
      </c>
      <c r="C604" s="198">
        <v>67</v>
      </c>
      <c r="D604" s="244">
        <v>383</v>
      </c>
      <c r="E604" s="244">
        <v>287</v>
      </c>
      <c r="F604" s="244">
        <v>151</v>
      </c>
      <c r="G604" s="244">
        <v>138</v>
      </c>
      <c r="H604" s="244">
        <v>0</v>
      </c>
      <c r="I604" s="244">
        <v>40</v>
      </c>
      <c r="J604" s="244">
        <v>11844</v>
      </c>
      <c r="K604" s="244">
        <v>517</v>
      </c>
      <c r="L604" s="244">
        <v>266</v>
      </c>
      <c r="M604" s="244">
        <v>3415</v>
      </c>
      <c r="N604" s="244">
        <v>1211</v>
      </c>
      <c r="O604" s="244">
        <v>65</v>
      </c>
      <c r="P604" s="244">
        <v>587</v>
      </c>
      <c r="Q604" s="545">
        <v>442</v>
      </c>
      <c r="R604" s="598">
        <f>SUM(C604:Q604)</f>
        <v>19413</v>
      </c>
      <c r="S604" s="824">
        <f>R604/SUM(R602:R604)</f>
        <v>0.82018674215218212</v>
      </c>
      <c r="T604" s="14"/>
      <c r="U604" s="14"/>
      <c r="V604" s="14"/>
      <c r="W604" s="1791"/>
      <c r="X604" s="14"/>
      <c r="Y604" s="14"/>
      <c r="Z604" s="14"/>
      <c r="AA604" s="14"/>
      <c r="AB604" s="14"/>
      <c r="AC604" s="14"/>
      <c r="AD604" s="14"/>
      <c r="AE604" s="14"/>
      <c r="AF604" s="14"/>
      <c r="AG604" s="14"/>
    </row>
    <row r="605" spans="1:33" s="752" customFormat="1" ht="15.75" hidden="1" customHeight="1" x14ac:dyDescent="0.25">
      <c r="A605" s="2346" t="s">
        <v>129</v>
      </c>
      <c r="B605" s="60" t="s">
        <v>200</v>
      </c>
      <c r="C605" s="630">
        <f>C602/SUM(C602:C604)</f>
        <v>9.3333333333333338E-2</v>
      </c>
      <c r="D605" s="282">
        <f>D602/SUM(D602:D604)</f>
        <v>0.12938596491228072</v>
      </c>
      <c r="E605" s="282">
        <f>E602/SUM(E602:E604)</f>
        <v>0.16434540389972144</v>
      </c>
      <c r="F605" s="282">
        <f>F602/SUM(F602:F604)</f>
        <v>0.17989417989417988</v>
      </c>
      <c r="G605" s="282">
        <f>G602/SUM(G602:G604)</f>
        <v>9.8039215686274508E-2</v>
      </c>
      <c r="H605" s="282">
        <v>0</v>
      </c>
      <c r="I605" s="282">
        <f t="shared" ref="I605:R605" si="188">I602/SUM(I602:I604)</f>
        <v>0.17647058823529413</v>
      </c>
      <c r="J605" s="282">
        <f t="shared" si="188"/>
        <v>0.14487681970884658</v>
      </c>
      <c r="K605" s="282">
        <f t="shared" si="188"/>
        <v>0.23424657534246576</v>
      </c>
      <c r="L605" s="282">
        <f t="shared" si="188"/>
        <v>0.10891089108910891</v>
      </c>
      <c r="M605" s="282">
        <f t="shared" si="188"/>
        <v>0.19294605809128632</v>
      </c>
      <c r="N605" s="282">
        <f t="shared" si="188"/>
        <v>0.12213740458015267</v>
      </c>
      <c r="O605" s="282">
        <f t="shared" si="188"/>
        <v>0.12</v>
      </c>
      <c r="P605" s="282">
        <f t="shared" si="188"/>
        <v>0.12034383954154727</v>
      </c>
      <c r="Q605" s="633">
        <f t="shared" si="188"/>
        <v>0.12475633528265107</v>
      </c>
      <c r="R605" s="636">
        <f t="shared" si="188"/>
        <v>0.1532384131142</v>
      </c>
      <c r="S605" s="2347"/>
      <c r="T605" s="825"/>
      <c r="U605" s="825"/>
      <c r="V605" s="825"/>
      <c r="W605" s="1795"/>
      <c r="X605" s="825"/>
      <c r="Y605" s="825"/>
      <c r="Z605" s="825"/>
      <c r="AA605" s="825"/>
      <c r="AB605" s="825"/>
      <c r="AC605" s="825"/>
      <c r="AD605" s="825"/>
      <c r="AE605" s="825"/>
      <c r="AF605" s="825"/>
      <c r="AG605" s="825"/>
    </row>
    <row r="606" spans="1:33" s="752" customFormat="1" ht="15.75" hidden="1" customHeight="1" x14ac:dyDescent="0.25">
      <c r="A606" s="2344"/>
      <c r="B606" s="58" t="s">
        <v>201</v>
      </c>
      <c r="C606" s="631">
        <f>C603/SUM(C602:C604)</f>
        <v>1.3333333333333334E-2</v>
      </c>
      <c r="D606" s="283">
        <f>D603/SUM(D602:D604)</f>
        <v>3.0701754385964911E-2</v>
      </c>
      <c r="E606" s="283">
        <f>E603/SUM(E602:E604)</f>
        <v>3.6211699164345405E-2</v>
      </c>
      <c r="F606" s="283">
        <f>F603/SUM(F602:F604)</f>
        <v>2.1164021164021163E-2</v>
      </c>
      <c r="G606" s="283">
        <f>G603/SUM(G602:G604)</f>
        <v>0</v>
      </c>
      <c r="H606" s="283">
        <v>0</v>
      </c>
      <c r="I606" s="283">
        <f t="shared" ref="I606:R606" si="189">I603/SUM(I602:I604)</f>
        <v>3.9215686274509803E-2</v>
      </c>
      <c r="J606" s="283">
        <f t="shared" si="189"/>
        <v>2.6175811870100783E-2</v>
      </c>
      <c r="K606" s="283">
        <f t="shared" si="189"/>
        <v>5.7534246575342465E-2</v>
      </c>
      <c r="L606" s="283">
        <f t="shared" si="189"/>
        <v>1.3201320132013201E-2</v>
      </c>
      <c r="M606" s="283">
        <f t="shared" si="189"/>
        <v>1.9824804057169201E-2</v>
      </c>
      <c r="N606" s="283">
        <f t="shared" si="189"/>
        <v>3.7473976405274112E-2</v>
      </c>
      <c r="O606" s="283">
        <f t="shared" si="189"/>
        <v>1.3333333333333334E-2</v>
      </c>
      <c r="P606" s="283">
        <f t="shared" si="189"/>
        <v>3.8681948424068767E-2</v>
      </c>
      <c r="Q606" s="634">
        <f t="shared" si="189"/>
        <v>1.364522417153996E-2</v>
      </c>
      <c r="R606" s="637">
        <f t="shared" si="189"/>
        <v>2.6574844733617813E-2</v>
      </c>
      <c r="S606" s="2348"/>
      <c r="T606" s="825"/>
      <c r="U606" s="825"/>
      <c r="V606" s="825"/>
      <c r="W606" s="1795"/>
      <c r="X606" s="825"/>
      <c r="Y606" s="825"/>
      <c r="Z606" s="825"/>
      <c r="AA606" s="825"/>
      <c r="AB606" s="825"/>
      <c r="AC606" s="825"/>
      <c r="AD606" s="825"/>
      <c r="AE606" s="825"/>
      <c r="AF606" s="825"/>
      <c r="AG606" s="825"/>
    </row>
    <row r="607" spans="1:33" s="752" customFormat="1" ht="17.25" hidden="1" customHeight="1" thickBot="1" x14ac:dyDescent="0.3">
      <c r="A607" s="2345"/>
      <c r="B607" s="59" t="s">
        <v>202</v>
      </c>
      <c r="C607" s="632">
        <v>0.89400000000000002</v>
      </c>
      <c r="D607" s="284">
        <f>D604/SUM(D602:D604)</f>
        <v>0.83991228070175439</v>
      </c>
      <c r="E607" s="284">
        <v>0.8</v>
      </c>
      <c r="F607" s="284">
        <f>F604/SUM(F602:F604)</f>
        <v>0.79894179894179895</v>
      </c>
      <c r="G607" s="284">
        <f>G604/SUM(G602:G604)</f>
        <v>0.90196078431372551</v>
      </c>
      <c r="H607" s="284">
        <v>0</v>
      </c>
      <c r="I607" s="284">
        <v>0.78500000000000003</v>
      </c>
      <c r="J607" s="284">
        <f t="shared" ref="J607:R607" si="190">J604/SUM(J602:J604)</f>
        <v>0.82894736842105265</v>
      </c>
      <c r="K607" s="284">
        <f t="shared" si="190"/>
        <v>0.70821917808219181</v>
      </c>
      <c r="L607" s="284">
        <f t="shared" si="190"/>
        <v>0.87788778877887785</v>
      </c>
      <c r="M607" s="284">
        <f t="shared" si="190"/>
        <v>0.78722913785154447</v>
      </c>
      <c r="N607" s="284">
        <v>0.84099999999999997</v>
      </c>
      <c r="O607" s="284">
        <f t="shared" si="190"/>
        <v>0.8666666666666667</v>
      </c>
      <c r="P607" s="284">
        <f t="shared" si="190"/>
        <v>0.84097421203438394</v>
      </c>
      <c r="Q607" s="635">
        <v>0.86099999999999999</v>
      </c>
      <c r="R607" s="638">
        <f t="shared" si="190"/>
        <v>0.82018674215218212</v>
      </c>
      <c r="S607" s="2349"/>
      <c r="T607" s="825"/>
      <c r="U607" s="825"/>
      <c r="V607" s="825"/>
      <c r="W607" s="1795"/>
      <c r="X607" s="825"/>
      <c r="Y607" s="825"/>
      <c r="Z607" s="825"/>
      <c r="AA607" s="825"/>
      <c r="AB607" s="825"/>
      <c r="AC607" s="825"/>
      <c r="AD607" s="825"/>
      <c r="AE607" s="825"/>
      <c r="AF607" s="825"/>
      <c r="AG607" s="825"/>
    </row>
    <row r="608" spans="1:33" ht="15.75" hidden="1" customHeight="1" thickBot="1" x14ac:dyDescent="0.3">
      <c r="A608" s="2364" t="s">
        <v>161</v>
      </c>
      <c r="B608" s="2365"/>
      <c r="C608" s="2361"/>
      <c r="D608" s="2361"/>
      <c r="E608" s="2361"/>
      <c r="F608" s="2361"/>
      <c r="G608" s="2361"/>
      <c r="H608" s="2361"/>
      <c r="I608" s="2361"/>
      <c r="J608" s="2361"/>
      <c r="K608" s="2361"/>
      <c r="L608" s="2361"/>
      <c r="M608" s="2361"/>
      <c r="N608" s="2361"/>
      <c r="O608" s="2361"/>
      <c r="P608" s="2361"/>
      <c r="Q608" s="2361"/>
      <c r="R608" s="2365"/>
      <c r="S608" s="2362"/>
      <c r="T608" s="240"/>
      <c r="U608" s="240"/>
      <c r="V608" s="240"/>
      <c r="W608" s="1794"/>
      <c r="X608" s="240"/>
      <c r="Y608" s="240"/>
      <c r="Z608" s="240"/>
      <c r="AA608" s="240"/>
      <c r="AB608" s="240"/>
      <c r="AC608" s="240"/>
      <c r="AD608" s="240"/>
      <c r="AE608" s="240"/>
      <c r="AF608" s="240"/>
      <c r="AG608" s="240"/>
    </row>
    <row r="609" spans="1:33" ht="15.75" hidden="1" customHeight="1" x14ac:dyDescent="0.25">
      <c r="A609" s="2346" t="s">
        <v>162</v>
      </c>
      <c r="B609" s="55" t="s">
        <v>200</v>
      </c>
      <c r="C609" s="333">
        <v>0</v>
      </c>
      <c r="D609" s="334">
        <v>1</v>
      </c>
      <c r="E609" s="334">
        <v>1</v>
      </c>
      <c r="F609" s="334">
        <v>0</v>
      </c>
      <c r="G609" s="334">
        <v>0</v>
      </c>
      <c r="H609" s="334">
        <v>0</v>
      </c>
      <c r="I609" s="334">
        <v>0</v>
      </c>
      <c r="J609" s="334">
        <v>2</v>
      </c>
      <c r="K609" s="334">
        <v>0</v>
      </c>
      <c r="L609" s="334">
        <v>0</v>
      </c>
      <c r="M609" s="334">
        <v>0</v>
      </c>
      <c r="N609" s="334">
        <v>0</v>
      </c>
      <c r="O609" s="334">
        <v>0</v>
      </c>
      <c r="P609" s="334">
        <v>0</v>
      </c>
      <c r="Q609" s="335">
        <v>0</v>
      </c>
      <c r="R609" s="621">
        <f>SUM(C609:Q609)</f>
        <v>4</v>
      </c>
      <c r="S609" s="639">
        <f>R609/SUM(R609:R611)</f>
        <v>3.3333333333333333E-2</v>
      </c>
      <c r="T609" s="14"/>
      <c r="U609" s="14"/>
      <c r="V609" s="14"/>
      <c r="W609" s="1791"/>
      <c r="X609" s="14"/>
      <c r="Y609" s="14"/>
      <c r="Z609" s="14"/>
      <c r="AA609" s="14"/>
      <c r="AB609" s="14"/>
      <c r="AC609" s="14"/>
      <c r="AD609" s="14"/>
      <c r="AE609" s="14"/>
      <c r="AF609" s="14"/>
      <c r="AG609" s="14"/>
    </row>
    <row r="610" spans="1:33" ht="15.75" hidden="1" customHeight="1" x14ac:dyDescent="0.25">
      <c r="A610" s="2344"/>
      <c r="B610" s="56" t="s">
        <v>201</v>
      </c>
      <c r="C610" s="336">
        <v>0</v>
      </c>
      <c r="D610" s="336">
        <v>0</v>
      </c>
      <c r="E610" s="336">
        <v>0</v>
      </c>
      <c r="F610" s="336">
        <v>0</v>
      </c>
      <c r="G610" s="336">
        <v>0</v>
      </c>
      <c r="H610" s="336">
        <v>0</v>
      </c>
      <c r="I610" s="336">
        <v>0</v>
      </c>
      <c r="J610" s="336">
        <v>1</v>
      </c>
      <c r="K610" s="336">
        <v>0</v>
      </c>
      <c r="L610" s="336">
        <v>0</v>
      </c>
      <c r="M610" s="336">
        <v>0</v>
      </c>
      <c r="N610" s="336">
        <v>0</v>
      </c>
      <c r="O610" s="336">
        <v>0</v>
      </c>
      <c r="P610" s="336">
        <v>0</v>
      </c>
      <c r="Q610" s="337">
        <v>0</v>
      </c>
      <c r="R610" s="622">
        <f>SUM(C610:Q610)</f>
        <v>1</v>
      </c>
      <c r="S610" s="640">
        <f>R610/SUM(R609:R611)</f>
        <v>8.3333333333333332E-3</v>
      </c>
      <c r="T610" s="14"/>
      <c r="U610" s="14"/>
      <c r="V610" s="14"/>
      <c r="W610" s="1791"/>
      <c r="X610" s="14"/>
      <c r="Y610" s="14"/>
      <c r="Z610" s="14"/>
      <c r="AA610" s="14"/>
      <c r="AB610" s="14"/>
      <c r="AC610" s="14"/>
      <c r="AD610" s="14"/>
      <c r="AE610" s="14"/>
      <c r="AF610" s="14"/>
      <c r="AG610" s="14"/>
    </row>
    <row r="611" spans="1:33" ht="15.75" hidden="1" customHeight="1" thickBot="1" x14ac:dyDescent="0.3">
      <c r="A611" s="2345"/>
      <c r="B611" s="57" t="s">
        <v>202</v>
      </c>
      <c r="C611" s="338">
        <v>1</v>
      </c>
      <c r="D611" s="339">
        <v>0</v>
      </c>
      <c r="E611" s="339">
        <v>4</v>
      </c>
      <c r="F611" s="339">
        <v>0</v>
      </c>
      <c r="G611" s="339">
        <v>0</v>
      </c>
      <c r="H611" s="339">
        <v>0</v>
      </c>
      <c r="I611" s="339">
        <v>0</v>
      </c>
      <c r="J611" s="339">
        <v>61</v>
      </c>
      <c r="K611" s="339">
        <v>4</v>
      </c>
      <c r="L611" s="339">
        <v>2</v>
      </c>
      <c r="M611" s="339">
        <v>30</v>
      </c>
      <c r="N611" s="339">
        <v>10</v>
      </c>
      <c r="O611" s="339">
        <v>0</v>
      </c>
      <c r="P611" s="339">
        <v>2</v>
      </c>
      <c r="Q611" s="340">
        <v>1</v>
      </c>
      <c r="R611" s="623">
        <f>SUM(C611:Q611)</f>
        <v>115</v>
      </c>
      <c r="S611" s="650">
        <f>R611/SUM(R609:R611)</f>
        <v>0.95833333333333337</v>
      </c>
      <c r="T611" s="14"/>
      <c r="U611" s="14"/>
      <c r="V611" s="14"/>
      <c r="W611" s="1791"/>
      <c r="X611" s="14"/>
      <c r="Y611" s="14"/>
      <c r="Z611" s="14"/>
      <c r="AA611" s="14"/>
      <c r="AB611" s="14"/>
      <c r="AC611" s="14"/>
      <c r="AD611" s="14"/>
      <c r="AE611" s="14"/>
      <c r="AF611" s="14"/>
      <c r="AG611" s="14"/>
    </row>
    <row r="612" spans="1:33" ht="15.75" hidden="1" customHeight="1" x14ac:dyDescent="0.25">
      <c r="A612" s="2346" t="s">
        <v>163</v>
      </c>
      <c r="B612" s="60" t="s">
        <v>200</v>
      </c>
      <c r="C612" s="343">
        <v>6</v>
      </c>
      <c r="D612" s="344">
        <v>48</v>
      </c>
      <c r="E612" s="344">
        <v>48</v>
      </c>
      <c r="F612" s="344">
        <v>30</v>
      </c>
      <c r="G612" s="344">
        <v>12</v>
      </c>
      <c r="H612" s="344">
        <v>0</v>
      </c>
      <c r="I612" s="344">
        <v>9</v>
      </c>
      <c r="J612" s="344">
        <v>1684</v>
      </c>
      <c r="K612" s="344">
        <v>156</v>
      </c>
      <c r="L612" s="344">
        <v>28</v>
      </c>
      <c r="M612" s="344">
        <v>703</v>
      </c>
      <c r="N612" s="344">
        <v>142</v>
      </c>
      <c r="O612" s="344">
        <v>7</v>
      </c>
      <c r="P612" s="344">
        <v>66</v>
      </c>
      <c r="Q612" s="345">
        <v>55</v>
      </c>
      <c r="R612" s="624">
        <f>SUM(C612:Q612)</f>
        <v>2994</v>
      </c>
      <c r="S612" s="636">
        <f>R612/SUM(R612:R614)</f>
        <v>0.18243860825056366</v>
      </c>
      <c r="T612" s="14"/>
      <c r="U612" s="14"/>
      <c r="V612" s="14"/>
      <c r="W612" s="1791"/>
      <c r="X612" s="14"/>
      <c r="Y612" s="14"/>
      <c r="Z612" s="14"/>
      <c r="AA612" s="14"/>
      <c r="AB612" s="14"/>
      <c r="AC612" s="14"/>
      <c r="AD612" s="14"/>
      <c r="AE612" s="14"/>
      <c r="AF612" s="14"/>
      <c r="AG612" s="14"/>
    </row>
    <row r="613" spans="1:33" ht="15.75" hidden="1" customHeight="1" x14ac:dyDescent="0.25">
      <c r="A613" s="2344"/>
      <c r="B613" s="58" t="s">
        <v>201</v>
      </c>
      <c r="C613" s="346">
        <v>0</v>
      </c>
      <c r="D613" s="347">
        <v>12</v>
      </c>
      <c r="E613" s="347">
        <v>11</v>
      </c>
      <c r="F613" s="347">
        <v>4</v>
      </c>
      <c r="G613" s="347">
        <v>0</v>
      </c>
      <c r="H613" s="347">
        <v>0</v>
      </c>
      <c r="I613" s="347">
        <v>1</v>
      </c>
      <c r="J613" s="347">
        <v>298</v>
      </c>
      <c r="K613" s="347">
        <v>37</v>
      </c>
      <c r="L613" s="347">
        <v>3</v>
      </c>
      <c r="M613" s="347">
        <v>64</v>
      </c>
      <c r="N613" s="347">
        <v>46</v>
      </c>
      <c r="O613" s="347">
        <v>1</v>
      </c>
      <c r="P613" s="347">
        <v>22</v>
      </c>
      <c r="Q613" s="348">
        <v>6</v>
      </c>
      <c r="R613" s="625">
        <f t="shared" ref="R613:R620" si="191">SUM(C613:Q613)</f>
        <v>505</v>
      </c>
      <c r="S613" s="637">
        <f>R613/SUM(R612:R614)</f>
        <v>3.0772043141795137E-2</v>
      </c>
      <c r="T613" s="14"/>
      <c r="U613" s="14"/>
      <c r="V613" s="14"/>
      <c r="W613" s="1791"/>
      <c r="X613" s="14"/>
      <c r="Y613" s="14"/>
      <c r="Z613" s="14"/>
      <c r="AA613" s="14"/>
      <c r="AB613" s="14"/>
      <c r="AC613" s="14"/>
      <c r="AD613" s="14"/>
      <c r="AE613" s="14"/>
      <c r="AF613" s="14"/>
      <c r="AG613" s="14"/>
    </row>
    <row r="614" spans="1:33" ht="15.75" hidden="1" customHeight="1" thickBot="1" x14ac:dyDescent="0.3">
      <c r="A614" s="2345"/>
      <c r="B614" s="59" t="s">
        <v>202</v>
      </c>
      <c r="C614" s="349">
        <v>44</v>
      </c>
      <c r="D614" s="350">
        <v>253</v>
      </c>
      <c r="E614" s="350">
        <v>199</v>
      </c>
      <c r="F614" s="350">
        <v>105</v>
      </c>
      <c r="G614" s="350">
        <v>103</v>
      </c>
      <c r="H614" s="350">
        <v>0</v>
      </c>
      <c r="I614" s="350">
        <v>25</v>
      </c>
      <c r="J614" s="350">
        <v>7740</v>
      </c>
      <c r="K614" s="350">
        <v>361</v>
      </c>
      <c r="L614" s="350">
        <v>191</v>
      </c>
      <c r="M614" s="350">
        <v>2357</v>
      </c>
      <c r="N614" s="350">
        <v>798</v>
      </c>
      <c r="O614" s="350">
        <v>40</v>
      </c>
      <c r="P614" s="350">
        <v>405</v>
      </c>
      <c r="Q614" s="351">
        <v>291</v>
      </c>
      <c r="R614" s="626">
        <f t="shared" si="191"/>
        <v>12912</v>
      </c>
      <c r="S614" s="655">
        <f>R614/SUM(R612:R614)</f>
        <v>0.78678934860764127</v>
      </c>
      <c r="T614" s="14"/>
      <c r="U614" s="14"/>
      <c r="V614" s="14"/>
      <c r="W614" s="1791"/>
      <c r="X614" s="14"/>
      <c r="Y614" s="14"/>
      <c r="Z614" s="14"/>
      <c r="AA614" s="14"/>
      <c r="AB614" s="14"/>
      <c r="AC614" s="14"/>
      <c r="AD614" s="14"/>
      <c r="AE614" s="14"/>
      <c r="AF614" s="14"/>
      <c r="AG614" s="14"/>
    </row>
    <row r="615" spans="1:33" ht="15.75" hidden="1" customHeight="1" x14ac:dyDescent="0.25">
      <c r="A615" s="2346" t="s">
        <v>164</v>
      </c>
      <c r="B615" s="55" t="s">
        <v>200</v>
      </c>
      <c r="C615" s="526">
        <v>1</v>
      </c>
      <c r="D615" s="334">
        <v>8</v>
      </c>
      <c r="E615" s="334">
        <v>8</v>
      </c>
      <c r="F615" s="334">
        <v>3</v>
      </c>
      <c r="G615" s="334">
        <v>2</v>
      </c>
      <c r="H615" s="334">
        <v>0</v>
      </c>
      <c r="I615" s="334">
        <v>0</v>
      </c>
      <c r="J615" s="334">
        <v>281</v>
      </c>
      <c r="K615" s="334">
        <v>14</v>
      </c>
      <c r="L615" s="334">
        <v>4</v>
      </c>
      <c r="M615" s="334">
        <v>119</v>
      </c>
      <c r="N615" s="334">
        <v>22</v>
      </c>
      <c r="O615" s="334">
        <v>0</v>
      </c>
      <c r="P615" s="334">
        <v>11</v>
      </c>
      <c r="Q615" s="335">
        <v>6</v>
      </c>
      <c r="R615" s="621">
        <f t="shared" si="191"/>
        <v>479</v>
      </c>
      <c r="S615" s="639">
        <f>R615/SUM(R615:R617)</f>
        <v>7.6935432059106967E-2</v>
      </c>
      <c r="T615" s="14"/>
      <c r="U615" s="14"/>
      <c r="V615" s="14"/>
      <c r="W615" s="1791"/>
      <c r="X615" s="14"/>
      <c r="Y615" s="14"/>
      <c r="Z615" s="14"/>
      <c r="AA615" s="14"/>
      <c r="AB615" s="14"/>
      <c r="AC615" s="14"/>
      <c r="AD615" s="14"/>
      <c r="AE615" s="14"/>
      <c r="AF615" s="14"/>
      <c r="AG615" s="14"/>
    </row>
    <row r="616" spans="1:33" ht="15.75" hidden="1" customHeight="1" x14ac:dyDescent="0.25">
      <c r="A616" s="2344"/>
      <c r="B616" s="56" t="s">
        <v>201</v>
      </c>
      <c r="C616" s="528">
        <v>1</v>
      </c>
      <c r="D616" s="341">
        <v>2</v>
      </c>
      <c r="E616" s="341">
        <v>1</v>
      </c>
      <c r="F616" s="341">
        <v>0</v>
      </c>
      <c r="G616" s="341">
        <v>0</v>
      </c>
      <c r="H616" s="341">
        <v>0</v>
      </c>
      <c r="I616" s="341">
        <v>1</v>
      </c>
      <c r="J616" s="341">
        <v>54</v>
      </c>
      <c r="K616" s="341">
        <v>4</v>
      </c>
      <c r="L616" s="341">
        <v>1</v>
      </c>
      <c r="M616" s="341">
        <v>18</v>
      </c>
      <c r="N616" s="341">
        <v>7</v>
      </c>
      <c r="O616" s="341">
        <v>0</v>
      </c>
      <c r="P616" s="341">
        <v>4</v>
      </c>
      <c r="Q616" s="342">
        <v>1</v>
      </c>
      <c r="R616" s="622">
        <f t="shared" si="191"/>
        <v>94</v>
      </c>
      <c r="S616" s="640">
        <f>R616/SUM(R615:R617)</f>
        <v>1.5097976228718278E-2</v>
      </c>
      <c r="T616" s="14"/>
      <c r="U616" s="14"/>
      <c r="V616" s="14"/>
      <c r="W616" s="1791"/>
      <c r="X616" s="14"/>
      <c r="Y616" s="14"/>
      <c r="Z616" s="14"/>
      <c r="AA616" s="14"/>
      <c r="AB616" s="14"/>
      <c r="AC616" s="14"/>
      <c r="AD616" s="14"/>
      <c r="AE616" s="14"/>
      <c r="AF616" s="14"/>
      <c r="AG616" s="14"/>
    </row>
    <row r="617" spans="1:33" ht="15.75" hidden="1" customHeight="1" thickBot="1" x14ac:dyDescent="0.3">
      <c r="A617" s="2344"/>
      <c r="B617" s="102" t="s">
        <v>202</v>
      </c>
      <c r="C617" s="530">
        <v>17</v>
      </c>
      <c r="D617" s="339">
        <v>112</v>
      </c>
      <c r="E617" s="339">
        <v>75</v>
      </c>
      <c r="F617" s="339">
        <v>37</v>
      </c>
      <c r="G617" s="339">
        <v>31</v>
      </c>
      <c r="H617" s="339">
        <v>0</v>
      </c>
      <c r="I617" s="339">
        <v>13</v>
      </c>
      <c r="J617" s="339">
        <v>3622</v>
      </c>
      <c r="K617" s="339">
        <v>136</v>
      </c>
      <c r="L617" s="339">
        <v>63</v>
      </c>
      <c r="M617" s="339">
        <v>901</v>
      </c>
      <c r="N617" s="339">
        <v>356</v>
      </c>
      <c r="O617" s="339">
        <v>20</v>
      </c>
      <c r="P617" s="339">
        <v>148</v>
      </c>
      <c r="Q617" s="340">
        <v>122</v>
      </c>
      <c r="R617" s="623">
        <f t="shared" si="191"/>
        <v>5653</v>
      </c>
      <c r="S617" s="650">
        <f>R617/SUM(R615:R617)</f>
        <v>0.90796659171217475</v>
      </c>
      <c r="T617" s="14"/>
      <c r="U617" s="14"/>
      <c r="V617" s="14"/>
      <c r="W617" s="1791"/>
      <c r="X617" s="14"/>
      <c r="Y617" s="14"/>
      <c r="Z617" s="14"/>
      <c r="AA617" s="14"/>
      <c r="AB617" s="14"/>
      <c r="AC617" s="14"/>
      <c r="AD617" s="14"/>
      <c r="AE617" s="14"/>
      <c r="AF617" s="14"/>
      <c r="AG617" s="14"/>
    </row>
    <row r="618" spans="1:33" ht="15.75" hidden="1" customHeight="1" x14ac:dyDescent="0.25">
      <c r="A618" s="2346" t="s">
        <v>165</v>
      </c>
      <c r="B618" s="60" t="s">
        <v>200</v>
      </c>
      <c r="C618" s="539">
        <v>0</v>
      </c>
      <c r="D618" s="353">
        <v>2</v>
      </c>
      <c r="E618" s="353">
        <v>2</v>
      </c>
      <c r="F618" s="353">
        <v>1</v>
      </c>
      <c r="G618" s="353">
        <v>1</v>
      </c>
      <c r="H618" s="353">
        <v>0</v>
      </c>
      <c r="I618" s="353">
        <v>0</v>
      </c>
      <c r="J618" s="353">
        <v>103</v>
      </c>
      <c r="K618" s="353">
        <v>1</v>
      </c>
      <c r="L618" s="353">
        <v>1</v>
      </c>
      <c r="M618" s="353">
        <v>15</v>
      </c>
      <c r="N618" s="353">
        <v>12</v>
      </c>
      <c r="O618" s="353">
        <v>2</v>
      </c>
      <c r="P618" s="353">
        <v>7</v>
      </c>
      <c r="Q618" s="354">
        <v>3</v>
      </c>
      <c r="R618" s="627">
        <f t="shared" si="191"/>
        <v>150</v>
      </c>
      <c r="S618" s="636">
        <f>R618/SUM(R618:R620)</f>
        <v>0.16447368421052633</v>
      </c>
      <c r="T618" s="14"/>
      <c r="U618" s="14"/>
      <c r="V618" s="14"/>
      <c r="W618" s="1791"/>
      <c r="X618" s="14"/>
      <c r="Y618" s="14"/>
      <c r="Z618" s="14"/>
      <c r="AA618" s="14"/>
      <c r="AB618" s="14"/>
      <c r="AC618" s="14"/>
      <c r="AD618" s="14"/>
      <c r="AE618" s="14"/>
      <c r="AF618" s="14"/>
      <c r="AG618" s="14"/>
    </row>
    <row r="619" spans="1:33" ht="15.75" hidden="1" customHeight="1" x14ac:dyDescent="0.25">
      <c r="A619" s="2344"/>
      <c r="B619" s="58" t="s">
        <v>201</v>
      </c>
      <c r="C619" s="534">
        <v>0</v>
      </c>
      <c r="D619" s="347">
        <v>0</v>
      </c>
      <c r="E619" s="347">
        <v>1</v>
      </c>
      <c r="F619" s="347">
        <v>0</v>
      </c>
      <c r="G619" s="347">
        <v>0</v>
      </c>
      <c r="H619" s="347">
        <v>0</v>
      </c>
      <c r="I619" s="347">
        <v>0</v>
      </c>
      <c r="J619" s="347">
        <v>21</v>
      </c>
      <c r="K619" s="347">
        <v>1</v>
      </c>
      <c r="L619" s="347">
        <v>0</v>
      </c>
      <c r="M619" s="347">
        <v>4</v>
      </c>
      <c r="N619" s="347">
        <v>1</v>
      </c>
      <c r="O619" s="347">
        <v>0</v>
      </c>
      <c r="P619" s="347">
        <v>1</v>
      </c>
      <c r="Q619" s="348">
        <v>0</v>
      </c>
      <c r="R619" s="625">
        <f t="shared" si="191"/>
        <v>29</v>
      </c>
      <c r="S619" s="637">
        <f>R619/SUM(R618:R620)</f>
        <v>3.1798245614035089E-2</v>
      </c>
      <c r="T619" s="14"/>
      <c r="U619" s="14"/>
      <c r="V619" s="14"/>
      <c r="W619" s="1791"/>
      <c r="X619" s="14"/>
      <c r="Y619" s="14"/>
      <c r="Z619" s="14"/>
      <c r="AA619" s="14"/>
      <c r="AB619" s="14"/>
      <c r="AC619" s="14"/>
      <c r="AD619" s="14"/>
      <c r="AE619" s="14"/>
      <c r="AF619" s="14"/>
      <c r="AG619" s="14"/>
    </row>
    <row r="620" spans="1:33" ht="15.75" hidden="1" customHeight="1" thickBot="1" x14ac:dyDescent="0.3">
      <c r="A620" s="2353"/>
      <c r="B620" s="136" t="s">
        <v>202</v>
      </c>
      <c r="C620" s="541">
        <v>5</v>
      </c>
      <c r="D620" s="356">
        <v>18</v>
      </c>
      <c r="E620" s="356">
        <v>9</v>
      </c>
      <c r="F620" s="356">
        <v>9</v>
      </c>
      <c r="G620" s="356">
        <v>4</v>
      </c>
      <c r="H620" s="356">
        <v>0</v>
      </c>
      <c r="I620" s="356">
        <v>2</v>
      </c>
      <c r="J620" s="356">
        <v>421</v>
      </c>
      <c r="K620" s="356">
        <v>16</v>
      </c>
      <c r="L620" s="356">
        <v>10</v>
      </c>
      <c r="M620" s="356">
        <v>127</v>
      </c>
      <c r="N620" s="356">
        <v>47</v>
      </c>
      <c r="O620" s="356">
        <v>5</v>
      </c>
      <c r="P620" s="356">
        <v>32</v>
      </c>
      <c r="Q620" s="357">
        <v>28</v>
      </c>
      <c r="R620" s="628">
        <f t="shared" si="191"/>
        <v>733</v>
      </c>
      <c r="S620" s="653">
        <f>R620/SUM(R618:R620)</f>
        <v>0.80372807017543857</v>
      </c>
      <c r="T620" s="14"/>
      <c r="U620" s="14"/>
      <c r="V620" s="14"/>
      <c r="W620" s="1791"/>
      <c r="X620" s="14"/>
      <c r="Y620" s="14"/>
      <c r="Z620" s="14"/>
      <c r="AA620" s="14"/>
      <c r="AB620" s="14"/>
      <c r="AC620" s="14"/>
      <c r="AD620" s="14"/>
      <c r="AE620" s="14"/>
      <c r="AF620" s="14"/>
      <c r="AG620" s="14"/>
    </row>
    <row r="621" spans="1:33" ht="15.75" hidden="1" customHeight="1" thickTop="1" x14ac:dyDescent="0.25">
      <c r="A621" s="2344" t="s">
        <v>130</v>
      </c>
      <c r="B621" s="135" t="s">
        <v>200</v>
      </c>
      <c r="C621" s="201">
        <v>7</v>
      </c>
      <c r="D621" s="199">
        <v>59</v>
      </c>
      <c r="E621" s="199">
        <v>59</v>
      </c>
      <c r="F621" s="199">
        <v>34</v>
      </c>
      <c r="G621" s="199">
        <v>15</v>
      </c>
      <c r="H621" s="199">
        <v>0</v>
      </c>
      <c r="I621" s="199">
        <v>9</v>
      </c>
      <c r="J621" s="199">
        <v>2070</v>
      </c>
      <c r="K621" s="199">
        <v>171</v>
      </c>
      <c r="L621" s="199">
        <v>33</v>
      </c>
      <c r="M621" s="199">
        <v>837</v>
      </c>
      <c r="N621" s="199">
        <v>176</v>
      </c>
      <c r="O621" s="199">
        <v>9</v>
      </c>
      <c r="P621" s="199">
        <v>84</v>
      </c>
      <c r="Q621" s="200">
        <v>64</v>
      </c>
      <c r="R621" s="600">
        <f>SUM(C621:Q621)</f>
        <v>3627</v>
      </c>
      <c r="S621" s="826">
        <f>R621/SUM(R621:R623)</f>
        <v>0.1532384131142</v>
      </c>
      <c r="T621" s="14"/>
      <c r="U621" s="14"/>
      <c r="V621" s="14"/>
      <c r="W621" s="1791"/>
      <c r="X621" s="14"/>
      <c r="Y621" s="14"/>
      <c r="Z621" s="14"/>
      <c r="AA621" s="14"/>
      <c r="AB621" s="14"/>
      <c r="AC621" s="14"/>
      <c r="AD621" s="14"/>
      <c r="AE621" s="14"/>
      <c r="AF621" s="14"/>
      <c r="AG621" s="14"/>
    </row>
    <row r="622" spans="1:33" ht="15.75" hidden="1" customHeight="1" x14ac:dyDescent="0.25">
      <c r="A622" s="2344"/>
      <c r="B622" s="56" t="s">
        <v>201</v>
      </c>
      <c r="C622" s="197">
        <v>1</v>
      </c>
      <c r="D622" s="202">
        <v>14</v>
      </c>
      <c r="E622" s="202">
        <v>13</v>
      </c>
      <c r="F622" s="202">
        <v>4</v>
      </c>
      <c r="G622" s="202">
        <v>0</v>
      </c>
      <c r="H622" s="202">
        <v>0</v>
      </c>
      <c r="I622" s="202">
        <v>2</v>
      </c>
      <c r="J622" s="202">
        <v>374</v>
      </c>
      <c r="K622" s="202">
        <v>42</v>
      </c>
      <c r="L622" s="202">
        <v>4</v>
      </c>
      <c r="M622" s="202">
        <v>86</v>
      </c>
      <c r="N622" s="202">
        <v>54</v>
      </c>
      <c r="O622" s="202">
        <v>1</v>
      </c>
      <c r="P622" s="202">
        <v>27</v>
      </c>
      <c r="Q622" s="203">
        <v>7</v>
      </c>
      <c r="R622" s="597">
        <f>SUM(C622:Q622)</f>
        <v>629</v>
      </c>
      <c r="S622" s="640">
        <f>R622/SUM(R621:R623)</f>
        <v>2.6574844733617813E-2</v>
      </c>
    </row>
    <row r="623" spans="1:33" ht="15.75" hidden="1" customHeight="1" thickBot="1" x14ac:dyDescent="0.3">
      <c r="A623" s="2345"/>
      <c r="B623" s="57" t="s">
        <v>202</v>
      </c>
      <c r="C623" s="198">
        <v>67</v>
      </c>
      <c r="D623" s="244">
        <v>383</v>
      </c>
      <c r="E623" s="244">
        <v>287</v>
      </c>
      <c r="F623" s="244">
        <v>151</v>
      </c>
      <c r="G623" s="244">
        <v>138</v>
      </c>
      <c r="H623" s="244">
        <v>0</v>
      </c>
      <c r="I623" s="244">
        <v>40</v>
      </c>
      <c r="J623" s="244">
        <v>11844</v>
      </c>
      <c r="K623" s="244">
        <v>517</v>
      </c>
      <c r="L623" s="244">
        <v>266</v>
      </c>
      <c r="M623" s="244">
        <v>3415</v>
      </c>
      <c r="N623" s="244">
        <v>1211</v>
      </c>
      <c r="O623" s="244">
        <v>65</v>
      </c>
      <c r="P623" s="244">
        <v>587</v>
      </c>
      <c r="Q623" s="598">
        <v>442</v>
      </c>
      <c r="R623" s="599">
        <f>SUM(C623:Q623)</f>
        <v>19413</v>
      </c>
      <c r="S623" s="641">
        <f>R623/SUM(R621:R623)</f>
        <v>0.82018674215218212</v>
      </c>
    </row>
    <row r="624" spans="1:33" ht="15.75" hidden="1" customHeight="1" x14ac:dyDescent="0.25">
      <c r="A624" s="2346" t="s">
        <v>129</v>
      </c>
      <c r="B624" s="60" t="s">
        <v>200</v>
      </c>
      <c r="C624" s="630">
        <f>C621/SUM(C621:C623)</f>
        <v>9.3333333333333338E-2</v>
      </c>
      <c r="D624" s="282">
        <f>D621/SUM(D621:D623)</f>
        <v>0.12938596491228072</v>
      </c>
      <c r="E624" s="282">
        <f>E621/SUM(E621:E623)</f>
        <v>0.16434540389972144</v>
      </c>
      <c r="F624" s="282">
        <f>F621/SUM(F621:F623)</f>
        <v>0.17989417989417988</v>
      </c>
      <c r="G624" s="282">
        <f>G621/SUM(G621:G623)</f>
        <v>9.8039215686274508E-2</v>
      </c>
      <c r="H624" s="282">
        <v>0</v>
      </c>
      <c r="I624" s="282">
        <f t="shared" ref="I624:R624" si="192">I621/SUM(I621:I623)</f>
        <v>0.17647058823529413</v>
      </c>
      <c r="J624" s="282">
        <f t="shared" si="192"/>
        <v>0.14487681970884658</v>
      </c>
      <c r="K624" s="282">
        <f t="shared" si="192"/>
        <v>0.23424657534246576</v>
      </c>
      <c r="L624" s="282">
        <f t="shared" si="192"/>
        <v>0.10891089108910891</v>
      </c>
      <c r="M624" s="282">
        <f t="shared" si="192"/>
        <v>0.19294605809128632</v>
      </c>
      <c r="N624" s="282">
        <f t="shared" si="192"/>
        <v>0.12213740458015267</v>
      </c>
      <c r="O624" s="282">
        <f t="shared" si="192"/>
        <v>0.12</v>
      </c>
      <c r="P624" s="282">
        <f t="shared" si="192"/>
        <v>0.12034383954154727</v>
      </c>
      <c r="Q624" s="633">
        <f t="shared" si="192"/>
        <v>0.12475633528265107</v>
      </c>
      <c r="R624" s="636">
        <f t="shared" si="192"/>
        <v>0.1532384131142</v>
      </c>
      <c r="S624" s="2347"/>
    </row>
    <row r="625" spans="1:19" ht="15.75" hidden="1" customHeight="1" x14ac:dyDescent="0.25">
      <c r="A625" s="2344"/>
      <c r="B625" s="58" t="s">
        <v>201</v>
      </c>
      <c r="C625" s="631">
        <f>C622/SUM(C621:C623)</f>
        <v>1.3333333333333334E-2</v>
      </c>
      <c r="D625" s="283">
        <f>D622/SUM(D621:D623)</f>
        <v>3.0701754385964911E-2</v>
      </c>
      <c r="E625" s="283">
        <f>E622/SUM(E621:E623)</f>
        <v>3.6211699164345405E-2</v>
      </c>
      <c r="F625" s="283">
        <f>F622/SUM(F621:F623)</f>
        <v>2.1164021164021163E-2</v>
      </c>
      <c r="G625" s="283">
        <f>G622/SUM(G621:G623)</f>
        <v>0</v>
      </c>
      <c r="H625" s="283">
        <v>0</v>
      </c>
      <c r="I625" s="283">
        <f t="shared" ref="I625:R625" si="193">I622/SUM(I621:I623)</f>
        <v>3.9215686274509803E-2</v>
      </c>
      <c r="J625" s="283">
        <f t="shared" si="193"/>
        <v>2.6175811870100783E-2</v>
      </c>
      <c r="K625" s="283">
        <f t="shared" si="193"/>
        <v>5.7534246575342465E-2</v>
      </c>
      <c r="L625" s="283">
        <f t="shared" si="193"/>
        <v>1.3201320132013201E-2</v>
      </c>
      <c r="M625" s="283">
        <f t="shared" si="193"/>
        <v>1.9824804057169201E-2</v>
      </c>
      <c r="N625" s="283">
        <f t="shared" si="193"/>
        <v>3.7473976405274112E-2</v>
      </c>
      <c r="O625" s="283">
        <f t="shared" si="193"/>
        <v>1.3333333333333334E-2</v>
      </c>
      <c r="P625" s="283">
        <f t="shared" si="193"/>
        <v>3.8681948424068767E-2</v>
      </c>
      <c r="Q625" s="634">
        <f t="shared" si="193"/>
        <v>1.364522417153996E-2</v>
      </c>
      <c r="R625" s="637">
        <f t="shared" si="193"/>
        <v>2.6574844733617813E-2</v>
      </c>
      <c r="S625" s="2348"/>
    </row>
    <row r="626" spans="1:19" ht="15.75" hidden="1" customHeight="1" thickBot="1" x14ac:dyDescent="0.3">
      <c r="A626" s="2345"/>
      <c r="B626" s="59" t="s">
        <v>202</v>
      </c>
      <c r="C626" s="632">
        <f>C623/SUM(C621:C623)</f>
        <v>0.89333333333333331</v>
      </c>
      <c r="D626" s="284">
        <f>D623/SUM(D621:D623)</f>
        <v>0.83991228070175439</v>
      </c>
      <c r="E626" s="284">
        <f>E623/SUM(E621:E623)</f>
        <v>0.79944289693593318</v>
      </c>
      <c r="F626" s="284">
        <f>F623/SUM(F621:F623)</f>
        <v>0.79894179894179895</v>
      </c>
      <c r="G626" s="284">
        <f>G623/SUM(G621:G623)</f>
        <v>0.90196078431372551</v>
      </c>
      <c r="H626" s="284">
        <v>0</v>
      </c>
      <c r="I626" s="284">
        <f t="shared" ref="I626:R626" si="194">I623/SUM(I621:I623)</f>
        <v>0.78431372549019607</v>
      </c>
      <c r="J626" s="284">
        <f t="shared" si="194"/>
        <v>0.82894736842105265</v>
      </c>
      <c r="K626" s="284">
        <f t="shared" si="194"/>
        <v>0.70821917808219181</v>
      </c>
      <c r="L626" s="284">
        <f t="shared" si="194"/>
        <v>0.87788778877887785</v>
      </c>
      <c r="M626" s="284">
        <f t="shared" si="194"/>
        <v>0.78722913785154447</v>
      </c>
      <c r="N626" s="284">
        <f t="shared" si="194"/>
        <v>0.84038861901457318</v>
      </c>
      <c r="O626" s="284">
        <f t="shared" si="194"/>
        <v>0.8666666666666667</v>
      </c>
      <c r="P626" s="284">
        <f t="shared" si="194"/>
        <v>0.84097421203438394</v>
      </c>
      <c r="Q626" s="635">
        <f t="shared" si="194"/>
        <v>0.86159844054580892</v>
      </c>
      <c r="R626" s="638">
        <f t="shared" si="194"/>
        <v>0.82018674215218212</v>
      </c>
      <c r="S626" s="2349"/>
    </row>
    <row r="627" spans="1:19" hidden="1" x14ac:dyDescent="0.25"/>
    <row r="633" spans="1:19" x14ac:dyDescent="0.25">
      <c r="I633" s="871"/>
    </row>
  </sheetData>
  <sheetProtection algorithmName="SHA-512" hashValue="O/rJ7ufcdjHObFXHCn1U9jTwhbGWN6Ay1UY66Ldl/ZHyB6u9YzUK2G5+/zeRkm4hk43H8cEG5au8Hk+01kyb7Q==" saltValue="WHE82RnLwn2frncFjkZdBQ==" spinCount="100000" sheet="1" objects="1" scenarios="1"/>
  <mergeCells count="254">
    <mergeCell ref="A31:A33"/>
    <mergeCell ref="A34:A36"/>
    <mergeCell ref="A37:A39"/>
    <mergeCell ref="A40:A42"/>
    <mergeCell ref="A43:A45"/>
    <mergeCell ref="S43:S45"/>
    <mergeCell ref="A9:S9"/>
    <mergeCell ref="A11:S11"/>
    <mergeCell ref="A12:A14"/>
    <mergeCell ref="A15:A17"/>
    <mergeCell ref="A18:A20"/>
    <mergeCell ref="A21:A23"/>
    <mergeCell ref="A24:A26"/>
    <mergeCell ref="A27:S27"/>
    <mergeCell ref="A28:A30"/>
    <mergeCell ref="A105:A107"/>
    <mergeCell ref="A108:A110"/>
    <mergeCell ref="A111:A113"/>
    <mergeCell ref="A114:A116"/>
    <mergeCell ref="A117:A119"/>
    <mergeCell ref="S117:S119"/>
    <mergeCell ref="A83:S83"/>
    <mergeCell ref="A85:S85"/>
    <mergeCell ref="A86:A88"/>
    <mergeCell ref="A89:A91"/>
    <mergeCell ref="A92:A94"/>
    <mergeCell ref="A95:A97"/>
    <mergeCell ref="A98:A100"/>
    <mergeCell ref="A101:S101"/>
    <mergeCell ref="A102:A104"/>
    <mergeCell ref="A179:A181"/>
    <mergeCell ref="A182:A184"/>
    <mergeCell ref="A185:A187"/>
    <mergeCell ref="A188:A190"/>
    <mergeCell ref="A191:A193"/>
    <mergeCell ref="S191:S193"/>
    <mergeCell ref="A216:A218"/>
    <mergeCell ref="A219:A221"/>
    <mergeCell ref="A222:A224"/>
    <mergeCell ref="A194:S194"/>
    <mergeCell ref="A196:S196"/>
    <mergeCell ref="A197:A199"/>
    <mergeCell ref="A200:A202"/>
    <mergeCell ref="A203:A205"/>
    <mergeCell ref="A206:A208"/>
    <mergeCell ref="A209:A211"/>
    <mergeCell ref="A212:S212"/>
    <mergeCell ref="A213:A215"/>
    <mergeCell ref="A157:S157"/>
    <mergeCell ref="A159:S159"/>
    <mergeCell ref="A160:A162"/>
    <mergeCell ref="A163:A165"/>
    <mergeCell ref="A166:A168"/>
    <mergeCell ref="A169:A171"/>
    <mergeCell ref="A172:A174"/>
    <mergeCell ref="A175:S175"/>
    <mergeCell ref="A176:A178"/>
    <mergeCell ref="A290:A292"/>
    <mergeCell ref="A293:A295"/>
    <mergeCell ref="A296:A298"/>
    <mergeCell ref="A299:A301"/>
    <mergeCell ref="A253:A255"/>
    <mergeCell ref="A256:A258"/>
    <mergeCell ref="A259:A261"/>
    <mergeCell ref="A262:A264"/>
    <mergeCell ref="A265:A267"/>
    <mergeCell ref="S265:S267"/>
    <mergeCell ref="A225:A227"/>
    <mergeCell ref="A228:A230"/>
    <mergeCell ref="S228:S230"/>
    <mergeCell ref="A302:A304"/>
    <mergeCell ref="S302:S304"/>
    <mergeCell ref="A268:S268"/>
    <mergeCell ref="A270:S270"/>
    <mergeCell ref="A271:A273"/>
    <mergeCell ref="A274:A276"/>
    <mergeCell ref="A277:A279"/>
    <mergeCell ref="A280:A282"/>
    <mergeCell ref="A283:A285"/>
    <mergeCell ref="A286:S286"/>
    <mergeCell ref="A287:A289"/>
    <mergeCell ref="A231:S231"/>
    <mergeCell ref="A233:S233"/>
    <mergeCell ref="A234:A236"/>
    <mergeCell ref="A237:A239"/>
    <mergeCell ref="A240:A242"/>
    <mergeCell ref="A243:A245"/>
    <mergeCell ref="A246:A248"/>
    <mergeCell ref="A249:S249"/>
    <mergeCell ref="A250:A252"/>
    <mergeCell ref="A120:S120"/>
    <mergeCell ref="A122:S122"/>
    <mergeCell ref="A123:A125"/>
    <mergeCell ref="A126:A128"/>
    <mergeCell ref="A129:A131"/>
    <mergeCell ref="A145:A147"/>
    <mergeCell ref="A148:A150"/>
    <mergeCell ref="A151:A153"/>
    <mergeCell ref="A132:A134"/>
    <mergeCell ref="A135:A137"/>
    <mergeCell ref="A138:S138"/>
    <mergeCell ref="A139:A141"/>
    <mergeCell ref="A142:A144"/>
    <mergeCell ref="A624:A626"/>
    <mergeCell ref="A605:A607"/>
    <mergeCell ref="A586:S586"/>
    <mergeCell ref="A612:A614"/>
    <mergeCell ref="A615:A617"/>
    <mergeCell ref="A618:A620"/>
    <mergeCell ref="A589:S589"/>
    <mergeCell ref="S605:S607"/>
    <mergeCell ref="A608:S608"/>
    <mergeCell ref="S624:S626"/>
    <mergeCell ref="A621:A623"/>
    <mergeCell ref="A609:A611"/>
    <mergeCell ref="A587:S587"/>
    <mergeCell ref="A590:A592"/>
    <mergeCell ref="A599:A601"/>
    <mergeCell ref="A602:A604"/>
    <mergeCell ref="A593:A595"/>
    <mergeCell ref="A596:A598"/>
    <mergeCell ref="A1:S1"/>
    <mergeCell ref="A547:A549"/>
    <mergeCell ref="A550:A552"/>
    <mergeCell ref="A553:A555"/>
    <mergeCell ref="A556:A558"/>
    <mergeCell ref="A544:S544"/>
    <mergeCell ref="A3:B3"/>
    <mergeCell ref="A543:S543"/>
    <mergeCell ref="A6:B6"/>
    <mergeCell ref="A2:S2"/>
    <mergeCell ref="A8:S8"/>
    <mergeCell ref="A502:S502"/>
    <mergeCell ref="A154:A156"/>
    <mergeCell ref="A521:A523"/>
    <mergeCell ref="A524:A526"/>
    <mergeCell ref="A527:A529"/>
    <mergeCell ref="A530:A532"/>
    <mergeCell ref="A504:S504"/>
    <mergeCell ref="A505:A507"/>
    <mergeCell ref="A508:A510"/>
    <mergeCell ref="A511:A513"/>
    <mergeCell ref="S154:S156"/>
    <mergeCell ref="A533:A535"/>
    <mergeCell ref="A514:A516"/>
    <mergeCell ref="A569:A571"/>
    <mergeCell ref="S581:S583"/>
    <mergeCell ref="A572:A574"/>
    <mergeCell ref="A578:A580"/>
    <mergeCell ref="A581:A583"/>
    <mergeCell ref="A536:A538"/>
    <mergeCell ref="S536:S538"/>
    <mergeCell ref="A546:S546"/>
    <mergeCell ref="A559:A561"/>
    <mergeCell ref="A565:S565"/>
    <mergeCell ref="A575:A577"/>
    <mergeCell ref="A540:S540"/>
    <mergeCell ref="A539:S539"/>
    <mergeCell ref="S562:S564"/>
    <mergeCell ref="A562:A564"/>
    <mergeCell ref="A566:A568"/>
    <mergeCell ref="A517:A519"/>
    <mergeCell ref="A520:S520"/>
    <mergeCell ref="A428:S428"/>
    <mergeCell ref="A430:S430"/>
    <mergeCell ref="A431:A433"/>
    <mergeCell ref="A434:A436"/>
    <mergeCell ref="A437:A439"/>
    <mergeCell ref="S499:S501"/>
    <mergeCell ref="A487:A489"/>
    <mergeCell ref="A490:A492"/>
    <mergeCell ref="A493:A495"/>
    <mergeCell ref="A496:A498"/>
    <mergeCell ref="A499:A501"/>
    <mergeCell ref="A474:A476"/>
    <mergeCell ref="A477:A479"/>
    <mergeCell ref="A480:A482"/>
    <mergeCell ref="A483:S483"/>
    <mergeCell ref="A484:A486"/>
    <mergeCell ref="A465:S465"/>
    <mergeCell ref="A467:S467"/>
    <mergeCell ref="A468:A470"/>
    <mergeCell ref="A471:A473"/>
    <mergeCell ref="A453:A455"/>
    <mergeCell ref="A456:A458"/>
    <mergeCell ref="A400:A402"/>
    <mergeCell ref="A403:A405"/>
    <mergeCell ref="A406:A408"/>
    <mergeCell ref="A409:S409"/>
    <mergeCell ref="A410:A412"/>
    <mergeCell ref="A459:A461"/>
    <mergeCell ref="A462:A464"/>
    <mergeCell ref="S462:S464"/>
    <mergeCell ref="A440:A442"/>
    <mergeCell ref="A443:A445"/>
    <mergeCell ref="A446:S446"/>
    <mergeCell ref="A447:A449"/>
    <mergeCell ref="A450:A452"/>
    <mergeCell ref="A413:A415"/>
    <mergeCell ref="A416:A418"/>
    <mergeCell ref="A419:A421"/>
    <mergeCell ref="A422:A424"/>
    <mergeCell ref="A425:A427"/>
    <mergeCell ref="S425:S427"/>
    <mergeCell ref="A394:A396"/>
    <mergeCell ref="A397:A399"/>
    <mergeCell ref="A343:S343"/>
    <mergeCell ref="A345:S345"/>
    <mergeCell ref="A350:A353"/>
    <mergeCell ref="A367:A370"/>
    <mergeCell ref="A371:A374"/>
    <mergeCell ref="A375:A378"/>
    <mergeCell ref="A379:A382"/>
    <mergeCell ref="A383:A386"/>
    <mergeCell ref="A387:A390"/>
    <mergeCell ref="S387:S390"/>
    <mergeCell ref="A346:A349"/>
    <mergeCell ref="A354:A357"/>
    <mergeCell ref="A358:A361"/>
    <mergeCell ref="A362:A365"/>
    <mergeCell ref="A366:S366"/>
    <mergeCell ref="A327:A329"/>
    <mergeCell ref="A330:A332"/>
    <mergeCell ref="A333:A335"/>
    <mergeCell ref="A336:A338"/>
    <mergeCell ref="A339:A341"/>
    <mergeCell ref="S339:S341"/>
    <mergeCell ref="A342:S342"/>
    <mergeCell ref="A391:S391"/>
    <mergeCell ref="A393:S393"/>
    <mergeCell ref="A305:S305"/>
    <mergeCell ref="A307:S307"/>
    <mergeCell ref="A308:A310"/>
    <mergeCell ref="A320:A322"/>
    <mergeCell ref="A323:S323"/>
    <mergeCell ref="A324:A326"/>
    <mergeCell ref="A314:A316"/>
    <mergeCell ref="A311:A313"/>
    <mergeCell ref="A317:A319"/>
    <mergeCell ref="A68:A70"/>
    <mergeCell ref="A71:A73"/>
    <mergeCell ref="A74:A76"/>
    <mergeCell ref="A77:A79"/>
    <mergeCell ref="A80:A82"/>
    <mergeCell ref="S80:S82"/>
    <mergeCell ref="A46:S46"/>
    <mergeCell ref="A48:S48"/>
    <mergeCell ref="A49:A51"/>
    <mergeCell ref="A52:A54"/>
    <mergeCell ref="A55:A57"/>
    <mergeCell ref="A58:A60"/>
    <mergeCell ref="A61:A63"/>
    <mergeCell ref="A64:S64"/>
    <mergeCell ref="A65:A67"/>
  </mergeCells>
  <printOptions horizontalCentered="1"/>
  <pageMargins left="0" right="0" top="0.61499999999999999" bottom="3.3333333333333298E-2" header="0.19166666666666701" footer="0.3"/>
  <pageSetup scale="59" firstPageNumber="10" fitToHeight="2" orientation="landscape" useFirstPageNumber="1" r:id="rId1"/>
  <headerFooter>
    <oddHeader>&amp;L&amp;9
Semi-Annual Child Welfare Report&amp;C&amp;"-,Bold"&amp;14ARIZONA DEPARTMENT of CHILD SAFETY&amp;R&amp;9
July 1, 2021 through December 31, 2021</oddHeader>
    <oddFooter>&amp;CPage &amp;P</oddFooter>
  </headerFooter>
  <ignoredErrors>
    <ignoredError sqref="D4:D5 F4:F5 E4:E5 G4:G5 H4:H5 I4:I5" formulaRange="1"/>
    <ignoredError sqref="R309 R311 B285 Q301 R285 S290 S293 S29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20"/>
  <sheetViews>
    <sheetView showGridLines="0" zoomScaleNormal="100" workbookViewId="0">
      <selection activeCell="Y22" sqref="Y22"/>
    </sheetView>
  </sheetViews>
  <sheetFormatPr defaultColWidth="9.140625" defaultRowHeight="15" x14ac:dyDescent="0.25"/>
  <cols>
    <col min="1" max="1" width="21.140625" style="1" customWidth="1"/>
    <col min="2" max="4" width="11" style="172" hidden="1" customWidth="1"/>
    <col min="5" max="6" width="9.42578125" style="172" hidden="1" customWidth="1"/>
    <col min="7" max="11" width="11" style="172" hidden="1" customWidth="1"/>
    <col min="12" max="12" width="9.140625" style="1262"/>
    <col min="13" max="13" width="9.140625" style="172"/>
    <col min="14" max="21" width="9.140625" style="1262"/>
    <col min="22" max="16384" width="9.140625" style="172"/>
  </cols>
  <sheetData>
    <row r="1" spans="1:21" ht="24" thickBot="1" x14ac:dyDescent="0.4">
      <c r="A1" s="2404" t="s">
        <v>1051</v>
      </c>
      <c r="B1" s="2405"/>
      <c r="C1" s="2405"/>
      <c r="D1" s="2405"/>
      <c r="E1" s="2405"/>
      <c r="F1" s="2405"/>
      <c r="G1" s="2405"/>
      <c r="H1" s="2405"/>
      <c r="I1" s="2405"/>
      <c r="J1" s="2405"/>
      <c r="K1" s="2405"/>
      <c r="L1" s="2405"/>
      <c r="M1" s="2405"/>
      <c r="N1" s="2405"/>
      <c r="O1" s="2405"/>
      <c r="P1" s="2405"/>
      <c r="Q1" s="2405"/>
      <c r="R1" s="2405"/>
      <c r="S1" s="2405"/>
      <c r="T1" s="2405"/>
      <c r="U1" s="2405"/>
    </row>
    <row r="2" spans="1:21" ht="33" customHeight="1" thickBot="1" x14ac:dyDescent="0.3">
      <c r="A2" s="112"/>
      <c r="B2" s="155" t="s">
        <v>211</v>
      </c>
      <c r="C2" s="155" t="s">
        <v>212</v>
      </c>
      <c r="D2" s="155" t="s">
        <v>213</v>
      </c>
      <c r="E2" s="155" t="s">
        <v>214</v>
      </c>
      <c r="F2" s="155" t="s">
        <v>215</v>
      </c>
      <c r="G2" s="155" t="s">
        <v>216</v>
      </c>
      <c r="H2" s="155" t="s">
        <v>217</v>
      </c>
      <c r="I2" s="155" t="s">
        <v>218</v>
      </c>
      <c r="J2" s="155" t="s">
        <v>219</v>
      </c>
      <c r="K2" s="155" t="s">
        <v>220</v>
      </c>
      <c r="L2" s="155" t="s">
        <v>221</v>
      </c>
      <c r="M2" s="155" t="s">
        <v>222</v>
      </c>
      <c r="N2" s="155" t="s">
        <v>223</v>
      </c>
      <c r="O2" s="155" t="s">
        <v>860</v>
      </c>
      <c r="P2" s="155" t="s">
        <v>224</v>
      </c>
      <c r="Q2" s="155" t="s">
        <v>861</v>
      </c>
      <c r="R2" s="155" t="s">
        <v>862</v>
      </c>
      <c r="S2" s="155" t="s">
        <v>1026</v>
      </c>
      <c r="T2" s="155" t="s">
        <v>1028</v>
      </c>
      <c r="U2" s="155" t="s">
        <v>1097</v>
      </c>
    </row>
    <row r="3" spans="1:21" ht="25.5" customHeight="1" thickBot="1" x14ac:dyDescent="0.3">
      <c r="A3" s="815" t="s">
        <v>225</v>
      </c>
      <c r="B3" s="358">
        <v>2</v>
      </c>
      <c r="C3" s="814">
        <v>1</v>
      </c>
      <c r="D3" s="814">
        <v>1</v>
      </c>
      <c r="E3" s="814">
        <v>0</v>
      </c>
      <c r="F3" s="814">
        <v>1</v>
      </c>
      <c r="G3" s="814">
        <v>0</v>
      </c>
      <c r="H3" s="814">
        <v>2</v>
      </c>
      <c r="I3" s="814">
        <v>1</v>
      </c>
      <c r="J3" s="814">
        <v>3</v>
      </c>
      <c r="K3" s="814">
        <v>1</v>
      </c>
      <c r="L3" s="814">
        <v>0</v>
      </c>
      <c r="M3" s="814">
        <v>2</v>
      </c>
      <c r="N3" s="814">
        <v>1</v>
      </c>
      <c r="O3" s="814">
        <v>3</v>
      </c>
      <c r="P3" s="1674">
        <v>1</v>
      </c>
      <c r="Q3" s="1674">
        <v>0</v>
      </c>
      <c r="R3" s="1674">
        <v>2</v>
      </c>
      <c r="S3" s="1674">
        <v>1</v>
      </c>
      <c r="T3" s="1674">
        <v>1</v>
      </c>
      <c r="U3" s="2141">
        <v>3</v>
      </c>
    </row>
    <row r="20" spans="1:21" ht="18.75" customHeight="1" x14ac:dyDescent="0.25">
      <c r="A20" s="2406" t="s">
        <v>226</v>
      </c>
      <c r="B20" s="2406"/>
      <c r="C20" s="2406"/>
      <c r="D20" s="2406"/>
      <c r="E20" s="2406"/>
      <c r="F20" s="2406"/>
      <c r="G20" s="2406"/>
      <c r="H20" s="2406"/>
      <c r="I20" s="2406"/>
      <c r="J20" s="2406"/>
      <c r="K20" s="2406"/>
      <c r="L20" s="2406"/>
      <c r="M20" s="2406"/>
      <c r="N20" s="2406"/>
      <c r="O20" s="2406"/>
      <c r="P20" s="2406"/>
      <c r="Q20" s="2406"/>
      <c r="R20" s="2406"/>
      <c r="S20" s="2406"/>
      <c r="T20" s="2406"/>
      <c r="U20" s="2406"/>
    </row>
  </sheetData>
  <sheetProtection algorithmName="SHA-512" hashValue="Dn842hA9gLEznaTz0dUzwpF/PiNi9JJQAo44DTeZH0uYBvrPDLLCd0sSP62OaHiXoXlSlogMHg2Qnj4uFQW+KQ==" saltValue="yGWCcM6+awznT5v0hZkmcA==" spinCount="100000" sheet="1" objects="1" scenarios="1"/>
  <mergeCells count="2">
    <mergeCell ref="A1:U1"/>
    <mergeCell ref="A20:U20"/>
  </mergeCells>
  <hyperlinks>
    <hyperlink ref="A20:M20" r:id="rId1" display="* These counts are for newborn infants less than 72 hours old, who qualify pursuant to A.R.S. § 13-3623.01." xr:uid="{00000000-0004-0000-0700-000000000000}"/>
  </hyperlinks>
  <printOptions horizontalCentered="1"/>
  <pageMargins left="0.7" right="0.7" top="0.89583333333333304" bottom="0.75" header="0.3" footer="0.3"/>
  <pageSetup fitToHeight="0" orientation="landscape" r:id="rId2"/>
  <headerFooter>
    <oddHeader>&amp;L&amp;9
Semi-Annual Child Welfare Report&amp;C&amp;"-,Bold"&amp;14ARIZONA DEPARTMENT of CHILD SAFETY&amp;R&amp;9
July 1, 2021 through December 31, 2021</oddHeader>
    <oddFooter xml:space="preserve">&amp;CPage 12
</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Q395"/>
  <sheetViews>
    <sheetView showGridLines="0" zoomScaleNormal="100" workbookViewId="0">
      <selection activeCell="A26" sqref="A26:Q26"/>
    </sheetView>
  </sheetViews>
  <sheetFormatPr defaultColWidth="8.85546875" defaultRowHeight="15" x14ac:dyDescent="0.25"/>
  <cols>
    <col min="1" max="1" width="30.42578125" customWidth="1"/>
    <col min="2" max="16" width="8.42578125" customWidth="1"/>
    <col min="17" max="17" width="8.42578125" style="1" customWidth="1"/>
  </cols>
  <sheetData>
    <row r="1" spans="1:17" s="172" customFormat="1" ht="21.75" thickBot="1" x14ac:dyDescent="0.4">
      <c r="A1" s="2417" t="s">
        <v>227</v>
      </c>
      <c r="B1" s="2418"/>
      <c r="C1" s="2418"/>
      <c r="D1" s="2418"/>
      <c r="E1" s="2418"/>
      <c r="F1" s="2418"/>
      <c r="G1" s="2418"/>
      <c r="H1" s="2418"/>
      <c r="I1" s="2418"/>
      <c r="J1" s="2418"/>
      <c r="K1" s="2418"/>
      <c r="L1" s="2418"/>
      <c r="M1" s="2418"/>
      <c r="N1" s="2418"/>
      <c r="O1" s="2418"/>
      <c r="P1" s="2418"/>
      <c r="Q1" s="2419"/>
    </row>
    <row r="2" spans="1:17" s="1262" customFormat="1" ht="19.5" hidden="1" customHeight="1" thickBot="1" x14ac:dyDescent="0.35">
      <c r="A2" s="2410" t="s">
        <v>228</v>
      </c>
      <c r="B2" s="2411"/>
      <c r="C2" s="2411"/>
      <c r="D2" s="2411"/>
      <c r="E2" s="2411"/>
      <c r="F2" s="2411"/>
      <c r="G2" s="2411"/>
      <c r="H2" s="2411"/>
      <c r="I2" s="2411"/>
      <c r="J2" s="2411"/>
      <c r="K2" s="2411"/>
      <c r="L2" s="2411"/>
      <c r="M2" s="2411"/>
      <c r="N2" s="2411"/>
      <c r="O2" s="2411"/>
      <c r="P2" s="2411"/>
      <c r="Q2" s="2412"/>
    </row>
    <row r="3" spans="1:17" s="1262" customFormat="1" ht="59.25" hidden="1" customHeight="1" thickBot="1" x14ac:dyDescent="0.3">
      <c r="A3" s="111"/>
      <c r="B3" s="720" t="s">
        <v>143</v>
      </c>
      <c r="C3" s="721" t="s">
        <v>144</v>
      </c>
      <c r="D3" s="721" t="s">
        <v>145</v>
      </c>
      <c r="E3" s="721" t="s">
        <v>146</v>
      </c>
      <c r="F3" s="721" t="s">
        <v>147</v>
      </c>
      <c r="G3" s="721" t="s">
        <v>148</v>
      </c>
      <c r="H3" s="721" t="s">
        <v>149</v>
      </c>
      <c r="I3" s="721" t="s">
        <v>150</v>
      </c>
      <c r="J3" s="721" t="s">
        <v>151</v>
      </c>
      <c r="K3" s="721" t="s">
        <v>152</v>
      </c>
      <c r="L3" s="721" t="s">
        <v>153</v>
      </c>
      <c r="M3" s="721" t="s">
        <v>154</v>
      </c>
      <c r="N3" s="721" t="s">
        <v>155</v>
      </c>
      <c r="O3" s="721" t="s">
        <v>156</v>
      </c>
      <c r="P3" s="722" t="s">
        <v>157</v>
      </c>
      <c r="Q3" s="52" t="s">
        <v>158</v>
      </c>
    </row>
    <row r="4" spans="1:17" s="1262" customFormat="1" ht="15.75" hidden="1" thickBot="1" x14ac:dyDescent="0.3">
      <c r="A4" s="2314" t="s">
        <v>229</v>
      </c>
      <c r="B4" s="2315"/>
      <c r="C4" s="2315"/>
      <c r="D4" s="2315"/>
      <c r="E4" s="2315"/>
      <c r="F4" s="2315"/>
      <c r="G4" s="2315"/>
      <c r="H4" s="2315"/>
      <c r="I4" s="2315"/>
      <c r="J4" s="2315"/>
      <c r="K4" s="2315"/>
      <c r="L4" s="2315"/>
      <c r="M4" s="2315"/>
      <c r="N4" s="2315"/>
      <c r="O4" s="2315"/>
      <c r="P4" s="2315"/>
      <c r="Q4" s="2316"/>
    </row>
    <row r="5" spans="1:17" s="1262" customFormat="1" ht="24.75" hidden="1" customHeight="1" x14ac:dyDescent="0.25">
      <c r="A5" s="148" t="s">
        <v>230</v>
      </c>
      <c r="B5" s="1365"/>
      <c r="C5" s="1366"/>
      <c r="D5" s="1366"/>
      <c r="E5" s="1366"/>
      <c r="F5" s="1366"/>
      <c r="G5" s="1366"/>
      <c r="H5" s="1366"/>
      <c r="I5" s="875"/>
      <c r="J5" s="1366"/>
      <c r="K5" s="1366"/>
      <c r="L5" s="1366"/>
      <c r="M5" s="1366"/>
      <c r="N5" s="1366"/>
      <c r="O5" s="1366"/>
      <c r="P5" s="1367"/>
      <c r="Q5" s="299">
        <f>SUM(B5:P5)</f>
        <v>0</v>
      </c>
    </row>
    <row r="6" spans="1:17" s="1262" customFormat="1" ht="24.75" hidden="1" customHeight="1" thickBot="1" x14ac:dyDescent="0.3">
      <c r="A6" s="71" t="s">
        <v>231</v>
      </c>
      <c r="B6" s="228" t="e">
        <f>SUM(B5/Q5)</f>
        <v>#DIV/0!</v>
      </c>
      <c r="C6" s="255" t="e">
        <f>SUM(C5/Q5)</f>
        <v>#DIV/0!</v>
      </c>
      <c r="D6" s="255" t="e">
        <f>SUM(D5/Q5)</f>
        <v>#DIV/0!</v>
      </c>
      <c r="E6" s="255" t="e">
        <f>SUM(E5/Q5)</f>
        <v>#DIV/0!</v>
      </c>
      <c r="F6" s="255" t="e">
        <f>SUM(F5/Q5)</f>
        <v>#DIV/0!</v>
      </c>
      <c r="G6" s="255" t="e">
        <f>SUM(G5/Q5)</f>
        <v>#DIV/0!</v>
      </c>
      <c r="H6" s="255" t="e">
        <f>SUM(H5/Q5)</f>
        <v>#DIV/0!</v>
      </c>
      <c r="I6" s="255" t="e">
        <f>SUM(I5/Q5)</f>
        <v>#DIV/0!</v>
      </c>
      <c r="J6" s="255" t="e">
        <f>SUM(J5/Q5)</f>
        <v>#DIV/0!</v>
      </c>
      <c r="K6" s="255" t="e">
        <f>SUM(K5/Q5)</f>
        <v>#DIV/0!</v>
      </c>
      <c r="L6" s="255" t="e">
        <f>SUM(L5/Q5)</f>
        <v>#DIV/0!</v>
      </c>
      <c r="M6" s="255" t="e">
        <f>SUM(M5/Q5)</f>
        <v>#DIV/0!</v>
      </c>
      <c r="N6" s="255" t="e">
        <f>SUM(N5/Q5)</f>
        <v>#DIV/0!</v>
      </c>
      <c r="O6" s="255" t="e">
        <f>SUM(O5/Q5)</f>
        <v>#DIV/0!</v>
      </c>
      <c r="P6" s="256" t="e">
        <f>SUM(P5/Q5)</f>
        <v>#DIV/0!</v>
      </c>
      <c r="Q6" s="723" t="e">
        <f>SUM(B6:P6)</f>
        <v>#DIV/0!</v>
      </c>
    </row>
    <row r="7" spans="1:17" s="1262" customFormat="1" ht="9.75" hidden="1" customHeight="1" thickBot="1" x14ac:dyDescent="0.3">
      <c r="A7" s="727"/>
      <c r="B7" s="728"/>
      <c r="C7" s="728"/>
      <c r="D7" s="728"/>
      <c r="E7" s="728"/>
      <c r="F7" s="728"/>
      <c r="G7" s="728"/>
      <c r="H7" s="728"/>
      <c r="I7" s="728"/>
      <c r="J7" s="728"/>
      <c r="K7" s="728"/>
      <c r="L7" s="728"/>
      <c r="M7" s="728"/>
      <c r="N7" s="728"/>
      <c r="O7" s="728"/>
      <c r="P7" s="728"/>
      <c r="Q7" s="729"/>
    </row>
    <row r="8" spans="1:17" s="1262" customFormat="1" ht="15.75" hidden="1" thickBot="1" x14ac:dyDescent="0.3">
      <c r="A8" s="2314" t="s">
        <v>232</v>
      </c>
      <c r="B8" s="2315"/>
      <c r="C8" s="2315"/>
      <c r="D8" s="2315"/>
      <c r="E8" s="2315"/>
      <c r="F8" s="2315"/>
      <c r="G8" s="2315"/>
      <c r="H8" s="2315"/>
      <c r="I8" s="2315"/>
      <c r="J8" s="2315"/>
      <c r="K8" s="2315"/>
      <c r="L8" s="2315"/>
      <c r="M8" s="2315"/>
      <c r="N8" s="2315"/>
      <c r="O8" s="2315"/>
      <c r="P8" s="2315"/>
      <c r="Q8" s="2316"/>
    </row>
    <row r="9" spans="1:17" s="1262" customFormat="1" ht="24.75" hidden="1" customHeight="1" x14ac:dyDescent="0.25">
      <c r="A9" s="148" t="s">
        <v>233</v>
      </c>
      <c r="B9" s="1365"/>
      <c r="C9" s="1366"/>
      <c r="D9" s="1366"/>
      <c r="E9" s="1366"/>
      <c r="F9" s="1366"/>
      <c r="G9" s="1366"/>
      <c r="H9" s="1366"/>
      <c r="I9" s="875"/>
      <c r="J9" s="1366"/>
      <c r="K9" s="1366"/>
      <c r="L9" s="1366"/>
      <c r="M9" s="1366"/>
      <c r="N9" s="1366"/>
      <c r="O9" s="1366"/>
      <c r="P9" s="1367"/>
      <c r="Q9" s="299">
        <f>SUM(B9:P9)</f>
        <v>0</v>
      </c>
    </row>
    <row r="10" spans="1:17" s="1262" customFormat="1" ht="24.75" hidden="1" customHeight="1" thickBot="1" x14ac:dyDescent="0.3">
      <c r="A10" s="71" t="s">
        <v>234</v>
      </c>
      <c r="B10" s="228" t="e">
        <f>SUM(B9/Q9)</f>
        <v>#DIV/0!</v>
      </c>
      <c r="C10" s="255" t="e">
        <f>SUM(C9/Q9)</f>
        <v>#DIV/0!</v>
      </c>
      <c r="D10" s="255" t="e">
        <f>SUM(D9/Q9)</f>
        <v>#DIV/0!</v>
      </c>
      <c r="E10" s="255" t="e">
        <f>SUM(E9/Q9)</f>
        <v>#DIV/0!</v>
      </c>
      <c r="F10" s="255" t="e">
        <f>SUM(F9/Q9)</f>
        <v>#DIV/0!</v>
      </c>
      <c r="G10" s="255" t="e">
        <f>SUM(G9/Q9)</f>
        <v>#DIV/0!</v>
      </c>
      <c r="H10" s="255" t="e">
        <f>SUM(H9/Q9)</f>
        <v>#DIV/0!</v>
      </c>
      <c r="I10" s="255" t="e">
        <f>SUM(I9/Q9)</f>
        <v>#DIV/0!</v>
      </c>
      <c r="J10" s="255" t="e">
        <f>SUM(J9/Q9)</f>
        <v>#DIV/0!</v>
      </c>
      <c r="K10" s="255" t="e">
        <f>SUM(K9/Q9)</f>
        <v>#DIV/0!</v>
      </c>
      <c r="L10" s="255" t="e">
        <f>SUM(L9/Q9)</f>
        <v>#DIV/0!</v>
      </c>
      <c r="M10" s="255" t="e">
        <f>SUM(M9/Q9)</f>
        <v>#DIV/0!</v>
      </c>
      <c r="N10" s="255" t="e">
        <f>SUM(N9/Q9)</f>
        <v>#DIV/0!</v>
      </c>
      <c r="O10" s="255" t="e">
        <f>SUM(O9/Q9)</f>
        <v>#DIV/0!</v>
      </c>
      <c r="P10" s="256" t="e">
        <f>SUM(P9/Q9)</f>
        <v>#DIV/0!</v>
      </c>
      <c r="Q10" s="723" t="e">
        <f>SUM(B10:P10)</f>
        <v>#DIV/0!</v>
      </c>
    </row>
    <row r="11" spans="1:17" s="1262" customFormat="1" ht="10.5" hidden="1" customHeight="1" thickBot="1" x14ac:dyDescent="0.3">
      <c r="A11" s="727"/>
      <c r="B11" s="296"/>
      <c r="C11" s="296"/>
      <c r="D11" s="296"/>
      <c r="E11" s="296"/>
      <c r="F11" s="296"/>
      <c r="G11" s="296"/>
      <c r="H11" s="296"/>
      <c r="I11" s="296"/>
      <c r="J11" s="296"/>
      <c r="K11" s="296"/>
      <c r="L11" s="296"/>
      <c r="M11" s="296"/>
      <c r="N11" s="296"/>
      <c r="O11" s="296"/>
      <c r="P11" s="296"/>
      <c r="Q11" s="729"/>
    </row>
    <row r="12" spans="1:17" s="1262" customFormat="1" ht="15.75" hidden="1" customHeight="1" thickBot="1" x14ac:dyDescent="0.3">
      <c r="A12" s="2314" t="s">
        <v>235</v>
      </c>
      <c r="B12" s="2315"/>
      <c r="C12" s="2315"/>
      <c r="D12" s="2315"/>
      <c r="E12" s="2315"/>
      <c r="F12" s="2315"/>
      <c r="G12" s="2315"/>
      <c r="H12" s="2315"/>
      <c r="I12" s="2315"/>
      <c r="J12" s="2315"/>
      <c r="K12" s="2315"/>
      <c r="L12" s="2315"/>
      <c r="M12" s="2315"/>
      <c r="N12" s="2315"/>
      <c r="O12" s="2315"/>
      <c r="P12" s="2315"/>
      <c r="Q12" s="2316"/>
    </row>
    <row r="13" spans="1:17" s="1262" customFormat="1" ht="24.75" hidden="1" customHeight="1" x14ac:dyDescent="0.25">
      <c r="A13" s="148" t="s">
        <v>233</v>
      </c>
      <c r="B13" s="1365"/>
      <c r="C13" s="1366"/>
      <c r="D13" s="1366"/>
      <c r="E13" s="1366"/>
      <c r="F13" s="1366"/>
      <c r="G13" s="1366"/>
      <c r="H13" s="1366"/>
      <c r="I13" s="875"/>
      <c r="J13" s="1366"/>
      <c r="K13" s="1366"/>
      <c r="L13" s="1366"/>
      <c r="M13" s="1366"/>
      <c r="N13" s="1366"/>
      <c r="O13" s="1366"/>
      <c r="P13" s="1367"/>
      <c r="Q13" s="299">
        <f>SUM(B13:P13)</f>
        <v>0</v>
      </c>
    </row>
    <row r="14" spans="1:17" s="1262" customFormat="1" ht="24.75" hidden="1" customHeight="1" x14ac:dyDescent="0.25">
      <c r="A14" s="149" t="s">
        <v>236</v>
      </c>
      <c r="B14" s="1368"/>
      <c r="C14" s="1369"/>
      <c r="D14" s="1369"/>
      <c r="E14" s="1369"/>
      <c r="F14" s="1369"/>
      <c r="G14" s="1369"/>
      <c r="H14" s="1369"/>
      <c r="I14" s="1370"/>
      <c r="J14" s="1369"/>
      <c r="K14" s="1369"/>
      <c r="L14" s="1369"/>
      <c r="M14" s="1369"/>
      <c r="N14" s="1369"/>
      <c r="O14" s="1369"/>
      <c r="P14" s="1371"/>
      <c r="Q14" s="300">
        <f>SUM(B14:P14)</f>
        <v>0</v>
      </c>
    </row>
    <row r="15" spans="1:17" s="1262" customFormat="1" ht="26.25" hidden="1" thickBot="1" x14ac:dyDescent="0.3">
      <c r="A15" s="71" t="s">
        <v>237</v>
      </c>
      <c r="B15" s="226" t="e">
        <f t="shared" ref="B15:Q15" si="0">SUM(B14/B13)</f>
        <v>#DIV/0!</v>
      </c>
      <c r="C15" s="227" t="e">
        <f t="shared" si="0"/>
        <v>#DIV/0!</v>
      </c>
      <c r="D15" s="227" t="e">
        <f t="shared" si="0"/>
        <v>#DIV/0!</v>
      </c>
      <c r="E15" s="227" t="e">
        <f t="shared" si="0"/>
        <v>#DIV/0!</v>
      </c>
      <c r="F15" s="227" t="e">
        <f t="shared" si="0"/>
        <v>#DIV/0!</v>
      </c>
      <c r="G15" s="227" t="e">
        <f t="shared" si="0"/>
        <v>#DIV/0!</v>
      </c>
      <c r="H15" s="227" t="e">
        <f t="shared" si="0"/>
        <v>#DIV/0!</v>
      </c>
      <c r="I15" s="227" t="e">
        <f t="shared" si="0"/>
        <v>#DIV/0!</v>
      </c>
      <c r="J15" s="227" t="e">
        <f t="shared" si="0"/>
        <v>#DIV/0!</v>
      </c>
      <c r="K15" s="227" t="e">
        <f t="shared" si="0"/>
        <v>#DIV/0!</v>
      </c>
      <c r="L15" s="227" t="e">
        <f t="shared" si="0"/>
        <v>#DIV/0!</v>
      </c>
      <c r="M15" s="227" t="e">
        <f t="shared" si="0"/>
        <v>#DIV/0!</v>
      </c>
      <c r="N15" s="227" t="e">
        <f t="shared" si="0"/>
        <v>#DIV/0!</v>
      </c>
      <c r="O15" s="227" t="e">
        <f t="shared" si="0"/>
        <v>#DIV/0!</v>
      </c>
      <c r="P15" s="147" t="e">
        <f t="shared" si="0"/>
        <v>#DIV/0!</v>
      </c>
      <c r="Q15" s="301" t="e">
        <f t="shared" si="0"/>
        <v>#DIV/0!</v>
      </c>
    </row>
    <row r="16" spans="1:17" s="1262" customFormat="1" ht="9.75" hidden="1" customHeight="1" thickBot="1" x14ac:dyDescent="0.3">
      <c r="A16" s="727"/>
      <c r="B16" s="296"/>
      <c r="C16" s="296"/>
      <c r="D16" s="296"/>
      <c r="E16" s="296"/>
      <c r="F16" s="296"/>
      <c r="G16" s="296"/>
      <c r="H16" s="296"/>
      <c r="I16" s="296"/>
      <c r="J16" s="296"/>
      <c r="K16" s="296"/>
      <c r="L16" s="296"/>
      <c r="M16" s="296"/>
      <c r="N16" s="296"/>
      <c r="O16" s="296"/>
      <c r="P16" s="296"/>
      <c r="Q16" s="729"/>
    </row>
    <row r="17" spans="1:17" s="1262" customFormat="1" ht="15.75" hidden="1" customHeight="1" thickBot="1" x14ac:dyDescent="0.3">
      <c r="A17" s="2314" t="s">
        <v>238</v>
      </c>
      <c r="B17" s="2315"/>
      <c r="C17" s="2315"/>
      <c r="D17" s="2315"/>
      <c r="E17" s="2315"/>
      <c r="F17" s="2315"/>
      <c r="G17" s="2315"/>
      <c r="H17" s="2315"/>
      <c r="I17" s="2315"/>
      <c r="J17" s="2315"/>
      <c r="K17" s="2315"/>
      <c r="L17" s="2315"/>
      <c r="M17" s="2315"/>
      <c r="N17" s="2315"/>
      <c r="O17" s="2315"/>
      <c r="P17" s="2315"/>
      <c r="Q17" s="2316"/>
    </row>
    <row r="18" spans="1:17" s="1262" customFormat="1" ht="24.75" hidden="1" customHeight="1" x14ac:dyDescent="0.25">
      <c r="A18" s="148" t="s">
        <v>233</v>
      </c>
      <c r="B18" s="1365"/>
      <c r="C18" s="1366"/>
      <c r="D18" s="1366"/>
      <c r="E18" s="1366"/>
      <c r="F18" s="1366"/>
      <c r="G18" s="1366"/>
      <c r="H18" s="1366"/>
      <c r="I18" s="875"/>
      <c r="J18" s="1366"/>
      <c r="K18" s="1366"/>
      <c r="L18" s="1366"/>
      <c r="M18" s="1366"/>
      <c r="N18" s="1366"/>
      <c r="O18" s="1366"/>
      <c r="P18" s="1367"/>
      <c r="Q18" s="299">
        <f>SUM(B18:P18)</f>
        <v>0</v>
      </c>
    </row>
    <row r="19" spans="1:17" s="1262" customFormat="1" ht="24.75" hidden="1" customHeight="1" x14ac:dyDescent="0.25">
      <c r="A19" s="149" t="s">
        <v>239</v>
      </c>
      <c r="B19" s="1368"/>
      <c r="C19" s="1369"/>
      <c r="D19" s="1369"/>
      <c r="E19" s="1369"/>
      <c r="F19" s="1369"/>
      <c r="G19" s="1369"/>
      <c r="H19" s="1369"/>
      <c r="I19" s="1370"/>
      <c r="J19" s="1369"/>
      <c r="K19" s="1369"/>
      <c r="L19" s="1369"/>
      <c r="M19" s="1369"/>
      <c r="N19" s="1369"/>
      <c r="O19" s="1369"/>
      <c r="P19" s="1371"/>
      <c r="Q19" s="300">
        <f>SUM(B19:P19)</f>
        <v>0</v>
      </c>
    </row>
    <row r="20" spans="1:17" s="1262" customFormat="1" ht="26.25" hidden="1" thickBot="1" x14ac:dyDescent="0.3">
      <c r="A20" s="71" t="s">
        <v>240</v>
      </c>
      <c r="B20" s="226" t="e">
        <f t="shared" ref="B20:Q20" si="1">SUM(B19/B18)</f>
        <v>#DIV/0!</v>
      </c>
      <c r="C20" s="227" t="e">
        <f t="shared" si="1"/>
        <v>#DIV/0!</v>
      </c>
      <c r="D20" s="227" t="e">
        <f t="shared" si="1"/>
        <v>#DIV/0!</v>
      </c>
      <c r="E20" s="227" t="e">
        <f t="shared" si="1"/>
        <v>#DIV/0!</v>
      </c>
      <c r="F20" s="227" t="e">
        <f t="shared" si="1"/>
        <v>#DIV/0!</v>
      </c>
      <c r="G20" s="227" t="e">
        <f t="shared" si="1"/>
        <v>#DIV/0!</v>
      </c>
      <c r="H20" s="227" t="e">
        <f t="shared" si="1"/>
        <v>#DIV/0!</v>
      </c>
      <c r="I20" s="227" t="e">
        <f t="shared" si="1"/>
        <v>#DIV/0!</v>
      </c>
      <c r="J20" s="227" t="e">
        <f t="shared" si="1"/>
        <v>#DIV/0!</v>
      </c>
      <c r="K20" s="227" t="e">
        <f t="shared" si="1"/>
        <v>#DIV/0!</v>
      </c>
      <c r="L20" s="227" t="e">
        <f t="shared" si="1"/>
        <v>#DIV/0!</v>
      </c>
      <c r="M20" s="227" t="e">
        <f t="shared" si="1"/>
        <v>#DIV/0!</v>
      </c>
      <c r="N20" s="227" t="e">
        <f t="shared" si="1"/>
        <v>#DIV/0!</v>
      </c>
      <c r="O20" s="227" t="e">
        <f t="shared" si="1"/>
        <v>#DIV/0!</v>
      </c>
      <c r="P20" s="147" t="e">
        <f t="shared" si="1"/>
        <v>#DIV/0!</v>
      </c>
      <c r="Q20" s="301" t="e">
        <f t="shared" si="1"/>
        <v>#DIV/0!</v>
      </c>
    </row>
    <row r="21" spans="1:17" s="1262" customFormat="1" ht="9.75" hidden="1" customHeight="1" thickBot="1" x14ac:dyDescent="0.3">
      <c r="A21" s="727"/>
      <c r="B21" s="296"/>
      <c r="C21" s="296"/>
      <c r="D21" s="296"/>
      <c r="E21" s="296"/>
      <c r="F21" s="296"/>
      <c r="G21" s="296"/>
      <c r="H21" s="296"/>
      <c r="I21" s="296"/>
      <c r="J21" s="296"/>
      <c r="K21" s="296"/>
      <c r="L21" s="296"/>
      <c r="M21" s="296"/>
      <c r="N21" s="296"/>
      <c r="O21" s="296"/>
      <c r="P21" s="296"/>
      <c r="Q21" s="729"/>
    </row>
    <row r="22" spans="1:17" s="1262" customFormat="1" ht="15.75" hidden="1" customHeight="1" thickBot="1" x14ac:dyDescent="0.3">
      <c r="A22" s="2314" t="s">
        <v>241</v>
      </c>
      <c r="B22" s="2315"/>
      <c r="C22" s="2315"/>
      <c r="D22" s="2315"/>
      <c r="E22" s="2315"/>
      <c r="F22" s="2315"/>
      <c r="G22" s="2315"/>
      <c r="H22" s="2315"/>
      <c r="I22" s="2315"/>
      <c r="J22" s="2315"/>
      <c r="K22" s="2315"/>
      <c r="L22" s="2315"/>
      <c r="M22" s="2315"/>
      <c r="N22" s="2315"/>
      <c r="O22" s="2315"/>
      <c r="P22" s="2315"/>
      <c r="Q22" s="2316"/>
    </row>
    <row r="23" spans="1:17" s="1262" customFormat="1" ht="24.75" hidden="1" customHeight="1" x14ac:dyDescent="0.25">
      <c r="A23" s="148" t="s">
        <v>233</v>
      </c>
      <c r="B23" s="1365"/>
      <c r="C23" s="1366"/>
      <c r="D23" s="1366"/>
      <c r="E23" s="1366"/>
      <c r="F23" s="1366"/>
      <c r="G23" s="1366"/>
      <c r="H23" s="1366"/>
      <c r="I23" s="875"/>
      <c r="J23" s="1366"/>
      <c r="K23" s="1366"/>
      <c r="L23" s="1366"/>
      <c r="M23" s="1366"/>
      <c r="N23" s="1366"/>
      <c r="O23" s="1366"/>
      <c r="P23" s="1367"/>
      <c r="Q23" s="299">
        <f>SUM(B23:P23)</f>
        <v>0</v>
      </c>
    </row>
    <row r="24" spans="1:17" s="1262" customFormat="1" ht="24.75" hidden="1" customHeight="1" x14ac:dyDescent="0.25">
      <c r="A24" s="149" t="s">
        <v>242</v>
      </c>
      <c r="B24" s="1368"/>
      <c r="C24" s="1369"/>
      <c r="D24" s="1369"/>
      <c r="E24" s="1369"/>
      <c r="F24" s="1369"/>
      <c r="G24" s="1369"/>
      <c r="H24" s="1369"/>
      <c r="I24" s="1370"/>
      <c r="J24" s="1369"/>
      <c r="K24" s="1369"/>
      <c r="L24" s="1369"/>
      <c r="M24" s="1369"/>
      <c r="N24" s="1369"/>
      <c r="O24" s="1369"/>
      <c r="P24" s="1371"/>
      <c r="Q24" s="300">
        <f>SUM(B24:P24)</f>
        <v>0</v>
      </c>
    </row>
    <row r="25" spans="1:17" s="1262" customFormat="1" ht="27" hidden="1" customHeight="1" thickBot="1" x14ac:dyDescent="0.3">
      <c r="A25" s="71" t="s">
        <v>243</v>
      </c>
      <c r="B25" s="226" t="e">
        <f t="shared" ref="B25:Q25" si="2">SUM(B24/B23)</f>
        <v>#DIV/0!</v>
      </c>
      <c r="C25" s="227" t="e">
        <f t="shared" si="2"/>
        <v>#DIV/0!</v>
      </c>
      <c r="D25" s="227" t="e">
        <f t="shared" si="2"/>
        <v>#DIV/0!</v>
      </c>
      <c r="E25" s="227" t="e">
        <f t="shared" si="2"/>
        <v>#DIV/0!</v>
      </c>
      <c r="F25" s="227" t="e">
        <f t="shared" si="2"/>
        <v>#DIV/0!</v>
      </c>
      <c r="G25" s="227" t="e">
        <f t="shared" si="2"/>
        <v>#DIV/0!</v>
      </c>
      <c r="H25" s="227" t="e">
        <f t="shared" si="2"/>
        <v>#DIV/0!</v>
      </c>
      <c r="I25" s="227" t="e">
        <f t="shared" si="2"/>
        <v>#DIV/0!</v>
      </c>
      <c r="J25" s="227" t="e">
        <f t="shared" si="2"/>
        <v>#DIV/0!</v>
      </c>
      <c r="K25" s="227" t="e">
        <f t="shared" si="2"/>
        <v>#DIV/0!</v>
      </c>
      <c r="L25" s="227" t="e">
        <f t="shared" si="2"/>
        <v>#DIV/0!</v>
      </c>
      <c r="M25" s="227" t="e">
        <f t="shared" si="2"/>
        <v>#DIV/0!</v>
      </c>
      <c r="N25" s="227" t="e">
        <f t="shared" si="2"/>
        <v>#DIV/0!</v>
      </c>
      <c r="O25" s="227" t="e">
        <f t="shared" si="2"/>
        <v>#DIV/0!</v>
      </c>
      <c r="P25" s="147" t="e">
        <f t="shared" si="2"/>
        <v>#DIV/0!</v>
      </c>
      <c r="Q25" s="301" t="e">
        <f t="shared" si="2"/>
        <v>#DIV/0!</v>
      </c>
    </row>
    <row r="26" spans="1:17" s="1262" customFormat="1" ht="19.5" customHeight="1" thickBot="1" x14ac:dyDescent="0.35">
      <c r="A26" s="2407" t="s">
        <v>1096</v>
      </c>
      <c r="B26" s="2408"/>
      <c r="C26" s="2408"/>
      <c r="D26" s="2408"/>
      <c r="E26" s="2408"/>
      <c r="F26" s="2408"/>
      <c r="G26" s="2408"/>
      <c r="H26" s="2408"/>
      <c r="I26" s="2408"/>
      <c r="J26" s="2408"/>
      <c r="K26" s="2408"/>
      <c r="L26" s="2408"/>
      <c r="M26" s="2408"/>
      <c r="N26" s="2408"/>
      <c r="O26" s="2408"/>
      <c r="P26" s="2408"/>
      <c r="Q26" s="2409"/>
    </row>
    <row r="27" spans="1:17" s="1262" customFormat="1" ht="59.25" customHeight="1" thickBot="1" x14ac:dyDescent="0.3">
      <c r="A27" s="111"/>
      <c r="B27" s="720" t="s">
        <v>143</v>
      </c>
      <c r="C27" s="721" t="s">
        <v>144</v>
      </c>
      <c r="D27" s="721" t="s">
        <v>145</v>
      </c>
      <c r="E27" s="721" t="s">
        <v>146</v>
      </c>
      <c r="F27" s="721" t="s">
        <v>147</v>
      </c>
      <c r="G27" s="721" t="s">
        <v>148</v>
      </c>
      <c r="H27" s="721" t="s">
        <v>149</v>
      </c>
      <c r="I27" s="721" t="s">
        <v>150</v>
      </c>
      <c r="J27" s="721" t="s">
        <v>151</v>
      </c>
      <c r="K27" s="721" t="s">
        <v>152</v>
      </c>
      <c r="L27" s="721" t="s">
        <v>153</v>
      </c>
      <c r="M27" s="721" t="s">
        <v>154</v>
      </c>
      <c r="N27" s="721" t="s">
        <v>155</v>
      </c>
      <c r="O27" s="721" t="s">
        <v>156</v>
      </c>
      <c r="P27" s="722" t="s">
        <v>157</v>
      </c>
      <c r="Q27" s="52" t="s">
        <v>158</v>
      </c>
    </row>
    <row r="28" spans="1:17" s="1262" customFormat="1" ht="15.75" thickBot="1" x14ac:dyDescent="0.3">
      <c r="A28" s="2311" t="s">
        <v>229</v>
      </c>
      <c r="B28" s="2312"/>
      <c r="C28" s="2312"/>
      <c r="D28" s="2312"/>
      <c r="E28" s="2312"/>
      <c r="F28" s="2312"/>
      <c r="G28" s="2312"/>
      <c r="H28" s="2312"/>
      <c r="I28" s="2312"/>
      <c r="J28" s="2312"/>
      <c r="K28" s="2312"/>
      <c r="L28" s="2312"/>
      <c r="M28" s="2312"/>
      <c r="N28" s="2312"/>
      <c r="O28" s="2312"/>
      <c r="P28" s="2312"/>
      <c r="Q28" s="2313"/>
    </row>
    <row r="29" spans="1:17" s="1262" customFormat="1" ht="24.75" customHeight="1" x14ac:dyDescent="0.25">
      <c r="A29" s="148" t="s">
        <v>230</v>
      </c>
      <c r="B29" s="1040">
        <v>383</v>
      </c>
      <c r="C29" s="1041">
        <v>1715</v>
      </c>
      <c r="D29" s="1041">
        <v>1356</v>
      </c>
      <c r="E29" s="1041">
        <v>640</v>
      </c>
      <c r="F29" s="1041">
        <v>444</v>
      </c>
      <c r="G29" s="1041">
        <v>74</v>
      </c>
      <c r="H29" s="1041">
        <v>220</v>
      </c>
      <c r="I29" s="1042">
        <v>53796</v>
      </c>
      <c r="J29" s="1041">
        <v>3395</v>
      </c>
      <c r="K29" s="1041">
        <v>1312</v>
      </c>
      <c r="L29" s="1041">
        <v>14189</v>
      </c>
      <c r="M29" s="1041">
        <v>6979</v>
      </c>
      <c r="N29" s="1041">
        <v>327</v>
      </c>
      <c r="O29" s="1041">
        <v>2688</v>
      </c>
      <c r="P29" s="1043">
        <v>2261</v>
      </c>
      <c r="Q29" s="299">
        <f>SUM(B29:P29)</f>
        <v>89779</v>
      </c>
    </row>
    <row r="30" spans="1:17" s="1262" customFormat="1" ht="24.75" customHeight="1" thickBot="1" x14ac:dyDescent="0.3">
      <c r="A30" s="71" t="s">
        <v>231</v>
      </c>
      <c r="B30" s="228">
        <f>SUM(B29/Q29)</f>
        <v>4.266031031755756E-3</v>
      </c>
      <c r="C30" s="255">
        <f>SUM(C29/Q29)</f>
        <v>1.9102462713997705E-2</v>
      </c>
      <c r="D30" s="255">
        <f>SUM(D29/Q29)</f>
        <v>1.5103754775615678E-2</v>
      </c>
      <c r="E30" s="255">
        <f>SUM(E29/Q29)</f>
        <v>7.1286158232994352E-3</v>
      </c>
      <c r="F30" s="255">
        <f>SUM(F29/Q29)</f>
        <v>4.9454772274139828E-3</v>
      </c>
      <c r="G30" s="255">
        <f>SUM(G29/Q29)</f>
        <v>8.2424620456899721E-4</v>
      </c>
      <c r="H30" s="255">
        <f>SUM(H29/Q29)</f>
        <v>2.4504616892591807E-3</v>
      </c>
      <c r="I30" s="255">
        <f>SUM(I29/Q29)</f>
        <v>0.59920471379721318</v>
      </c>
      <c r="J30" s="255">
        <f>SUM(J29/Q29)</f>
        <v>3.7815079250158722E-2</v>
      </c>
      <c r="K30" s="255">
        <f>SUM(K29/Q29)</f>
        <v>1.4613662437763842E-2</v>
      </c>
      <c r="L30" s="255">
        <f>SUM(L29/Q29)</f>
        <v>0.15804364049499325</v>
      </c>
      <c r="M30" s="255">
        <f>SUM(M29/Q29)</f>
        <v>7.7735327860635556E-2</v>
      </c>
      <c r="N30" s="255">
        <f>SUM(N29/Q29)</f>
        <v>3.6422771472170551E-3</v>
      </c>
      <c r="O30" s="255">
        <f>SUM(O29/Q29)</f>
        <v>2.9940186457857627E-2</v>
      </c>
      <c r="P30" s="256">
        <f>SUM(P29/Q29)</f>
        <v>2.5184063088250035E-2</v>
      </c>
      <c r="Q30" s="723">
        <f>SUM(B30:P30)</f>
        <v>1</v>
      </c>
    </row>
    <row r="31" spans="1:17" s="1262" customFormat="1" ht="9.75" customHeight="1" thickBot="1" x14ac:dyDescent="0.3">
      <c r="A31" s="727"/>
      <c r="B31" s="728"/>
      <c r="C31" s="728"/>
      <c r="D31" s="728"/>
      <c r="E31" s="728"/>
      <c r="F31" s="728"/>
      <c r="G31" s="728"/>
      <c r="H31" s="728"/>
      <c r="I31" s="728"/>
      <c r="J31" s="728"/>
      <c r="K31" s="728"/>
      <c r="L31" s="728"/>
      <c r="M31" s="728"/>
      <c r="N31" s="728"/>
      <c r="O31" s="728"/>
      <c r="P31" s="728"/>
      <c r="Q31" s="729"/>
    </row>
    <row r="32" spans="1:17" s="1262" customFormat="1" ht="15.75" thickBot="1" x14ac:dyDescent="0.3">
      <c r="A32" s="2311" t="s">
        <v>232</v>
      </c>
      <c r="B32" s="2312"/>
      <c r="C32" s="2312"/>
      <c r="D32" s="2312"/>
      <c r="E32" s="2312"/>
      <c r="F32" s="2312"/>
      <c r="G32" s="2312"/>
      <c r="H32" s="2312"/>
      <c r="I32" s="2312"/>
      <c r="J32" s="2312"/>
      <c r="K32" s="2312"/>
      <c r="L32" s="2312"/>
      <c r="M32" s="2312"/>
      <c r="N32" s="2312"/>
      <c r="O32" s="2312"/>
      <c r="P32" s="2312"/>
      <c r="Q32" s="2313"/>
    </row>
    <row r="33" spans="1:17" s="1262" customFormat="1" ht="24.75" customHeight="1" x14ac:dyDescent="0.25">
      <c r="A33" s="148" t="s">
        <v>233</v>
      </c>
      <c r="B33" s="1040">
        <v>16</v>
      </c>
      <c r="C33" s="1041">
        <v>60</v>
      </c>
      <c r="D33" s="1041">
        <v>37</v>
      </c>
      <c r="E33" s="1041">
        <v>34</v>
      </c>
      <c r="F33" s="1041">
        <v>18</v>
      </c>
      <c r="G33" s="1041">
        <v>3</v>
      </c>
      <c r="H33" s="1041">
        <v>9</v>
      </c>
      <c r="I33" s="1042">
        <v>1746</v>
      </c>
      <c r="J33" s="1041">
        <v>118</v>
      </c>
      <c r="K33" s="1041">
        <v>36</v>
      </c>
      <c r="L33" s="1041">
        <v>448</v>
      </c>
      <c r="M33" s="1041">
        <v>120</v>
      </c>
      <c r="N33" s="1041">
        <v>8</v>
      </c>
      <c r="O33" s="1041">
        <v>84</v>
      </c>
      <c r="P33" s="1043">
        <v>39</v>
      </c>
      <c r="Q33" s="299">
        <f>SUM(B33:P33)</f>
        <v>2776</v>
      </c>
    </row>
    <row r="34" spans="1:17" s="1262" customFormat="1" ht="24.75" customHeight="1" thickBot="1" x14ac:dyDescent="0.3">
      <c r="A34" s="71" t="s">
        <v>234</v>
      </c>
      <c r="B34" s="228">
        <f>SUM(B33/Q33)</f>
        <v>5.763688760806916E-3</v>
      </c>
      <c r="C34" s="255">
        <f>SUM(C33/Q33)</f>
        <v>2.1613832853025938E-2</v>
      </c>
      <c r="D34" s="255">
        <f>SUM(D33/Q33)</f>
        <v>1.3328530259365994E-2</v>
      </c>
      <c r="E34" s="255">
        <f>SUM(E33/Q33)</f>
        <v>1.2247838616714697E-2</v>
      </c>
      <c r="F34" s="255">
        <f>SUM(F33/Q33)</f>
        <v>6.4841498559077811E-3</v>
      </c>
      <c r="G34" s="255">
        <f>SUM(G33/Q33)</f>
        <v>1.0806916426512969E-3</v>
      </c>
      <c r="H34" s="255">
        <f>SUM(H33/Q33)</f>
        <v>3.2420749279538905E-3</v>
      </c>
      <c r="I34" s="255">
        <f>SUM(I33/Q33)</f>
        <v>0.62896253602305474</v>
      </c>
      <c r="J34" s="255">
        <f>SUM(J33/Q33)</f>
        <v>4.2507204610951012E-2</v>
      </c>
      <c r="K34" s="255">
        <f>SUM(K33/Q33)</f>
        <v>1.2968299711815562E-2</v>
      </c>
      <c r="L34" s="255">
        <f>SUM(L33/Q33)</f>
        <v>0.16138328530259366</v>
      </c>
      <c r="M34" s="255">
        <f>SUM(M33/Q33)</f>
        <v>4.3227665706051875E-2</v>
      </c>
      <c r="N34" s="255">
        <f>SUM(N33/Q33)</f>
        <v>2.881844380403458E-3</v>
      </c>
      <c r="O34" s="255">
        <f>SUM(O33/Q33)</f>
        <v>3.0259365994236311E-2</v>
      </c>
      <c r="P34" s="256">
        <f>SUM(P33/Q33)</f>
        <v>1.4048991354466859E-2</v>
      </c>
      <c r="Q34" s="723">
        <f>SUM(B34:P34)</f>
        <v>1</v>
      </c>
    </row>
    <row r="35" spans="1:17" s="1262" customFormat="1" ht="10.5" customHeight="1" thickBot="1" x14ac:dyDescent="0.3">
      <c r="A35" s="727"/>
      <c r="B35" s="296"/>
      <c r="C35" s="296"/>
      <c r="D35" s="296"/>
      <c r="E35" s="296"/>
      <c r="F35" s="296"/>
      <c r="G35" s="296"/>
      <c r="H35" s="296"/>
      <c r="I35" s="296"/>
      <c r="J35" s="296"/>
      <c r="K35" s="296"/>
      <c r="L35" s="296"/>
      <c r="M35" s="296"/>
      <c r="N35" s="296"/>
      <c r="O35" s="296"/>
      <c r="P35" s="296"/>
      <c r="Q35" s="729"/>
    </row>
    <row r="36" spans="1:17" s="1262" customFormat="1" ht="15.75" customHeight="1" thickBot="1" x14ac:dyDescent="0.3">
      <c r="A36" s="2311" t="s">
        <v>235</v>
      </c>
      <c r="B36" s="2312"/>
      <c r="C36" s="2312"/>
      <c r="D36" s="2312"/>
      <c r="E36" s="2312"/>
      <c r="F36" s="2312"/>
      <c r="G36" s="2312"/>
      <c r="H36" s="2312"/>
      <c r="I36" s="2312"/>
      <c r="J36" s="2312"/>
      <c r="K36" s="2312"/>
      <c r="L36" s="2312"/>
      <c r="M36" s="2312"/>
      <c r="N36" s="2312"/>
      <c r="O36" s="2312"/>
      <c r="P36" s="2312"/>
      <c r="Q36" s="2313"/>
    </row>
    <row r="37" spans="1:17" s="1262" customFormat="1" ht="24.75" customHeight="1" x14ac:dyDescent="0.25">
      <c r="A37" s="148" t="s">
        <v>233</v>
      </c>
      <c r="B37" s="1040">
        <v>16</v>
      </c>
      <c r="C37" s="1041">
        <v>60</v>
      </c>
      <c r="D37" s="1041">
        <v>37</v>
      </c>
      <c r="E37" s="1041">
        <v>34</v>
      </c>
      <c r="F37" s="1041">
        <v>18</v>
      </c>
      <c r="G37" s="1041">
        <v>3</v>
      </c>
      <c r="H37" s="1041">
        <v>9</v>
      </c>
      <c r="I37" s="1042">
        <v>1746</v>
      </c>
      <c r="J37" s="1041">
        <v>118</v>
      </c>
      <c r="K37" s="1041">
        <v>36</v>
      </c>
      <c r="L37" s="1041">
        <v>448</v>
      </c>
      <c r="M37" s="1041">
        <v>120</v>
      </c>
      <c r="N37" s="1041">
        <v>8</v>
      </c>
      <c r="O37" s="1041">
        <v>84</v>
      </c>
      <c r="P37" s="1043">
        <v>39</v>
      </c>
      <c r="Q37" s="299">
        <f>SUM(B37:P37)</f>
        <v>2776</v>
      </c>
    </row>
    <row r="38" spans="1:17" s="1262" customFormat="1" ht="24.75" customHeight="1" x14ac:dyDescent="0.25">
      <c r="A38" s="149" t="s">
        <v>236</v>
      </c>
      <c r="B38" s="1044">
        <v>0</v>
      </c>
      <c r="C38" s="1045">
        <v>0</v>
      </c>
      <c r="D38" s="1045">
        <v>0</v>
      </c>
      <c r="E38" s="1045">
        <v>1</v>
      </c>
      <c r="F38" s="1045">
        <v>0</v>
      </c>
      <c r="G38" s="1045">
        <v>0</v>
      </c>
      <c r="H38" s="1045">
        <v>0</v>
      </c>
      <c r="I38" s="1046">
        <v>34</v>
      </c>
      <c r="J38" s="1045">
        <v>0</v>
      </c>
      <c r="K38" s="1045">
        <v>0</v>
      </c>
      <c r="L38" s="1045">
        <v>13</v>
      </c>
      <c r="M38" s="1045">
        <v>1</v>
      </c>
      <c r="N38" s="1045">
        <v>0</v>
      </c>
      <c r="O38" s="1045">
        <v>1</v>
      </c>
      <c r="P38" s="1047">
        <v>1</v>
      </c>
      <c r="Q38" s="300">
        <f>SUM(B38:P38)</f>
        <v>51</v>
      </c>
    </row>
    <row r="39" spans="1:17" s="1262" customFormat="1" ht="26.25" thickBot="1" x14ac:dyDescent="0.3">
      <c r="A39" s="71" t="s">
        <v>237</v>
      </c>
      <c r="B39" s="226">
        <f t="shared" ref="B39:Q39" si="3">SUM(B38/B37)</f>
        <v>0</v>
      </c>
      <c r="C39" s="227">
        <f t="shared" si="3"/>
        <v>0</v>
      </c>
      <c r="D39" s="227">
        <f t="shared" si="3"/>
        <v>0</v>
      </c>
      <c r="E39" s="227">
        <f t="shared" si="3"/>
        <v>2.9411764705882353E-2</v>
      </c>
      <c r="F39" s="227">
        <f t="shared" si="3"/>
        <v>0</v>
      </c>
      <c r="G39" s="227">
        <f t="shared" si="3"/>
        <v>0</v>
      </c>
      <c r="H39" s="227">
        <f t="shared" si="3"/>
        <v>0</v>
      </c>
      <c r="I39" s="227">
        <f t="shared" si="3"/>
        <v>1.9473081328751432E-2</v>
      </c>
      <c r="J39" s="227">
        <f t="shared" si="3"/>
        <v>0</v>
      </c>
      <c r="K39" s="227">
        <f t="shared" si="3"/>
        <v>0</v>
      </c>
      <c r="L39" s="227">
        <f t="shared" si="3"/>
        <v>2.9017857142857144E-2</v>
      </c>
      <c r="M39" s="227">
        <f t="shared" si="3"/>
        <v>8.3333333333333332E-3</v>
      </c>
      <c r="N39" s="227">
        <f t="shared" si="3"/>
        <v>0</v>
      </c>
      <c r="O39" s="227">
        <f t="shared" si="3"/>
        <v>1.1904761904761904E-2</v>
      </c>
      <c r="P39" s="147">
        <f t="shared" si="3"/>
        <v>2.564102564102564E-2</v>
      </c>
      <c r="Q39" s="301">
        <f t="shared" si="3"/>
        <v>1.8371757925072046E-2</v>
      </c>
    </row>
    <row r="40" spans="1:17" s="1262" customFormat="1" ht="9.75" customHeight="1" thickBot="1" x14ac:dyDescent="0.3">
      <c r="A40" s="727"/>
      <c r="B40" s="296"/>
      <c r="C40" s="296"/>
      <c r="D40" s="296"/>
      <c r="E40" s="296"/>
      <c r="F40" s="296"/>
      <c r="G40" s="296"/>
      <c r="H40" s="296"/>
      <c r="I40" s="296"/>
      <c r="J40" s="296"/>
      <c r="K40" s="296"/>
      <c r="L40" s="296"/>
      <c r="M40" s="296"/>
      <c r="N40" s="296"/>
      <c r="O40" s="296"/>
      <c r="P40" s="296"/>
      <c r="Q40" s="729"/>
    </row>
    <row r="41" spans="1:17" s="1262" customFormat="1" ht="15.75" customHeight="1" thickBot="1" x14ac:dyDescent="0.3">
      <c r="A41" s="2311" t="s">
        <v>238</v>
      </c>
      <c r="B41" s="2312"/>
      <c r="C41" s="2312"/>
      <c r="D41" s="2312"/>
      <c r="E41" s="2312"/>
      <c r="F41" s="2312"/>
      <c r="G41" s="2312"/>
      <c r="H41" s="2312"/>
      <c r="I41" s="2312"/>
      <c r="J41" s="2312"/>
      <c r="K41" s="2312"/>
      <c r="L41" s="2312"/>
      <c r="M41" s="2312"/>
      <c r="N41" s="2312"/>
      <c r="O41" s="2312"/>
      <c r="P41" s="2312"/>
      <c r="Q41" s="2313"/>
    </row>
    <row r="42" spans="1:17" s="1262" customFormat="1" ht="24.75" customHeight="1" x14ac:dyDescent="0.25">
      <c r="A42" s="148" t="s">
        <v>233</v>
      </c>
      <c r="B42" s="1040">
        <v>16</v>
      </c>
      <c r="C42" s="1041">
        <v>60</v>
      </c>
      <c r="D42" s="1041">
        <v>37</v>
      </c>
      <c r="E42" s="1041">
        <v>34</v>
      </c>
      <c r="F42" s="1041">
        <v>18</v>
      </c>
      <c r="G42" s="1041">
        <v>3</v>
      </c>
      <c r="H42" s="1041">
        <v>9</v>
      </c>
      <c r="I42" s="1042">
        <v>1746</v>
      </c>
      <c r="J42" s="1041">
        <v>118</v>
      </c>
      <c r="K42" s="1041">
        <v>36</v>
      </c>
      <c r="L42" s="1041">
        <v>448</v>
      </c>
      <c r="M42" s="1041">
        <v>120</v>
      </c>
      <c r="N42" s="1041">
        <v>8</v>
      </c>
      <c r="O42" s="1041">
        <v>84</v>
      </c>
      <c r="P42" s="1043">
        <v>39</v>
      </c>
      <c r="Q42" s="299">
        <f>SUM(B42:P42)</f>
        <v>2776</v>
      </c>
    </row>
    <row r="43" spans="1:17" s="1262" customFormat="1" ht="24.75" customHeight="1" x14ac:dyDescent="0.25">
      <c r="A43" s="149" t="s">
        <v>239</v>
      </c>
      <c r="B43" s="1044">
        <v>0</v>
      </c>
      <c r="C43" s="1045">
        <v>1</v>
      </c>
      <c r="D43" s="1045">
        <v>1</v>
      </c>
      <c r="E43" s="1045">
        <v>0</v>
      </c>
      <c r="F43" s="1045">
        <v>0</v>
      </c>
      <c r="G43" s="1045">
        <v>0</v>
      </c>
      <c r="H43" s="1045">
        <v>0</v>
      </c>
      <c r="I43" s="1046">
        <v>90</v>
      </c>
      <c r="J43" s="1045">
        <v>1</v>
      </c>
      <c r="K43" s="1045">
        <v>1</v>
      </c>
      <c r="L43" s="1045">
        <v>21</v>
      </c>
      <c r="M43" s="1045">
        <v>1</v>
      </c>
      <c r="N43" s="1045">
        <v>0</v>
      </c>
      <c r="O43" s="1045">
        <v>3</v>
      </c>
      <c r="P43" s="1047">
        <v>2</v>
      </c>
      <c r="Q43" s="300">
        <f>SUM(B43:P43)</f>
        <v>121</v>
      </c>
    </row>
    <row r="44" spans="1:17" s="1262" customFormat="1" ht="26.25" thickBot="1" x14ac:dyDescent="0.3">
      <c r="A44" s="71" t="s">
        <v>240</v>
      </c>
      <c r="B44" s="226">
        <f t="shared" ref="B44:Q44" si="4">SUM(B43/B42)</f>
        <v>0</v>
      </c>
      <c r="C44" s="227">
        <f t="shared" si="4"/>
        <v>1.6666666666666666E-2</v>
      </c>
      <c r="D44" s="227">
        <f t="shared" si="4"/>
        <v>2.7027027027027029E-2</v>
      </c>
      <c r="E44" s="227">
        <f t="shared" si="4"/>
        <v>0</v>
      </c>
      <c r="F44" s="227">
        <f t="shared" si="4"/>
        <v>0</v>
      </c>
      <c r="G44" s="227">
        <f t="shared" si="4"/>
        <v>0</v>
      </c>
      <c r="H44" s="227">
        <f t="shared" si="4"/>
        <v>0</v>
      </c>
      <c r="I44" s="227">
        <f t="shared" si="4"/>
        <v>5.1546391752577317E-2</v>
      </c>
      <c r="J44" s="227">
        <f t="shared" si="4"/>
        <v>8.4745762711864406E-3</v>
      </c>
      <c r="K44" s="227">
        <f t="shared" si="4"/>
        <v>2.7777777777777776E-2</v>
      </c>
      <c r="L44" s="227">
        <f t="shared" si="4"/>
        <v>4.6875E-2</v>
      </c>
      <c r="M44" s="227">
        <f t="shared" si="4"/>
        <v>8.3333333333333332E-3</v>
      </c>
      <c r="N44" s="227">
        <f t="shared" si="4"/>
        <v>0</v>
      </c>
      <c r="O44" s="227">
        <f t="shared" si="4"/>
        <v>3.5714285714285712E-2</v>
      </c>
      <c r="P44" s="147">
        <f t="shared" si="4"/>
        <v>5.128205128205128E-2</v>
      </c>
      <c r="Q44" s="301">
        <f t="shared" si="4"/>
        <v>4.3587896253602307E-2</v>
      </c>
    </row>
    <row r="45" spans="1:17" s="1262" customFormat="1" ht="9.75" customHeight="1" thickBot="1" x14ac:dyDescent="0.3">
      <c r="A45" s="727"/>
      <c r="B45" s="296"/>
      <c r="C45" s="296"/>
      <c r="D45" s="296"/>
      <c r="E45" s="296"/>
      <c r="F45" s="296"/>
      <c r="G45" s="296"/>
      <c r="H45" s="296"/>
      <c r="I45" s="296"/>
      <c r="J45" s="296"/>
      <c r="K45" s="296"/>
      <c r="L45" s="296"/>
      <c r="M45" s="296"/>
      <c r="N45" s="296"/>
      <c r="O45" s="296"/>
      <c r="P45" s="296"/>
      <c r="Q45" s="729"/>
    </row>
    <row r="46" spans="1:17" s="1262" customFormat="1" ht="15.75" customHeight="1" thickBot="1" x14ac:dyDescent="0.3">
      <c r="A46" s="2311" t="s">
        <v>241</v>
      </c>
      <c r="B46" s="2312"/>
      <c r="C46" s="2312"/>
      <c r="D46" s="2312"/>
      <c r="E46" s="2312"/>
      <c r="F46" s="2312"/>
      <c r="G46" s="2312"/>
      <c r="H46" s="2312"/>
      <c r="I46" s="2312"/>
      <c r="J46" s="2312"/>
      <c r="K46" s="2312"/>
      <c r="L46" s="2312"/>
      <c r="M46" s="2312"/>
      <c r="N46" s="2312"/>
      <c r="O46" s="2312"/>
      <c r="P46" s="2312"/>
      <c r="Q46" s="2313"/>
    </row>
    <row r="47" spans="1:17" s="1262" customFormat="1" ht="24.75" customHeight="1" x14ac:dyDescent="0.25">
      <c r="A47" s="148" t="s">
        <v>233</v>
      </c>
      <c r="B47" s="1040">
        <v>16</v>
      </c>
      <c r="C47" s="1041">
        <v>60</v>
      </c>
      <c r="D47" s="1041">
        <v>37</v>
      </c>
      <c r="E47" s="1041">
        <v>34</v>
      </c>
      <c r="F47" s="1041">
        <v>18</v>
      </c>
      <c r="G47" s="1041">
        <v>3</v>
      </c>
      <c r="H47" s="1041">
        <v>9</v>
      </c>
      <c r="I47" s="1042">
        <v>1746</v>
      </c>
      <c r="J47" s="1041">
        <v>118</v>
      </c>
      <c r="K47" s="1041">
        <v>36</v>
      </c>
      <c r="L47" s="1041">
        <v>448</v>
      </c>
      <c r="M47" s="1041">
        <v>120</v>
      </c>
      <c r="N47" s="1041">
        <v>8</v>
      </c>
      <c r="O47" s="1041">
        <v>84</v>
      </c>
      <c r="P47" s="1043">
        <v>39</v>
      </c>
      <c r="Q47" s="299">
        <f>SUM(B47:P47)</f>
        <v>2776</v>
      </c>
    </row>
    <row r="48" spans="1:17" s="1262" customFormat="1" ht="24.75" customHeight="1" x14ac:dyDescent="0.25">
      <c r="A48" s="149" t="s">
        <v>242</v>
      </c>
      <c r="B48" s="1044">
        <v>1</v>
      </c>
      <c r="C48" s="1045">
        <v>1</v>
      </c>
      <c r="D48" s="1045">
        <v>1</v>
      </c>
      <c r="E48" s="1045">
        <v>0</v>
      </c>
      <c r="F48" s="1045">
        <v>0</v>
      </c>
      <c r="G48" s="1045">
        <v>0</v>
      </c>
      <c r="H48" s="1045">
        <v>0</v>
      </c>
      <c r="I48" s="1046">
        <v>35</v>
      </c>
      <c r="J48" s="1045">
        <v>3</v>
      </c>
      <c r="K48" s="1045">
        <v>5</v>
      </c>
      <c r="L48" s="1045">
        <v>15</v>
      </c>
      <c r="M48" s="1045">
        <v>7</v>
      </c>
      <c r="N48" s="1045">
        <v>0</v>
      </c>
      <c r="O48" s="1045">
        <v>9</v>
      </c>
      <c r="P48" s="1047">
        <v>0</v>
      </c>
      <c r="Q48" s="300">
        <f>SUM(B48:P48)</f>
        <v>77</v>
      </c>
    </row>
    <row r="49" spans="1:17" s="1262" customFormat="1" ht="27" customHeight="1" thickBot="1" x14ac:dyDescent="0.3">
      <c r="A49" s="71" t="s">
        <v>243</v>
      </c>
      <c r="B49" s="226">
        <f t="shared" ref="B49:Q49" si="5">SUM(B48/B47)</f>
        <v>6.25E-2</v>
      </c>
      <c r="C49" s="227">
        <f t="shared" si="5"/>
        <v>1.6666666666666666E-2</v>
      </c>
      <c r="D49" s="227">
        <f t="shared" si="5"/>
        <v>2.7027027027027029E-2</v>
      </c>
      <c r="E49" s="227">
        <f t="shared" si="5"/>
        <v>0</v>
      </c>
      <c r="F49" s="227">
        <f t="shared" si="5"/>
        <v>0</v>
      </c>
      <c r="G49" s="227">
        <f t="shared" si="5"/>
        <v>0</v>
      </c>
      <c r="H49" s="227">
        <f t="shared" si="5"/>
        <v>0</v>
      </c>
      <c r="I49" s="227">
        <f t="shared" si="5"/>
        <v>2.0045819014891181E-2</v>
      </c>
      <c r="J49" s="227">
        <f t="shared" si="5"/>
        <v>2.5423728813559324E-2</v>
      </c>
      <c r="K49" s="227">
        <f t="shared" si="5"/>
        <v>0.1388888888888889</v>
      </c>
      <c r="L49" s="227">
        <f t="shared" si="5"/>
        <v>3.3482142857142856E-2</v>
      </c>
      <c r="M49" s="227">
        <f t="shared" si="5"/>
        <v>5.8333333333333334E-2</v>
      </c>
      <c r="N49" s="227">
        <f t="shared" si="5"/>
        <v>0</v>
      </c>
      <c r="O49" s="227">
        <f t="shared" si="5"/>
        <v>0.10714285714285714</v>
      </c>
      <c r="P49" s="147">
        <f t="shared" si="5"/>
        <v>0</v>
      </c>
      <c r="Q49" s="301">
        <f t="shared" si="5"/>
        <v>2.7737752161383286E-2</v>
      </c>
    </row>
    <row r="50" spans="1:17" s="1262" customFormat="1" ht="19.5" hidden="1" customHeight="1" thickBot="1" x14ac:dyDescent="0.35">
      <c r="A50" s="2410" t="s">
        <v>1059</v>
      </c>
      <c r="B50" s="2411"/>
      <c r="C50" s="2411"/>
      <c r="D50" s="2411"/>
      <c r="E50" s="2411"/>
      <c r="F50" s="2411"/>
      <c r="G50" s="2411"/>
      <c r="H50" s="2411"/>
      <c r="I50" s="2411"/>
      <c r="J50" s="2411"/>
      <c r="K50" s="2411"/>
      <c r="L50" s="2411"/>
      <c r="M50" s="2411"/>
      <c r="N50" s="2411"/>
      <c r="O50" s="2411"/>
      <c r="P50" s="2411"/>
      <c r="Q50" s="2412"/>
    </row>
    <row r="51" spans="1:17" s="1262" customFormat="1" ht="59.25" hidden="1" customHeight="1" thickBot="1" x14ac:dyDescent="0.3">
      <c r="A51" s="111"/>
      <c r="B51" s="720" t="s">
        <v>143</v>
      </c>
      <c r="C51" s="721" t="s">
        <v>144</v>
      </c>
      <c r="D51" s="721" t="s">
        <v>145</v>
      </c>
      <c r="E51" s="721" t="s">
        <v>146</v>
      </c>
      <c r="F51" s="721" t="s">
        <v>147</v>
      </c>
      <c r="G51" s="721" t="s">
        <v>148</v>
      </c>
      <c r="H51" s="721" t="s">
        <v>149</v>
      </c>
      <c r="I51" s="721" t="s">
        <v>150</v>
      </c>
      <c r="J51" s="721" t="s">
        <v>151</v>
      </c>
      <c r="K51" s="721" t="s">
        <v>152</v>
      </c>
      <c r="L51" s="721" t="s">
        <v>153</v>
      </c>
      <c r="M51" s="721" t="s">
        <v>154</v>
      </c>
      <c r="N51" s="721" t="s">
        <v>155</v>
      </c>
      <c r="O51" s="721" t="s">
        <v>156</v>
      </c>
      <c r="P51" s="722" t="s">
        <v>157</v>
      </c>
      <c r="Q51" s="52" t="s">
        <v>158</v>
      </c>
    </row>
    <row r="52" spans="1:17" s="1262" customFormat="1" ht="15.75" hidden="1" thickBot="1" x14ac:dyDescent="0.3">
      <c r="A52" s="2314" t="s">
        <v>229</v>
      </c>
      <c r="B52" s="2315"/>
      <c r="C52" s="2315"/>
      <c r="D52" s="2315"/>
      <c r="E52" s="2315"/>
      <c r="F52" s="2315"/>
      <c r="G52" s="2315"/>
      <c r="H52" s="2315"/>
      <c r="I52" s="2315"/>
      <c r="J52" s="2315"/>
      <c r="K52" s="2315"/>
      <c r="L52" s="2315"/>
      <c r="M52" s="2315"/>
      <c r="N52" s="2315"/>
      <c r="O52" s="2315"/>
      <c r="P52" s="2315"/>
      <c r="Q52" s="2316"/>
    </row>
    <row r="53" spans="1:17" s="1262" customFormat="1" ht="24.75" hidden="1" customHeight="1" x14ac:dyDescent="0.25">
      <c r="A53" s="148" t="s">
        <v>230</v>
      </c>
      <c r="B53" s="316">
        <v>365</v>
      </c>
      <c r="C53" s="317">
        <v>1665</v>
      </c>
      <c r="D53" s="317">
        <v>1319</v>
      </c>
      <c r="E53" s="317">
        <v>621</v>
      </c>
      <c r="F53" s="317">
        <v>391</v>
      </c>
      <c r="G53" s="317">
        <v>118</v>
      </c>
      <c r="H53" s="317">
        <v>170</v>
      </c>
      <c r="I53" s="318">
        <v>51950</v>
      </c>
      <c r="J53" s="317">
        <v>2722</v>
      </c>
      <c r="K53" s="317">
        <v>1336</v>
      </c>
      <c r="L53" s="317">
        <v>14259</v>
      </c>
      <c r="M53" s="317">
        <v>6775</v>
      </c>
      <c r="N53" s="317">
        <v>345</v>
      </c>
      <c r="O53" s="317">
        <v>2360</v>
      </c>
      <c r="P53" s="319">
        <v>1834</v>
      </c>
      <c r="Q53" s="299">
        <f>SUM(B53:P53)</f>
        <v>86230</v>
      </c>
    </row>
    <row r="54" spans="1:17" s="1262" customFormat="1" ht="24.75" hidden="1" customHeight="1" thickBot="1" x14ac:dyDescent="0.3">
      <c r="A54" s="71" t="s">
        <v>231</v>
      </c>
      <c r="B54" s="228">
        <f>SUM(B53/Q53)</f>
        <v>4.2328655920213379E-3</v>
      </c>
      <c r="C54" s="255">
        <f>SUM(C53/Q53)</f>
        <v>1.9308825234837065E-2</v>
      </c>
      <c r="D54" s="255">
        <f>SUM(D53/Q53)</f>
        <v>1.5296300591441494E-2</v>
      </c>
      <c r="E54" s="255">
        <f>SUM(E53/Q53)</f>
        <v>7.2016699524527425E-3</v>
      </c>
      <c r="F54" s="255">
        <f>SUM(F53/Q53)</f>
        <v>4.5343847848776531E-3</v>
      </c>
      <c r="G54" s="255">
        <f>SUM(G53/Q53)</f>
        <v>1.3684332598863503E-3</v>
      </c>
      <c r="H54" s="255">
        <f>SUM(H53/Q53)</f>
        <v>1.9714716455989795E-3</v>
      </c>
      <c r="I54" s="255">
        <f>SUM(I53/Q53)</f>
        <v>0.60245854111098229</v>
      </c>
      <c r="J54" s="255">
        <f>SUM(J53/Q53)</f>
        <v>3.1566740113649544E-2</v>
      </c>
      <c r="K54" s="255">
        <f>SUM(K53/Q53)</f>
        <v>1.5493447756001392E-2</v>
      </c>
      <c r="L54" s="255">
        <f>SUM(L53/Q53)</f>
        <v>0.16536008349762263</v>
      </c>
      <c r="M54" s="255">
        <f>SUM(M53/Q53)</f>
        <v>7.8568943523135801E-2</v>
      </c>
      <c r="N54" s="255">
        <f>SUM(N53/Q53)</f>
        <v>4.0009277513626349E-3</v>
      </c>
      <c r="O54" s="255">
        <f>SUM(O53/Q53)</f>
        <v>2.7368665197727009E-2</v>
      </c>
      <c r="P54" s="256">
        <f>SUM(P53/Q53)</f>
        <v>2.1268699988403108E-2</v>
      </c>
      <c r="Q54" s="723">
        <f>SUM(B54:P54)</f>
        <v>1</v>
      </c>
    </row>
    <row r="55" spans="1:17" s="1262" customFormat="1" ht="9.75" hidden="1" customHeight="1" thickBot="1" x14ac:dyDescent="0.3">
      <c r="A55" s="727"/>
      <c r="B55" s="728"/>
      <c r="C55" s="728"/>
      <c r="D55" s="728"/>
      <c r="E55" s="728"/>
      <c r="F55" s="728"/>
      <c r="G55" s="728"/>
      <c r="H55" s="728"/>
      <c r="I55" s="728"/>
      <c r="J55" s="728"/>
      <c r="K55" s="728"/>
      <c r="L55" s="728"/>
      <c r="M55" s="728"/>
      <c r="N55" s="728"/>
      <c r="O55" s="728"/>
      <c r="P55" s="728"/>
      <c r="Q55" s="729"/>
    </row>
    <row r="56" spans="1:17" s="1262" customFormat="1" ht="15.75" hidden="1" thickBot="1" x14ac:dyDescent="0.3">
      <c r="A56" s="2314" t="s">
        <v>232</v>
      </c>
      <c r="B56" s="2315"/>
      <c r="C56" s="2315"/>
      <c r="D56" s="2315"/>
      <c r="E56" s="2315"/>
      <c r="F56" s="2315"/>
      <c r="G56" s="2315"/>
      <c r="H56" s="2315"/>
      <c r="I56" s="2315"/>
      <c r="J56" s="2315"/>
      <c r="K56" s="2315"/>
      <c r="L56" s="2315"/>
      <c r="M56" s="2315"/>
      <c r="N56" s="2315"/>
      <c r="O56" s="2315"/>
      <c r="P56" s="2315"/>
      <c r="Q56" s="2316"/>
    </row>
    <row r="57" spans="1:17" s="1262" customFormat="1" ht="24.75" hidden="1" customHeight="1" x14ac:dyDescent="0.25">
      <c r="A57" s="148" t="s">
        <v>233</v>
      </c>
      <c r="B57" s="316">
        <v>9</v>
      </c>
      <c r="C57" s="317">
        <v>52</v>
      </c>
      <c r="D57" s="317">
        <v>56</v>
      </c>
      <c r="E57" s="317">
        <v>16</v>
      </c>
      <c r="F57" s="317">
        <v>5</v>
      </c>
      <c r="G57" s="317">
        <v>0</v>
      </c>
      <c r="H57" s="317">
        <v>4</v>
      </c>
      <c r="I57" s="318">
        <v>1650</v>
      </c>
      <c r="J57" s="317">
        <v>77</v>
      </c>
      <c r="K57" s="317">
        <v>33</v>
      </c>
      <c r="L57" s="317">
        <v>516</v>
      </c>
      <c r="M57" s="317">
        <v>148</v>
      </c>
      <c r="N57" s="317">
        <v>3</v>
      </c>
      <c r="O57" s="317">
        <v>64</v>
      </c>
      <c r="P57" s="319">
        <v>53</v>
      </c>
      <c r="Q57" s="299">
        <f>SUM(B57:P57)</f>
        <v>2686</v>
      </c>
    </row>
    <row r="58" spans="1:17" s="1262" customFormat="1" ht="24.75" hidden="1" customHeight="1" thickBot="1" x14ac:dyDescent="0.3">
      <c r="A58" s="71" t="s">
        <v>234</v>
      </c>
      <c r="B58" s="228">
        <f>SUM(B57/Q57)</f>
        <v>3.3507073715562173E-3</v>
      </c>
      <c r="C58" s="255">
        <f>SUM(C57/Q57)</f>
        <v>1.9359642591213699E-2</v>
      </c>
      <c r="D58" s="255">
        <f>SUM(D57/Q57)</f>
        <v>2.084884586746091E-2</v>
      </c>
      <c r="E58" s="255">
        <f>SUM(E57/Q57)</f>
        <v>5.956813104988831E-3</v>
      </c>
      <c r="F58" s="255">
        <f>SUM(F57/Q57)</f>
        <v>1.8615040953090098E-3</v>
      </c>
      <c r="G58" s="255">
        <f>SUM(G57/Q57)</f>
        <v>0</v>
      </c>
      <c r="H58" s="255">
        <f>SUM(H57/Q57)</f>
        <v>1.4892032762472078E-3</v>
      </c>
      <c r="I58" s="255">
        <f>SUM(I57/Q57)</f>
        <v>0.61429635145197314</v>
      </c>
      <c r="J58" s="255">
        <f>SUM(J57/Q57)</f>
        <v>2.8667163067758749E-2</v>
      </c>
      <c r="K58" s="255">
        <f>SUM(K57/Q57)</f>
        <v>1.2285927029039464E-2</v>
      </c>
      <c r="L58" s="255">
        <f>SUM(L57/Q57)</f>
        <v>0.19210722263588981</v>
      </c>
      <c r="M58" s="255">
        <f>SUM(M57/Q57)</f>
        <v>5.5100521221146684E-2</v>
      </c>
      <c r="N58" s="255">
        <f>SUM(N57/Q57)</f>
        <v>1.1169024571854058E-3</v>
      </c>
      <c r="O58" s="255">
        <f>SUM(O57/Q57)</f>
        <v>2.3827252419955324E-2</v>
      </c>
      <c r="P58" s="256">
        <f>SUM(P57/Q57)</f>
        <v>1.9731943410275503E-2</v>
      </c>
      <c r="Q58" s="723">
        <f>SUM(B58:P58)</f>
        <v>1</v>
      </c>
    </row>
    <row r="59" spans="1:17" s="1262" customFormat="1" ht="10.5" hidden="1" customHeight="1" thickBot="1" x14ac:dyDescent="0.3">
      <c r="A59" s="727"/>
      <c r="B59" s="296"/>
      <c r="C59" s="296"/>
      <c r="D59" s="296"/>
      <c r="E59" s="296"/>
      <c r="F59" s="296"/>
      <c r="G59" s="296"/>
      <c r="H59" s="296"/>
      <c r="I59" s="296"/>
      <c r="J59" s="296"/>
      <c r="K59" s="296"/>
      <c r="L59" s="296"/>
      <c r="M59" s="296"/>
      <c r="N59" s="296"/>
      <c r="O59" s="296"/>
      <c r="P59" s="296"/>
      <c r="Q59" s="729"/>
    </row>
    <row r="60" spans="1:17" s="1262" customFormat="1" ht="15.75" hidden="1" customHeight="1" thickBot="1" x14ac:dyDescent="0.3">
      <c r="A60" s="2314" t="s">
        <v>235</v>
      </c>
      <c r="B60" s="2315"/>
      <c r="C60" s="2315"/>
      <c r="D60" s="2315"/>
      <c r="E60" s="2315"/>
      <c r="F60" s="2315"/>
      <c r="G60" s="2315"/>
      <c r="H60" s="2315"/>
      <c r="I60" s="2315"/>
      <c r="J60" s="2315"/>
      <c r="K60" s="2315"/>
      <c r="L60" s="2315"/>
      <c r="M60" s="2315"/>
      <c r="N60" s="2315"/>
      <c r="O60" s="2315"/>
      <c r="P60" s="2315"/>
      <c r="Q60" s="2316"/>
    </row>
    <row r="61" spans="1:17" s="1262" customFormat="1" ht="24.75" hidden="1" customHeight="1" x14ac:dyDescent="0.25">
      <c r="A61" s="148" t="s">
        <v>233</v>
      </c>
      <c r="B61" s="316">
        <v>9</v>
      </c>
      <c r="C61" s="317">
        <v>52</v>
      </c>
      <c r="D61" s="317">
        <v>56</v>
      </c>
      <c r="E61" s="317">
        <v>16</v>
      </c>
      <c r="F61" s="317">
        <v>5</v>
      </c>
      <c r="G61" s="317">
        <v>0</v>
      </c>
      <c r="H61" s="317">
        <v>4</v>
      </c>
      <c r="I61" s="318">
        <v>1650</v>
      </c>
      <c r="J61" s="317">
        <v>77</v>
      </c>
      <c r="K61" s="317">
        <v>33</v>
      </c>
      <c r="L61" s="317">
        <v>516</v>
      </c>
      <c r="M61" s="317">
        <v>148</v>
      </c>
      <c r="N61" s="317">
        <v>3</v>
      </c>
      <c r="O61" s="317">
        <v>64</v>
      </c>
      <c r="P61" s="319">
        <v>53</v>
      </c>
      <c r="Q61" s="299">
        <f>SUM(B61:P61)</f>
        <v>2686</v>
      </c>
    </row>
    <row r="62" spans="1:17" s="1262" customFormat="1" ht="24.75" hidden="1" customHeight="1" x14ac:dyDescent="0.25">
      <c r="A62" s="149" t="s">
        <v>236</v>
      </c>
      <c r="B62" s="361">
        <v>0</v>
      </c>
      <c r="C62" s="362">
        <v>0</v>
      </c>
      <c r="D62" s="362">
        <v>0</v>
      </c>
      <c r="E62" s="362">
        <v>0</v>
      </c>
      <c r="F62" s="362">
        <v>0</v>
      </c>
      <c r="G62" s="362">
        <v>0</v>
      </c>
      <c r="H62" s="362">
        <v>0</v>
      </c>
      <c r="I62" s="363">
        <v>23</v>
      </c>
      <c r="J62" s="362">
        <v>0</v>
      </c>
      <c r="K62" s="362">
        <v>0</v>
      </c>
      <c r="L62" s="362">
        <v>12</v>
      </c>
      <c r="M62" s="362">
        <v>3</v>
      </c>
      <c r="N62" s="362">
        <v>0</v>
      </c>
      <c r="O62" s="362">
        <v>1</v>
      </c>
      <c r="P62" s="364">
        <v>3</v>
      </c>
      <c r="Q62" s="300">
        <f>SUM(B62:P62)</f>
        <v>42</v>
      </c>
    </row>
    <row r="63" spans="1:17" s="1262" customFormat="1" ht="26.25" hidden="1" thickBot="1" x14ac:dyDescent="0.3">
      <c r="A63" s="71" t="s">
        <v>237</v>
      </c>
      <c r="B63" s="226">
        <f t="shared" ref="B63:Q63" si="6">SUM(B62/B61)</f>
        <v>0</v>
      </c>
      <c r="C63" s="227">
        <f t="shared" si="6"/>
        <v>0</v>
      </c>
      <c r="D63" s="227">
        <f t="shared" si="6"/>
        <v>0</v>
      </c>
      <c r="E63" s="227">
        <f t="shared" si="6"/>
        <v>0</v>
      </c>
      <c r="F63" s="227">
        <f t="shared" si="6"/>
        <v>0</v>
      </c>
      <c r="G63" s="227">
        <v>0</v>
      </c>
      <c r="H63" s="227">
        <f t="shared" si="6"/>
        <v>0</v>
      </c>
      <c r="I63" s="227">
        <f t="shared" si="6"/>
        <v>1.3939393939393939E-2</v>
      </c>
      <c r="J63" s="227">
        <f t="shared" si="6"/>
        <v>0</v>
      </c>
      <c r="K63" s="227">
        <f t="shared" si="6"/>
        <v>0</v>
      </c>
      <c r="L63" s="227">
        <f t="shared" si="6"/>
        <v>2.3255813953488372E-2</v>
      </c>
      <c r="M63" s="227">
        <f t="shared" si="6"/>
        <v>2.0270270270270271E-2</v>
      </c>
      <c r="N63" s="227">
        <f t="shared" si="6"/>
        <v>0</v>
      </c>
      <c r="O63" s="227">
        <f t="shared" si="6"/>
        <v>1.5625E-2</v>
      </c>
      <c r="P63" s="147">
        <f t="shared" si="6"/>
        <v>5.6603773584905662E-2</v>
      </c>
      <c r="Q63" s="301">
        <f t="shared" si="6"/>
        <v>1.5636634400595682E-2</v>
      </c>
    </row>
    <row r="64" spans="1:17" s="1262" customFormat="1" ht="9.75" hidden="1" customHeight="1" thickBot="1" x14ac:dyDescent="0.3">
      <c r="A64" s="727"/>
      <c r="B64" s="296"/>
      <c r="C64" s="296"/>
      <c r="D64" s="296"/>
      <c r="E64" s="296"/>
      <c r="F64" s="296"/>
      <c r="G64" s="296"/>
      <c r="H64" s="296"/>
      <c r="I64" s="296"/>
      <c r="J64" s="296"/>
      <c r="K64" s="296"/>
      <c r="L64" s="296"/>
      <c r="M64" s="296"/>
      <c r="N64" s="296"/>
      <c r="O64" s="296"/>
      <c r="P64" s="296"/>
      <c r="Q64" s="729"/>
    </row>
    <row r="65" spans="1:17" s="1262" customFormat="1" ht="15.75" hidden="1" customHeight="1" thickBot="1" x14ac:dyDescent="0.3">
      <c r="A65" s="2314" t="s">
        <v>238</v>
      </c>
      <c r="B65" s="2315"/>
      <c r="C65" s="2315"/>
      <c r="D65" s="2315"/>
      <c r="E65" s="2315"/>
      <c r="F65" s="2315"/>
      <c r="G65" s="2315"/>
      <c r="H65" s="2315"/>
      <c r="I65" s="2315"/>
      <c r="J65" s="2315"/>
      <c r="K65" s="2315"/>
      <c r="L65" s="2315"/>
      <c r="M65" s="2315"/>
      <c r="N65" s="2315"/>
      <c r="O65" s="2315"/>
      <c r="P65" s="2315"/>
      <c r="Q65" s="2316"/>
    </row>
    <row r="66" spans="1:17" s="1262" customFormat="1" ht="24.75" hidden="1" customHeight="1" x14ac:dyDescent="0.25">
      <c r="A66" s="148" t="s">
        <v>233</v>
      </c>
      <c r="B66" s="316">
        <v>9</v>
      </c>
      <c r="C66" s="317">
        <v>52</v>
      </c>
      <c r="D66" s="317">
        <v>56</v>
      </c>
      <c r="E66" s="317">
        <v>16</v>
      </c>
      <c r="F66" s="317">
        <v>5</v>
      </c>
      <c r="G66" s="317">
        <v>0</v>
      </c>
      <c r="H66" s="317">
        <v>4</v>
      </c>
      <c r="I66" s="318">
        <v>1650</v>
      </c>
      <c r="J66" s="317">
        <v>77</v>
      </c>
      <c r="K66" s="317">
        <v>33</v>
      </c>
      <c r="L66" s="317">
        <v>516</v>
      </c>
      <c r="M66" s="317">
        <v>148</v>
      </c>
      <c r="N66" s="317">
        <v>3</v>
      </c>
      <c r="O66" s="317">
        <v>64</v>
      </c>
      <c r="P66" s="319">
        <v>53</v>
      </c>
      <c r="Q66" s="299">
        <f>SUM(B66:P66)</f>
        <v>2686</v>
      </c>
    </row>
    <row r="67" spans="1:17" s="1262" customFormat="1" ht="24.75" hidden="1" customHeight="1" x14ac:dyDescent="0.25">
      <c r="A67" s="149" t="s">
        <v>239</v>
      </c>
      <c r="B67" s="361">
        <v>1</v>
      </c>
      <c r="C67" s="362">
        <v>2</v>
      </c>
      <c r="D67" s="362">
        <v>2</v>
      </c>
      <c r="E67" s="362">
        <v>0</v>
      </c>
      <c r="F67" s="362">
        <v>0</v>
      </c>
      <c r="G67" s="362">
        <v>0</v>
      </c>
      <c r="H67" s="362">
        <v>0</v>
      </c>
      <c r="I67" s="363">
        <v>54</v>
      </c>
      <c r="J67" s="362">
        <v>3</v>
      </c>
      <c r="K67" s="362">
        <v>1</v>
      </c>
      <c r="L67" s="362">
        <v>21</v>
      </c>
      <c r="M67" s="362">
        <v>9</v>
      </c>
      <c r="N67" s="362">
        <v>0</v>
      </c>
      <c r="O67" s="362">
        <v>4</v>
      </c>
      <c r="P67" s="364">
        <v>2</v>
      </c>
      <c r="Q67" s="300">
        <f>SUM(B67:P67)</f>
        <v>99</v>
      </c>
    </row>
    <row r="68" spans="1:17" s="1262" customFormat="1" ht="26.25" hidden="1" thickBot="1" x14ac:dyDescent="0.3">
      <c r="A68" s="71" t="s">
        <v>240</v>
      </c>
      <c r="B68" s="226">
        <f t="shared" ref="B68:Q68" si="7">SUM(B67/B66)</f>
        <v>0.1111111111111111</v>
      </c>
      <c r="C68" s="227">
        <f t="shared" si="7"/>
        <v>3.8461538461538464E-2</v>
      </c>
      <c r="D68" s="227">
        <f t="shared" si="7"/>
        <v>3.5714285714285712E-2</v>
      </c>
      <c r="E68" s="227">
        <f t="shared" si="7"/>
        <v>0</v>
      </c>
      <c r="F68" s="227">
        <f t="shared" si="7"/>
        <v>0</v>
      </c>
      <c r="G68" s="227">
        <v>0</v>
      </c>
      <c r="H68" s="227">
        <f t="shared" si="7"/>
        <v>0</v>
      </c>
      <c r="I68" s="227">
        <f t="shared" si="7"/>
        <v>3.272727272727273E-2</v>
      </c>
      <c r="J68" s="227">
        <f t="shared" si="7"/>
        <v>3.896103896103896E-2</v>
      </c>
      <c r="K68" s="227">
        <f t="shared" si="7"/>
        <v>3.0303030303030304E-2</v>
      </c>
      <c r="L68" s="227">
        <f t="shared" si="7"/>
        <v>4.0697674418604654E-2</v>
      </c>
      <c r="M68" s="227">
        <f t="shared" si="7"/>
        <v>6.0810810810810814E-2</v>
      </c>
      <c r="N68" s="227">
        <f t="shared" si="7"/>
        <v>0</v>
      </c>
      <c r="O68" s="227">
        <f t="shared" si="7"/>
        <v>6.25E-2</v>
      </c>
      <c r="P68" s="147">
        <f t="shared" si="7"/>
        <v>3.7735849056603772E-2</v>
      </c>
      <c r="Q68" s="301">
        <f t="shared" si="7"/>
        <v>3.6857781087118395E-2</v>
      </c>
    </row>
    <row r="69" spans="1:17" s="1262" customFormat="1" ht="9.75" hidden="1" customHeight="1" thickBot="1" x14ac:dyDescent="0.3">
      <c r="A69" s="727"/>
      <c r="B69" s="296"/>
      <c r="C69" s="296"/>
      <c r="D69" s="296"/>
      <c r="E69" s="296"/>
      <c r="F69" s="296"/>
      <c r="G69" s="296"/>
      <c r="H69" s="296"/>
      <c r="I69" s="296"/>
      <c r="J69" s="296"/>
      <c r="K69" s="296"/>
      <c r="L69" s="296"/>
      <c r="M69" s="296"/>
      <c r="N69" s="296"/>
      <c r="O69" s="296"/>
      <c r="P69" s="296"/>
      <c r="Q69" s="729"/>
    </row>
    <row r="70" spans="1:17" s="1262" customFormat="1" ht="15.75" hidden="1" customHeight="1" thickBot="1" x14ac:dyDescent="0.3">
      <c r="A70" s="2314" t="s">
        <v>241</v>
      </c>
      <c r="B70" s="2315"/>
      <c r="C70" s="2315"/>
      <c r="D70" s="2315"/>
      <c r="E70" s="2315"/>
      <c r="F70" s="2315"/>
      <c r="G70" s="2315"/>
      <c r="H70" s="2315"/>
      <c r="I70" s="2315"/>
      <c r="J70" s="2315"/>
      <c r="K70" s="2315"/>
      <c r="L70" s="2315"/>
      <c r="M70" s="2315"/>
      <c r="N70" s="2315"/>
      <c r="O70" s="2315"/>
      <c r="P70" s="2315"/>
      <c r="Q70" s="2316"/>
    </row>
    <row r="71" spans="1:17" s="1262" customFormat="1" ht="24.75" hidden="1" customHeight="1" x14ac:dyDescent="0.25">
      <c r="A71" s="148" t="s">
        <v>233</v>
      </c>
      <c r="B71" s="316">
        <v>9</v>
      </c>
      <c r="C71" s="317">
        <v>52</v>
      </c>
      <c r="D71" s="317">
        <v>56</v>
      </c>
      <c r="E71" s="317">
        <v>16</v>
      </c>
      <c r="F71" s="317">
        <v>5</v>
      </c>
      <c r="G71" s="317">
        <v>0</v>
      </c>
      <c r="H71" s="317">
        <v>4</v>
      </c>
      <c r="I71" s="318">
        <v>1650</v>
      </c>
      <c r="J71" s="317">
        <v>77</v>
      </c>
      <c r="K71" s="317">
        <v>33</v>
      </c>
      <c r="L71" s="317">
        <v>516</v>
      </c>
      <c r="M71" s="317">
        <v>148</v>
      </c>
      <c r="N71" s="317">
        <v>3</v>
      </c>
      <c r="O71" s="317">
        <v>64</v>
      </c>
      <c r="P71" s="319">
        <v>53</v>
      </c>
      <c r="Q71" s="299">
        <f>SUM(B71:P71)</f>
        <v>2686</v>
      </c>
    </row>
    <row r="72" spans="1:17" s="1262" customFormat="1" ht="24.75" hidden="1" customHeight="1" x14ac:dyDescent="0.25">
      <c r="A72" s="149" t="s">
        <v>242</v>
      </c>
      <c r="B72" s="361">
        <v>1</v>
      </c>
      <c r="C72" s="362">
        <v>2</v>
      </c>
      <c r="D72" s="362">
        <v>2</v>
      </c>
      <c r="E72" s="362">
        <v>0</v>
      </c>
      <c r="F72" s="362">
        <v>0</v>
      </c>
      <c r="G72" s="362">
        <v>0</v>
      </c>
      <c r="H72" s="362">
        <v>0</v>
      </c>
      <c r="I72" s="363">
        <v>44</v>
      </c>
      <c r="J72" s="362">
        <v>4</v>
      </c>
      <c r="K72" s="362">
        <v>2</v>
      </c>
      <c r="L72" s="362">
        <v>33</v>
      </c>
      <c r="M72" s="362">
        <v>2</v>
      </c>
      <c r="N72" s="362">
        <v>0</v>
      </c>
      <c r="O72" s="362">
        <v>1</v>
      </c>
      <c r="P72" s="364">
        <v>4</v>
      </c>
      <c r="Q72" s="300">
        <f>SUM(B72:P72)</f>
        <v>95</v>
      </c>
    </row>
    <row r="73" spans="1:17" s="1262" customFormat="1" ht="27" hidden="1" customHeight="1" thickBot="1" x14ac:dyDescent="0.3">
      <c r="A73" s="71" t="s">
        <v>243</v>
      </c>
      <c r="B73" s="226">
        <f t="shared" ref="B73:Q73" si="8">SUM(B72/B71)</f>
        <v>0.1111111111111111</v>
      </c>
      <c r="C73" s="227">
        <f t="shared" si="8"/>
        <v>3.8461538461538464E-2</v>
      </c>
      <c r="D73" s="227">
        <f t="shared" si="8"/>
        <v>3.5714285714285712E-2</v>
      </c>
      <c r="E73" s="227">
        <f t="shared" si="8"/>
        <v>0</v>
      </c>
      <c r="F73" s="227">
        <f t="shared" si="8"/>
        <v>0</v>
      </c>
      <c r="G73" s="227">
        <v>0</v>
      </c>
      <c r="H73" s="227">
        <f t="shared" si="8"/>
        <v>0</v>
      </c>
      <c r="I73" s="227">
        <f t="shared" si="8"/>
        <v>2.6666666666666668E-2</v>
      </c>
      <c r="J73" s="227">
        <f t="shared" si="8"/>
        <v>5.1948051948051951E-2</v>
      </c>
      <c r="K73" s="227">
        <f t="shared" si="8"/>
        <v>6.0606060606060608E-2</v>
      </c>
      <c r="L73" s="227">
        <f t="shared" si="8"/>
        <v>6.3953488372093026E-2</v>
      </c>
      <c r="M73" s="227">
        <f t="shared" si="8"/>
        <v>1.3513513513513514E-2</v>
      </c>
      <c r="N73" s="227">
        <f t="shared" si="8"/>
        <v>0</v>
      </c>
      <c r="O73" s="227">
        <f t="shared" si="8"/>
        <v>1.5625E-2</v>
      </c>
      <c r="P73" s="147">
        <f t="shared" si="8"/>
        <v>7.5471698113207544E-2</v>
      </c>
      <c r="Q73" s="301">
        <f t="shared" si="8"/>
        <v>3.5368577810871181E-2</v>
      </c>
    </row>
    <row r="74" spans="1:17" s="1262" customFormat="1" ht="19.5" hidden="1" customHeight="1" thickBot="1" x14ac:dyDescent="0.35">
      <c r="A74" s="2410" t="s">
        <v>1031</v>
      </c>
      <c r="B74" s="2411"/>
      <c r="C74" s="2411"/>
      <c r="D74" s="2411"/>
      <c r="E74" s="2411"/>
      <c r="F74" s="2411"/>
      <c r="G74" s="2411"/>
      <c r="H74" s="2411"/>
      <c r="I74" s="2411"/>
      <c r="J74" s="2411"/>
      <c r="K74" s="2411"/>
      <c r="L74" s="2411"/>
      <c r="M74" s="2411"/>
      <c r="N74" s="2411"/>
      <c r="O74" s="2411"/>
      <c r="P74" s="2411"/>
      <c r="Q74" s="2412"/>
    </row>
    <row r="75" spans="1:17" s="1262" customFormat="1" ht="59.25" hidden="1" customHeight="1" thickBot="1" x14ac:dyDescent="0.3">
      <c r="A75" s="111"/>
      <c r="B75" s="720" t="s">
        <v>143</v>
      </c>
      <c r="C75" s="721" t="s">
        <v>144</v>
      </c>
      <c r="D75" s="721" t="s">
        <v>145</v>
      </c>
      <c r="E75" s="721" t="s">
        <v>146</v>
      </c>
      <c r="F75" s="721" t="s">
        <v>147</v>
      </c>
      <c r="G75" s="721" t="s">
        <v>148</v>
      </c>
      <c r="H75" s="721" t="s">
        <v>149</v>
      </c>
      <c r="I75" s="721" t="s">
        <v>150</v>
      </c>
      <c r="J75" s="721" t="s">
        <v>151</v>
      </c>
      <c r="K75" s="721" t="s">
        <v>152</v>
      </c>
      <c r="L75" s="721" t="s">
        <v>153</v>
      </c>
      <c r="M75" s="721" t="s">
        <v>154</v>
      </c>
      <c r="N75" s="721" t="s">
        <v>155</v>
      </c>
      <c r="O75" s="721" t="s">
        <v>156</v>
      </c>
      <c r="P75" s="722" t="s">
        <v>157</v>
      </c>
      <c r="Q75" s="52" t="s">
        <v>158</v>
      </c>
    </row>
    <row r="76" spans="1:17" s="1262" customFormat="1" ht="15.75" hidden="1" thickBot="1" x14ac:dyDescent="0.3">
      <c r="A76" s="2314" t="s">
        <v>229</v>
      </c>
      <c r="B76" s="2315"/>
      <c r="C76" s="2315"/>
      <c r="D76" s="2315"/>
      <c r="E76" s="2315"/>
      <c r="F76" s="2315"/>
      <c r="G76" s="2315"/>
      <c r="H76" s="2315"/>
      <c r="I76" s="2315"/>
      <c r="J76" s="2315"/>
      <c r="K76" s="2315"/>
      <c r="L76" s="2315"/>
      <c r="M76" s="2315"/>
      <c r="N76" s="2315"/>
      <c r="O76" s="2315"/>
      <c r="P76" s="2315"/>
      <c r="Q76" s="2316"/>
    </row>
    <row r="77" spans="1:17" s="1262" customFormat="1" ht="24.75" hidden="1" customHeight="1" x14ac:dyDescent="0.25">
      <c r="A77" s="148" t="s">
        <v>230</v>
      </c>
      <c r="B77" s="316">
        <v>454</v>
      </c>
      <c r="C77" s="317">
        <v>1448</v>
      </c>
      <c r="D77" s="317">
        <v>1392</v>
      </c>
      <c r="E77" s="317">
        <v>699</v>
      </c>
      <c r="F77" s="317">
        <v>413</v>
      </c>
      <c r="G77" s="317">
        <v>170</v>
      </c>
      <c r="H77" s="317">
        <v>228</v>
      </c>
      <c r="I77" s="318">
        <v>52380</v>
      </c>
      <c r="J77" s="317">
        <v>3037</v>
      </c>
      <c r="K77" s="317">
        <v>1436</v>
      </c>
      <c r="L77" s="317">
        <v>13868</v>
      </c>
      <c r="M77" s="317">
        <v>6791</v>
      </c>
      <c r="N77" s="317">
        <v>440</v>
      </c>
      <c r="O77" s="317">
        <v>2745</v>
      </c>
      <c r="P77" s="319">
        <v>2235</v>
      </c>
      <c r="Q77" s="299">
        <f>SUM(B77:P77)</f>
        <v>87736</v>
      </c>
    </row>
    <row r="78" spans="1:17" s="1262" customFormat="1" ht="24.75" hidden="1" customHeight="1" thickBot="1" x14ac:dyDescent="0.3">
      <c r="A78" s="71" t="s">
        <v>231</v>
      </c>
      <c r="B78" s="228">
        <f>SUM(B77/Q77)</f>
        <v>5.1746147533509616E-3</v>
      </c>
      <c r="C78" s="255">
        <f>SUM(C77/Q77)</f>
        <v>1.6504057627427737E-2</v>
      </c>
      <c r="D78" s="255">
        <f>SUM(D77/Q77)</f>
        <v>1.5865779155648765E-2</v>
      </c>
      <c r="E78" s="255">
        <f>SUM(E77/Q77)</f>
        <v>7.9670830673839697E-3</v>
      </c>
      <c r="F78" s="255">
        <f>SUM(F77/Q77)</f>
        <v>4.7073037293699277E-3</v>
      </c>
      <c r="G78" s="255">
        <f>SUM(G77/Q77)</f>
        <v>1.9376310750433118E-3</v>
      </c>
      <c r="H78" s="255">
        <f>SUM(H77/Q77)</f>
        <v>2.5987052065286767E-3</v>
      </c>
      <c r="I78" s="255">
        <f>SUM(I77/Q77)</f>
        <v>0.59701832771040397</v>
      </c>
      <c r="J78" s="255">
        <f>SUM(J77/Q77)</f>
        <v>3.4615209264156108E-2</v>
      </c>
      <c r="K78" s="255">
        <f>SUM(K77/Q77)</f>
        <v>1.6367283669189388E-2</v>
      </c>
      <c r="L78" s="255">
        <f>SUM(L77/Q77)</f>
        <v>0.15806510440412144</v>
      </c>
      <c r="M78" s="255">
        <f>SUM(M77/Q77)</f>
        <v>7.7402662533053709E-2</v>
      </c>
      <c r="N78" s="255">
        <f>SUM(N77/Q77)</f>
        <v>5.0150451354062184E-3</v>
      </c>
      <c r="O78" s="255">
        <f>SUM(O77/Q77)</f>
        <v>3.1287042947022885E-2</v>
      </c>
      <c r="P78" s="256">
        <f>SUM(P77/Q77)</f>
        <v>2.5474149721892953E-2</v>
      </c>
      <c r="Q78" s="723">
        <f>SUM(B78:P78)</f>
        <v>1</v>
      </c>
    </row>
    <row r="79" spans="1:17" s="1262" customFormat="1" ht="9.75" hidden="1" customHeight="1" thickBot="1" x14ac:dyDescent="0.3">
      <c r="A79" s="727"/>
      <c r="B79" s="728"/>
      <c r="C79" s="728"/>
      <c r="D79" s="728"/>
      <c r="E79" s="728"/>
      <c r="F79" s="728"/>
      <c r="G79" s="728"/>
      <c r="H79" s="728"/>
      <c r="I79" s="728"/>
      <c r="J79" s="728"/>
      <c r="K79" s="728"/>
      <c r="L79" s="728"/>
      <c r="M79" s="728"/>
      <c r="N79" s="728"/>
      <c r="O79" s="728"/>
      <c r="P79" s="728"/>
      <c r="Q79" s="729"/>
    </row>
    <row r="80" spans="1:17" s="1262" customFormat="1" ht="15.75" hidden="1" thickBot="1" x14ac:dyDescent="0.3">
      <c r="A80" s="2314" t="s">
        <v>232</v>
      </c>
      <c r="B80" s="2315"/>
      <c r="C80" s="2315"/>
      <c r="D80" s="2315"/>
      <c r="E80" s="2315"/>
      <c r="F80" s="2315"/>
      <c r="G80" s="2315"/>
      <c r="H80" s="2315"/>
      <c r="I80" s="2315"/>
      <c r="J80" s="2315"/>
      <c r="K80" s="2315"/>
      <c r="L80" s="2315"/>
      <c r="M80" s="2315"/>
      <c r="N80" s="2315"/>
      <c r="O80" s="2315"/>
      <c r="P80" s="2315"/>
      <c r="Q80" s="2316"/>
    </row>
    <row r="81" spans="1:17" s="1262" customFormat="1" ht="24.75" hidden="1" customHeight="1" x14ac:dyDescent="0.25">
      <c r="A81" s="148" t="s">
        <v>233</v>
      </c>
      <c r="B81" s="316">
        <v>28</v>
      </c>
      <c r="C81" s="317">
        <v>69</v>
      </c>
      <c r="D81" s="317">
        <v>40</v>
      </c>
      <c r="E81" s="317">
        <v>54</v>
      </c>
      <c r="F81" s="317">
        <v>28</v>
      </c>
      <c r="G81" s="317">
        <v>7</v>
      </c>
      <c r="H81" s="317">
        <v>1</v>
      </c>
      <c r="I81" s="318">
        <v>1604</v>
      </c>
      <c r="J81" s="317">
        <v>79</v>
      </c>
      <c r="K81" s="317">
        <v>14</v>
      </c>
      <c r="L81" s="317">
        <v>550</v>
      </c>
      <c r="M81" s="317">
        <v>159</v>
      </c>
      <c r="N81" s="317">
        <v>21</v>
      </c>
      <c r="O81" s="317">
        <v>80</v>
      </c>
      <c r="P81" s="319">
        <v>56</v>
      </c>
      <c r="Q81" s="299">
        <f>SUM(B81:P81)</f>
        <v>2790</v>
      </c>
    </row>
    <row r="82" spans="1:17" s="1262" customFormat="1" ht="24.75" hidden="1" customHeight="1" thickBot="1" x14ac:dyDescent="0.3">
      <c r="A82" s="71" t="s">
        <v>234</v>
      </c>
      <c r="B82" s="228">
        <f>SUM(B81/Q81)</f>
        <v>1.003584229390681E-2</v>
      </c>
      <c r="C82" s="255">
        <f>SUM(C81/Q81)</f>
        <v>2.4731182795698924E-2</v>
      </c>
      <c r="D82" s="255">
        <f>SUM(D81/Q81)</f>
        <v>1.4336917562724014E-2</v>
      </c>
      <c r="E82" s="255">
        <f>SUM(E81/Q81)</f>
        <v>1.935483870967742E-2</v>
      </c>
      <c r="F82" s="255">
        <f>SUM(F81/Q81)</f>
        <v>1.003584229390681E-2</v>
      </c>
      <c r="G82" s="255">
        <f>SUM(G81/Q81)</f>
        <v>2.5089605734767025E-3</v>
      </c>
      <c r="H82" s="255">
        <f>SUM(H81/Q81)</f>
        <v>3.5842293906810036E-4</v>
      </c>
      <c r="I82" s="255">
        <f>SUM(I81/Q81)</f>
        <v>0.57491039426523294</v>
      </c>
      <c r="J82" s="255">
        <f>SUM(J81/Q81)</f>
        <v>2.8315412186379927E-2</v>
      </c>
      <c r="K82" s="255">
        <f>SUM(K81/Q81)</f>
        <v>5.017921146953405E-3</v>
      </c>
      <c r="L82" s="255">
        <f>SUM(L81/Q81)</f>
        <v>0.1971326164874552</v>
      </c>
      <c r="M82" s="255">
        <f>SUM(M81/Q81)</f>
        <v>5.6989247311827959E-2</v>
      </c>
      <c r="N82" s="255">
        <f>SUM(N81/Q81)</f>
        <v>7.526881720430108E-3</v>
      </c>
      <c r="O82" s="255">
        <f>SUM(O81/Q81)</f>
        <v>2.8673835125448029E-2</v>
      </c>
      <c r="P82" s="256">
        <f>SUM(P81/Q81)</f>
        <v>2.007168458781362E-2</v>
      </c>
      <c r="Q82" s="723">
        <f>SUM(B82:P82)</f>
        <v>1</v>
      </c>
    </row>
    <row r="83" spans="1:17" s="1262" customFormat="1" ht="10.5" hidden="1" customHeight="1" thickBot="1" x14ac:dyDescent="0.3">
      <c r="A83" s="727"/>
      <c r="B83" s="296"/>
      <c r="C83" s="296"/>
      <c r="D83" s="296"/>
      <c r="E83" s="296"/>
      <c r="F83" s="296"/>
      <c r="G83" s="296"/>
      <c r="H83" s="296"/>
      <c r="I83" s="296"/>
      <c r="J83" s="296"/>
      <c r="K83" s="296"/>
      <c r="L83" s="296"/>
      <c r="M83" s="296"/>
      <c r="N83" s="296"/>
      <c r="O83" s="296"/>
      <c r="P83" s="296"/>
      <c r="Q83" s="729"/>
    </row>
    <row r="84" spans="1:17" s="1262" customFormat="1" ht="15.75" hidden="1" customHeight="1" thickBot="1" x14ac:dyDescent="0.3">
      <c r="A84" s="2314" t="s">
        <v>235</v>
      </c>
      <c r="B84" s="2315"/>
      <c r="C84" s="2315"/>
      <c r="D84" s="2315"/>
      <c r="E84" s="2315"/>
      <c r="F84" s="2315"/>
      <c r="G84" s="2315"/>
      <c r="H84" s="2315"/>
      <c r="I84" s="2315"/>
      <c r="J84" s="2315"/>
      <c r="K84" s="2315"/>
      <c r="L84" s="2315"/>
      <c r="M84" s="2315"/>
      <c r="N84" s="2315"/>
      <c r="O84" s="2315"/>
      <c r="P84" s="2315"/>
      <c r="Q84" s="2316"/>
    </row>
    <row r="85" spans="1:17" s="1262" customFormat="1" ht="24.75" hidden="1" customHeight="1" x14ac:dyDescent="0.25">
      <c r="A85" s="148" t="s">
        <v>233</v>
      </c>
      <c r="B85" s="316">
        <v>28</v>
      </c>
      <c r="C85" s="317">
        <v>69</v>
      </c>
      <c r="D85" s="317">
        <v>40</v>
      </c>
      <c r="E85" s="317">
        <v>54</v>
      </c>
      <c r="F85" s="317">
        <v>28</v>
      </c>
      <c r="G85" s="317">
        <v>7</v>
      </c>
      <c r="H85" s="317">
        <v>1</v>
      </c>
      <c r="I85" s="318">
        <v>1604</v>
      </c>
      <c r="J85" s="317">
        <v>79</v>
      </c>
      <c r="K85" s="317">
        <v>14</v>
      </c>
      <c r="L85" s="317">
        <v>550</v>
      </c>
      <c r="M85" s="317">
        <v>159</v>
      </c>
      <c r="N85" s="317">
        <v>21</v>
      </c>
      <c r="O85" s="317">
        <v>80</v>
      </c>
      <c r="P85" s="319">
        <v>56</v>
      </c>
      <c r="Q85" s="299">
        <f>SUM(B85:P85)</f>
        <v>2790</v>
      </c>
    </row>
    <row r="86" spans="1:17" s="1262" customFormat="1" ht="24.75" hidden="1" customHeight="1" x14ac:dyDescent="0.25">
      <c r="A86" s="149" t="s">
        <v>236</v>
      </c>
      <c r="B86" s="361">
        <v>0</v>
      </c>
      <c r="C86" s="362">
        <v>0</v>
      </c>
      <c r="D86" s="362">
        <v>0</v>
      </c>
      <c r="E86" s="362">
        <v>3</v>
      </c>
      <c r="F86" s="362">
        <v>0</v>
      </c>
      <c r="G86" s="362">
        <v>0</v>
      </c>
      <c r="H86" s="362">
        <v>0</v>
      </c>
      <c r="I86" s="363">
        <v>14</v>
      </c>
      <c r="J86" s="362">
        <v>0</v>
      </c>
      <c r="K86" s="362">
        <v>2</v>
      </c>
      <c r="L86" s="362">
        <v>11</v>
      </c>
      <c r="M86" s="362">
        <v>3</v>
      </c>
      <c r="N86" s="362">
        <v>3</v>
      </c>
      <c r="O86" s="362">
        <v>0</v>
      </c>
      <c r="P86" s="364">
        <v>1</v>
      </c>
      <c r="Q86" s="300">
        <f>SUM(B86:P86)</f>
        <v>37</v>
      </c>
    </row>
    <row r="87" spans="1:17" s="1262" customFormat="1" ht="26.25" hidden="1" thickBot="1" x14ac:dyDescent="0.3">
      <c r="A87" s="71" t="s">
        <v>237</v>
      </c>
      <c r="B87" s="226">
        <f t="shared" ref="B87:Q87" si="9">SUM(B86/B85)</f>
        <v>0</v>
      </c>
      <c r="C87" s="227">
        <f t="shared" si="9"/>
        <v>0</v>
      </c>
      <c r="D87" s="227">
        <f t="shared" si="9"/>
        <v>0</v>
      </c>
      <c r="E87" s="227">
        <f t="shared" si="9"/>
        <v>5.5555555555555552E-2</v>
      </c>
      <c r="F87" s="227">
        <f t="shared" si="9"/>
        <v>0</v>
      </c>
      <c r="G87" s="227">
        <f t="shared" si="9"/>
        <v>0</v>
      </c>
      <c r="H87" s="227">
        <f t="shared" si="9"/>
        <v>0</v>
      </c>
      <c r="I87" s="227">
        <f t="shared" si="9"/>
        <v>8.7281795511221939E-3</v>
      </c>
      <c r="J87" s="227">
        <f t="shared" si="9"/>
        <v>0</v>
      </c>
      <c r="K87" s="227">
        <f t="shared" si="9"/>
        <v>0.14285714285714285</v>
      </c>
      <c r="L87" s="227">
        <f t="shared" si="9"/>
        <v>0.02</v>
      </c>
      <c r="M87" s="227">
        <f t="shared" si="9"/>
        <v>1.8867924528301886E-2</v>
      </c>
      <c r="N87" s="227">
        <f t="shared" si="9"/>
        <v>0.14285714285714285</v>
      </c>
      <c r="O87" s="227">
        <f t="shared" si="9"/>
        <v>0</v>
      </c>
      <c r="P87" s="147">
        <f t="shared" si="9"/>
        <v>1.7857142857142856E-2</v>
      </c>
      <c r="Q87" s="301">
        <f t="shared" si="9"/>
        <v>1.3261648745519713E-2</v>
      </c>
    </row>
    <row r="88" spans="1:17" s="1262" customFormat="1" ht="9.75" hidden="1" customHeight="1" thickBot="1" x14ac:dyDescent="0.3">
      <c r="A88" s="727"/>
      <c r="B88" s="296"/>
      <c r="C88" s="296"/>
      <c r="D88" s="296"/>
      <c r="E88" s="296"/>
      <c r="F88" s="296"/>
      <c r="G88" s="296"/>
      <c r="H88" s="296"/>
      <c r="I88" s="296"/>
      <c r="J88" s="296"/>
      <c r="K88" s="296"/>
      <c r="L88" s="296"/>
      <c r="M88" s="296"/>
      <c r="N88" s="296"/>
      <c r="O88" s="296"/>
      <c r="P88" s="296"/>
      <c r="Q88" s="729"/>
    </row>
    <row r="89" spans="1:17" s="1262" customFormat="1" ht="15.75" hidden="1" customHeight="1" thickBot="1" x14ac:dyDescent="0.3">
      <c r="A89" s="2314" t="s">
        <v>238</v>
      </c>
      <c r="B89" s="2315"/>
      <c r="C89" s="2315"/>
      <c r="D89" s="2315"/>
      <c r="E89" s="2315"/>
      <c r="F89" s="2315"/>
      <c r="G89" s="2315"/>
      <c r="H89" s="2315"/>
      <c r="I89" s="2315"/>
      <c r="J89" s="2315"/>
      <c r="K89" s="2315"/>
      <c r="L89" s="2315"/>
      <c r="M89" s="2315"/>
      <c r="N89" s="2315"/>
      <c r="O89" s="2315"/>
      <c r="P89" s="2315"/>
      <c r="Q89" s="2316"/>
    </row>
    <row r="90" spans="1:17" s="1262" customFormat="1" ht="24.75" hidden="1" customHeight="1" x14ac:dyDescent="0.25">
      <c r="A90" s="148" t="s">
        <v>233</v>
      </c>
      <c r="B90" s="316">
        <v>28</v>
      </c>
      <c r="C90" s="317">
        <v>69</v>
      </c>
      <c r="D90" s="317">
        <v>40</v>
      </c>
      <c r="E90" s="317">
        <v>54</v>
      </c>
      <c r="F90" s="317">
        <v>28</v>
      </c>
      <c r="G90" s="317">
        <v>7</v>
      </c>
      <c r="H90" s="317">
        <v>1</v>
      </c>
      <c r="I90" s="318">
        <v>1604</v>
      </c>
      <c r="J90" s="317">
        <v>79</v>
      </c>
      <c r="K90" s="317">
        <v>14</v>
      </c>
      <c r="L90" s="317">
        <v>550</v>
      </c>
      <c r="M90" s="317">
        <v>159</v>
      </c>
      <c r="N90" s="317">
        <v>21</v>
      </c>
      <c r="O90" s="317">
        <v>80</v>
      </c>
      <c r="P90" s="319">
        <v>56</v>
      </c>
      <c r="Q90" s="299">
        <f>SUM(B90:P90)</f>
        <v>2790</v>
      </c>
    </row>
    <row r="91" spans="1:17" s="1262" customFormat="1" ht="24.75" hidden="1" customHeight="1" x14ac:dyDescent="0.25">
      <c r="A91" s="149" t="s">
        <v>239</v>
      </c>
      <c r="B91" s="361">
        <v>0</v>
      </c>
      <c r="C91" s="362">
        <v>1</v>
      </c>
      <c r="D91" s="362">
        <v>6</v>
      </c>
      <c r="E91" s="362">
        <v>0</v>
      </c>
      <c r="F91" s="362">
        <v>0</v>
      </c>
      <c r="G91" s="362">
        <v>0</v>
      </c>
      <c r="H91" s="362">
        <v>0</v>
      </c>
      <c r="I91" s="363">
        <v>42</v>
      </c>
      <c r="J91" s="362">
        <v>4</v>
      </c>
      <c r="K91" s="362">
        <v>0</v>
      </c>
      <c r="L91" s="362">
        <v>15</v>
      </c>
      <c r="M91" s="362">
        <v>5</v>
      </c>
      <c r="N91" s="362">
        <v>0</v>
      </c>
      <c r="O91" s="362">
        <v>5</v>
      </c>
      <c r="P91" s="364">
        <v>2</v>
      </c>
      <c r="Q91" s="300">
        <f>SUM(B91:P91)</f>
        <v>80</v>
      </c>
    </row>
    <row r="92" spans="1:17" s="1262" customFormat="1" ht="26.25" hidden="1" thickBot="1" x14ac:dyDescent="0.3">
      <c r="A92" s="71" t="s">
        <v>240</v>
      </c>
      <c r="B92" s="226">
        <f t="shared" ref="B92:Q92" si="10">SUM(B91/B90)</f>
        <v>0</v>
      </c>
      <c r="C92" s="227">
        <f t="shared" si="10"/>
        <v>1.4492753623188406E-2</v>
      </c>
      <c r="D92" s="227">
        <f t="shared" si="10"/>
        <v>0.15</v>
      </c>
      <c r="E92" s="227">
        <f t="shared" si="10"/>
        <v>0</v>
      </c>
      <c r="F92" s="227">
        <f t="shared" si="10"/>
        <v>0</v>
      </c>
      <c r="G92" s="227">
        <f t="shared" si="10"/>
        <v>0</v>
      </c>
      <c r="H92" s="227">
        <f t="shared" si="10"/>
        <v>0</v>
      </c>
      <c r="I92" s="227">
        <f t="shared" si="10"/>
        <v>2.6184538653366583E-2</v>
      </c>
      <c r="J92" s="227">
        <f t="shared" si="10"/>
        <v>5.0632911392405063E-2</v>
      </c>
      <c r="K92" s="227">
        <f t="shared" si="10"/>
        <v>0</v>
      </c>
      <c r="L92" s="227">
        <f t="shared" si="10"/>
        <v>2.7272727272727271E-2</v>
      </c>
      <c r="M92" s="227">
        <f t="shared" si="10"/>
        <v>3.1446540880503145E-2</v>
      </c>
      <c r="N92" s="227">
        <f t="shared" si="10"/>
        <v>0</v>
      </c>
      <c r="O92" s="227">
        <f t="shared" si="10"/>
        <v>6.25E-2</v>
      </c>
      <c r="P92" s="147">
        <f t="shared" si="10"/>
        <v>3.5714285714285712E-2</v>
      </c>
      <c r="Q92" s="301">
        <f t="shared" si="10"/>
        <v>2.8673835125448029E-2</v>
      </c>
    </row>
    <row r="93" spans="1:17" s="1262" customFormat="1" ht="9.75" hidden="1" customHeight="1" thickBot="1" x14ac:dyDescent="0.3">
      <c r="A93" s="727"/>
      <c r="B93" s="296"/>
      <c r="C93" s="296"/>
      <c r="D93" s="296"/>
      <c r="E93" s="296"/>
      <c r="F93" s="296"/>
      <c r="G93" s="296"/>
      <c r="H93" s="296"/>
      <c r="I93" s="296"/>
      <c r="J93" s="296"/>
      <c r="K93" s="296"/>
      <c r="L93" s="296"/>
      <c r="M93" s="296"/>
      <c r="N93" s="296"/>
      <c r="O93" s="296"/>
      <c r="P93" s="296"/>
      <c r="Q93" s="729"/>
    </row>
    <row r="94" spans="1:17" s="1262" customFormat="1" ht="15.75" hidden="1" customHeight="1" thickBot="1" x14ac:dyDescent="0.3">
      <c r="A94" s="2314" t="s">
        <v>241</v>
      </c>
      <c r="B94" s="2315"/>
      <c r="C94" s="2315"/>
      <c r="D94" s="2315"/>
      <c r="E94" s="2315"/>
      <c r="F94" s="2315"/>
      <c r="G94" s="2315"/>
      <c r="H94" s="2315"/>
      <c r="I94" s="2315"/>
      <c r="J94" s="2315"/>
      <c r="K94" s="2315"/>
      <c r="L94" s="2315"/>
      <c r="M94" s="2315"/>
      <c r="N94" s="2315"/>
      <c r="O94" s="2315"/>
      <c r="P94" s="2315"/>
      <c r="Q94" s="2316"/>
    </row>
    <row r="95" spans="1:17" s="1262" customFormat="1" ht="24.75" hidden="1" customHeight="1" x14ac:dyDescent="0.25">
      <c r="A95" s="148" t="s">
        <v>233</v>
      </c>
      <c r="B95" s="316">
        <v>28</v>
      </c>
      <c r="C95" s="317">
        <v>69</v>
      </c>
      <c r="D95" s="317">
        <v>40</v>
      </c>
      <c r="E95" s="317">
        <v>54</v>
      </c>
      <c r="F95" s="317">
        <v>28</v>
      </c>
      <c r="G95" s="317">
        <v>7</v>
      </c>
      <c r="H95" s="317">
        <v>1</v>
      </c>
      <c r="I95" s="318">
        <v>1604</v>
      </c>
      <c r="J95" s="317">
        <v>79</v>
      </c>
      <c r="K95" s="317">
        <v>14</v>
      </c>
      <c r="L95" s="317">
        <v>550</v>
      </c>
      <c r="M95" s="317">
        <v>159</v>
      </c>
      <c r="N95" s="317">
        <v>21</v>
      </c>
      <c r="O95" s="317">
        <v>80</v>
      </c>
      <c r="P95" s="319">
        <v>56</v>
      </c>
      <c r="Q95" s="299">
        <f>SUM(B95:P95)</f>
        <v>2790</v>
      </c>
    </row>
    <row r="96" spans="1:17" s="1262" customFormat="1" ht="24.75" hidden="1" customHeight="1" x14ac:dyDescent="0.25">
      <c r="A96" s="149" t="s">
        <v>242</v>
      </c>
      <c r="B96" s="361">
        <v>0</v>
      </c>
      <c r="C96" s="362">
        <v>1</v>
      </c>
      <c r="D96" s="362">
        <v>0</v>
      </c>
      <c r="E96" s="362">
        <v>0</v>
      </c>
      <c r="F96" s="362">
        <v>0</v>
      </c>
      <c r="G96" s="362">
        <v>0</v>
      </c>
      <c r="H96" s="362">
        <v>0</v>
      </c>
      <c r="I96" s="363">
        <v>53</v>
      </c>
      <c r="J96" s="362">
        <v>1</v>
      </c>
      <c r="K96" s="362">
        <v>1</v>
      </c>
      <c r="L96" s="362">
        <v>14</v>
      </c>
      <c r="M96" s="362">
        <v>2</v>
      </c>
      <c r="N96" s="362">
        <v>3</v>
      </c>
      <c r="O96" s="362">
        <v>5</v>
      </c>
      <c r="P96" s="364">
        <v>2</v>
      </c>
      <c r="Q96" s="300">
        <f>SUM(B96:P96)</f>
        <v>82</v>
      </c>
    </row>
    <row r="97" spans="1:17" s="1262" customFormat="1" ht="27" hidden="1" customHeight="1" thickBot="1" x14ac:dyDescent="0.3">
      <c r="A97" s="71" t="s">
        <v>243</v>
      </c>
      <c r="B97" s="226">
        <f t="shared" ref="B97:Q97" si="11">SUM(B96/B95)</f>
        <v>0</v>
      </c>
      <c r="C97" s="227">
        <f t="shared" si="11"/>
        <v>1.4492753623188406E-2</v>
      </c>
      <c r="D97" s="227">
        <f t="shared" si="11"/>
        <v>0</v>
      </c>
      <c r="E97" s="227">
        <f t="shared" si="11"/>
        <v>0</v>
      </c>
      <c r="F97" s="227">
        <f t="shared" si="11"/>
        <v>0</v>
      </c>
      <c r="G97" s="227">
        <f t="shared" si="11"/>
        <v>0</v>
      </c>
      <c r="H97" s="227">
        <f t="shared" si="11"/>
        <v>0</v>
      </c>
      <c r="I97" s="227">
        <f t="shared" si="11"/>
        <v>3.3042394014962596E-2</v>
      </c>
      <c r="J97" s="227">
        <f t="shared" si="11"/>
        <v>1.2658227848101266E-2</v>
      </c>
      <c r="K97" s="227">
        <f t="shared" si="11"/>
        <v>7.1428571428571425E-2</v>
      </c>
      <c r="L97" s="227">
        <f t="shared" si="11"/>
        <v>2.5454545454545455E-2</v>
      </c>
      <c r="M97" s="227">
        <f t="shared" si="11"/>
        <v>1.2578616352201259E-2</v>
      </c>
      <c r="N97" s="227">
        <f t="shared" si="11"/>
        <v>0.14285714285714285</v>
      </c>
      <c r="O97" s="227">
        <f t="shared" si="11"/>
        <v>6.25E-2</v>
      </c>
      <c r="P97" s="147">
        <f t="shared" si="11"/>
        <v>3.5714285714285712E-2</v>
      </c>
      <c r="Q97" s="301">
        <f t="shared" si="11"/>
        <v>2.9390681003584228E-2</v>
      </c>
    </row>
    <row r="98" spans="1:17" s="1262" customFormat="1" ht="19.5" hidden="1" customHeight="1" thickBot="1" x14ac:dyDescent="0.35">
      <c r="A98" s="2410" t="s">
        <v>981</v>
      </c>
      <c r="B98" s="2411"/>
      <c r="C98" s="2411"/>
      <c r="D98" s="2411"/>
      <c r="E98" s="2411"/>
      <c r="F98" s="2411"/>
      <c r="G98" s="2411"/>
      <c r="H98" s="2411"/>
      <c r="I98" s="2411"/>
      <c r="J98" s="2411"/>
      <c r="K98" s="2411"/>
      <c r="L98" s="2411"/>
      <c r="M98" s="2411"/>
      <c r="N98" s="2411"/>
      <c r="O98" s="2411"/>
      <c r="P98" s="2411"/>
      <c r="Q98" s="2412"/>
    </row>
    <row r="99" spans="1:17" s="1262" customFormat="1" ht="59.25" hidden="1" customHeight="1" thickBot="1" x14ac:dyDescent="0.3">
      <c r="A99" s="111"/>
      <c r="B99" s="720" t="s">
        <v>143</v>
      </c>
      <c r="C99" s="721" t="s">
        <v>144</v>
      </c>
      <c r="D99" s="721" t="s">
        <v>145</v>
      </c>
      <c r="E99" s="721" t="s">
        <v>146</v>
      </c>
      <c r="F99" s="721" t="s">
        <v>147</v>
      </c>
      <c r="G99" s="721" t="s">
        <v>148</v>
      </c>
      <c r="H99" s="721" t="s">
        <v>149</v>
      </c>
      <c r="I99" s="721" t="s">
        <v>150</v>
      </c>
      <c r="J99" s="721" t="s">
        <v>151</v>
      </c>
      <c r="K99" s="721" t="s">
        <v>152</v>
      </c>
      <c r="L99" s="721" t="s">
        <v>153</v>
      </c>
      <c r="M99" s="721" t="s">
        <v>154</v>
      </c>
      <c r="N99" s="721" t="s">
        <v>155</v>
      </c>
      <c r="O99" s="721" t="s">
        <v>156</v>
      </c>
      <c r="P99" s="722" t="s">
        <v>157</v>
      </c>
      <c r="Q99" s="52" t="s">
        <v>158</v>
      </c>
    </row>
    <row r="100" spans="1:17" s="1262" customFormat="1" ht="15.75" hidden="1" thickBot="1" x14ac:dyDescent="0.3">
      <c r="A100" s="2314" t="s">
        <v>229</v>
      </c>
      <c r="B100" s="2315"/>
      <c r="C100" s="2315"/>
      <c r="D100" s="2315"/>
      <c r="E100" s="2315"/>
      <c r="F100" s="2315"/>
      <c r="G100" s="2315"/>
      <c r="H100" s="2315"/>
      <c r="I100" s="2315"/>
      <c r="J100" s="2315"/>
      <c r="K100" s="2315"/>
      <c r="L100" s="2315"/>
      <c r="M100" s="2315"/>
      <c r="N100" s="2315"/>
      <c r="O100" s="2315"/>
      <c r="P100" s="2315"/>
      <c r="Q100" s="2316"/>
    </row>
    <row r="101" spans="1:17" s="1262" customFormat="1" ht="24.75" hidden="1" customHeight="1" x14ac:dyDescent="0.25">
      <c r="A101" s="148" t="s">
        <v>230</v>
      </c>
      <c r="B101" s="316">
        <v>449</v>
      </c>
      <c r="C101" s="317">
        <v>1573</v>
      </c>
      <c r="D101" s="317">
        <v>1350</v>
      </c>
      <c r="E101" s="317">
        <v>699</v>
      </c>
      <c r="F101" s="317">
        <v>400</v>
      </c>
      <c r="G101" s="317">
        <v>95</v>
      </c>
      <c r="H101" s="317">
        <v>179</v>
      </c>
      <c r="I101" s="318">
        <v>53333</v>
      </c>
      <c r="J101" s="317">
        <v>3015</v>
      </c>
      <c r="K101" s="317">
        <v>1432</v>
      </c>
      <c r="L101" s="317">
        <v>14017</v>
      </c>
      <c r="M101" s="317">
        <v>7098</v>
      </c>
      <c r="N101" s="317">
        <v>459</v>
      </c>
      <c r="O101" s="317">
        <v>3035</v>
      </c>
      <c r="P101" s="319">
        <v>2308</v>
      </c>
      <c r="Q101" s="299">
        <f>SUM(B101:P101)</f>
        <v>89442</v>
      </c>
    </row>
    <row r="102" spans="1:17" s="1262" customFormat="1" ht="24.75" hidden="1" customHeight="1" thickBot="1" x14ac:dyDescent="0.3">
      <c r="A102" s="71" t="s">
        <v>231</v>
      </c>
      <c r="B102" s="228">
        <f>SUM(B101/Q101)</f>
        <v>5.0200129692985398E-3</v>
      </c>
      <c r="C102" s="255">
        <f>SUM(C101/Q101)</f>
        <v>1.7586816037208471E-2</v>
      </c>
      <c r="D102" s="255">
        <f>SUM(D101/Q101)</f>
        <v>1.5093580197222782E-2</v>
      </c>
      <c r="E102" s="255">
        <f>SUM(E101/Q101)</f>
        <v>7.815120413228684E-3</v>
      </c>
      <c r="F102" s="255">
        <f>SUM(F101/Q101)</f>
        <v>4.4721719102882316E-3</v>
      </c>
      <c r="G102" s="255">
        <f>SUM(G101/Q101)</f>
        <v>1.062140828693455E-3</v>
      </c>
      <c r="H102" s="255">
        <f>SUM(H101/Q101)</f>
        <v>2.0012969298539834E-3</v>
      </c>
      <c r="I102" s="255">
        <f>SUM(I101/Q101)</f>
        <v>0.59628586122850558</v>
      </c>
      <c r="J102" s="255">
        <f>SUM(J101/Q101)</f>
        <v>3.3708995773797545E-2</v>
      </c>
      <c r="K102" s="255">
        <f>SUM(K101/Q101)</f>
        <v>1.6010375438831867E-2</v>
      </c>
      <c r="L102" s="255">
        <f>SUM(L101/Q101)</f>
        <v>0.15671608416627536</v>
      </c>
      <c r="M102" s="255">
        <f>SUM(M101/Q101)</f>
        <v>7.9358690548064673E-2</v>
      </c>
      <c r="N102" s="255">
        <f>SUM(N101/Q101)</f>
        <v>5.1318172670557459E-3</v>
      </c>
      <c r="O102" s="255">
        <f>SUM(O101/Q101)</f>
        <v>3.3932604369311954E-2</v>
      </c>
      <c r="P102" s="256">
        <f>SUM(P101/Q101)</f>
        <v>2.5804431922363095E-2</v>
      </c>
      <c r="Q102" s="723">
        <f>SUM(B102:P102)</f>
        <v>1</v>
      </c>
    </row>
    <row r="103" spans="1:17" s="1262" customFormat="1" ht="9.75" hidden="1" customHeight="1" thickBot="1" x14ac:dyDescent="0.3">
      <c r="A103" s="727"/>
      <c r="B103" s="728"/>
      <c r="C103" s="728"/>
      <c r="D103" s="728"/>
      <c r="E103" s="728"/>
      <c r="F103" s="728"/>
      <c r="G103" s="728"/>
      <c r="H103" s="728"/>
      <c r="I103" s="728"/>
      <c r="J103" s="728"/>
      <c r="K103" s="728"/>
      <c r="L103" s="728"/>
      <c r="M103" s="728"/>
      <c r="N103" s="728"/>
      <c r="O103" s="728"/>
      <c r="P103" s="728"/>
      <c r="Q103" s="729"/>
    </row>
    <row r="104" spans="1:17" s="1262" customFormat="1" ht="15.75" hidden="1" thickBot="1" x14ac:dyDescent="0.3">
      <c r="A104" s="2314" t="s">
        <v>232</v>
      </c>
      <c r="B104" s="2315"/>
      <c r="C104" s="2315"/>
      <c r="D104" s="2315"/>
      <c r="E104" s="2315"/>
      <c r="F104" s="2315"/>
      <c r="G104" s="2315"/>
      <c r="H104" s="2315"/>
      <c r="I104" s="2315"/>
      <c r="J104" s="2315"/>
      <c r="K104" s="2315"/>
      <c r="L104" s="2315"/>
      <c r="M104" s="2315"/>
      <c r="N104" s="2315"/>
      <c r="O104" s="2315"/>
      <c r="P104" s="2315"/>
      <c r="Q104" s="2316"/>
    </row>
    <row r="105" spans="1:17" s="1262" customFormat="1" ht="24.75" hidden="1" customHeight="1" x14ac:dyDescent="0.25">
      <c r="A105" s="148" t="s">
        <v>233</v>
      </c>
      <c r="B105" s="316">
        <v>8</v>
      </c>
      <c r="C105" s="317">
        <v>83</v>
      </c>
      <c r="D105" s="317">
        <v>39</v>
      </c>
      <c r="E105" s="317">
        <v>37</v>
      </c>
      <c r="F105" s="317">
        <v>23</v>
      </c>
      <c r="G105" s="317">
        <v>1</v>
      </c>
      <c r="H105" s="317">
        <v>2</v>
      </c>
      <c r="I105" s="318">
        <v>1685</v>
      </c>
      <c r="J105" s="317">
        <v>113</v>
      </c>
      <c r="K105" s="317">
        <v>44</v>
      </c>
      <c r="L105" s="317">
        <v>604</v>
      </c>
      <c r="M105" s="317">
        <v>184</v>
      </c>
      <c r="N105" s="317">
        <v>22</v>
      </c>
      <c r="O105" s="317">
        <v>96</v>
      </c>
      <c r="P105" s="319">
        <v>52</v>
      </c>
      <c r="Q105" s="299">
        <f>SUM(B105:P105)</f>
        <v>2993</v>
      </c>
    </row>
    <row r="106" spans="1:17" s="1262" customFormat="1" ht="24.75" hidden="1" customHeight="1" thickBot="1" x14ac:dyDescent="0.3">
      <c r="A106" s="71" t="s">
        <v>234</v>
      </c>
      <c r="B106" s="228">
        <f>SUM(B105/Q105)</f>
        <v>2.6729034413631807E-3</v>
      </c>
      <c r="C106" s="255">
        <f>SUM(C105/Q105)</f>
        <v>2.7731373204143001E-2</v>
      </c>
      <c r="D106" s="255">
        <f>SUM(D105/Q105)</f>
        <v>1.3030404276645506E-2</v>
      </c>
      <c r="E106" s="255">
        <f>SUM(E105/Q105)</f>
        <v>1.2362178416304711E-2</v>
      </c>
      <c r="F106" s="255">
        <f>SUM(F105/Q105)</f>
        <v>7.6845973939191443E-3</v>
      </c>
      <c r="G106" s="255">
        <f>SUM(G105/Q105)</f>
        <v>3.3411293017039759E-4</v>
      </c>
      <c r="H106" s="255">
        <f>SUM(H105/Q105)</f>
        <v>6.6822586034079518E-4</v>
      </c>
      <c r="I106" s="255">
        <f>SUM(I105/Q105)</f>
        <v>0.56298028733711991</v>
      </c>
      <c r="J106" s="255">
        <f>SUM(J105/Q105)</f>
        <v>3.7754761109254929E-2</v>
      </c>
      <c r="K106" s="255">
        <f>SUM(K105/Q105)</f>
        <v>1.4700968927497494E-2</v>
      </c>
      <c r="L106" s="255">
        <f>SUM(L105/Q105)</f>
        <v>0.20180420982292016</v>
      </c>
      <c r="M106" s="255">
        <f>SUM(M105/Q105)</f>
        <v>6.1476779151353154E-2</v>
      </c>
      <c r="N106" s="255">
        <f>SUM(N105/Q105)</f>
        <v>7.3504844637487469E-3</v>
      </c>
      <c r="O106" s="255">
        <f>SUM(O105/Q105)</f>
        <v>3.2074841296358167E-2</v>
      </c>
      <c r="P106" s="256">
        <f>SUM(P105/Q105)</f>
        <v>1.7373872368860673E-2</v>
      </c>
      <c r="Q106" s="723">
        <f>SUM(B106:P106)</f>
        <v>1</v>
      </c>
    </row>
    <row r="107" spans="1:17" s="1262" customFormat="1" ht="10.5" hidden="1" customHeight="1" thickBot="1" x14ac:dyDescent="0.3">
      <c r="A107" s="727"/>
      <c r="B107" s="296"/>
      <c r="C107" s="296"/>
      <c r="D107" s="296"/>
      <c r="E107" s="296"/>
      <c r="F107" s="296"/>
      <c r="G107" s="296"/>
      <c r="H107" s="296"/>
      <c r="I107" s="296"/>
      <c r="J107" s="296"/>
      <c r="K107" s="296"/>
      <c r="L107" s="296"/>
      <c r="M107" s="296"/>
      <c r="N107" s="296"/>
      <c r="O107" s="296"/>
      <c r="P107" s="296"/>
      <c r="Q107" s="729"/>
    </row>
    <row r="108" spans="1:17" s="1262" customFormat="1" ht="15.75" hidden="1" customHeight="1" thickBot="1" x14ac:dyDescent="0.3">
      <c r="A108" s="2314" t="s">
        <v>235</v>
      </c>
      <c r="B108" s="2315"/>
      <c r="C108" s="2315"/>
      <c r="D108" s="2315"/>
      <c r="E108" s="2315"/>
      <c r="F108" s="2315"/>
      <c r="G108" s="2315"/>
      <c r="H108" s="2315"/>
      <c r="I108" s="2315"/>
      <c r="J108" s="2315"/>
      <c r="K108" s="2315"/>
      <c r="L108" s="2315"/>
      <c r="M108" s="2315"/>
      <c r="N108" s="2315"/>
      <c r="O108" s="2315"/>
      <c r="P108" s="2315"/>
      <c r="Q108" s="2316"/>
    </row>
    <row r="109" spans="1:17" s="1262" customFormat="1" ht="24.75" hidden="1" customHeight="1" x14ac:dyDescent="0.25">
      <c r="A109" s="148" t="s">
        <v>233</v>
      </c>
      <c r="B109" s="316">
        <v>8</v>
      </c>
      <c r="C109" s="317">
        <v>83</v>
      </c>
      <c r="D109" s="317">
        <v>39</v>
      </c>
      <c r="E109" s="317">
        <v>37</v>
      </c>
      <c r="F109" s="317">
        <v>23</v>
      </c>
      <c r="G109" s="317">
        <v>1</v>
      </c>
      <c r="H109" s="317">
        <v>2</v>
      </c>
      <c r="I109" s="318">
        <v>1685</v>
      </c>
      <c r="J109" s="317">
        <v>113</v>
      </c>
      <c r="K109" s="317">
        <v>44</v>
      </c>
      <c r="L109" s="317">
        <v>604</v>
      </c>
      <c r="M109" s="317">
        <v>184</v>
      </c>
      <c r="N109" s="317">
        <v>22</v>
      </c>
      <c r="O109" s="317">
        <v>96</v>
      </c>
      <c r="P109" s="319">
        <v>52</v>
      </c>
      <c r="Q109" s="299">
        <f>SUM(B109:P109)</f>
        <v>2993</v>
      </c>
    </row>
    <row r="110" spans="1:17" s="1262" customFormat="1" ht="24.75" hidden="1" customHeight="1" x14ac:dyDescent="0.25">
      <c r="A110" s="149" t="s">
        <v>236</v>
      </c>
      <c r="B110" s="361">
        <v>0</v>
      </c>
      <c r="C110" s="362">
        <v>0</v>
      </c>
      <c r="D110" s="362">
        <v>0</v>
      </c>
      <c r="E110" s="362">
        <v>2</v>
      </c>
      <c r="F110" s="362">
        <v>0</v>
      </c>
      <c r="G110" s="362">
        <v>0</v>
      </c>
      <c r="H110" s="362">
        <v>0</v>
      </c>
      <c r="I110" s="363">
        <v>16</v>
      </c>
      <c r="J110" s="362">
        <v>0</v>
      </c>
      <c r="K110" s="362">
        <v>0</v>
      </c>
      <c r="L110" s="362">
        <v>13</v>
      </c>
      <c r="M110" s="362">
        <v>2</v>
      </c>
      <c r="N110" s="362">
        <v>2</v>
      </c>
      <c r="O110" s="362">
        <v>0</v>
      </c>
      <c r="P110" s="364">
        <v>2</v>
      </c>
      <c r="Q110" s="300">
        <f>SUM(B110:P110)</f>
        <v>37</v>
      </c>
    </row>
    <row r="111" spans="1:17" s="1262" customFormat="1" ht="26.25" hidden="1" thickBot="1" x14ac:dyDescent="0.3">
      <c r="A111" s="71" t="s">
        <v>237</v>
      </c>
      <c r="B111" s="226">
        <f t="shared" ref="B111:Q111" si="12">SUM(B110/B109)</f>
        <v>0</v>
      </c>
      <c r="C111" s="227">
        <f t="shared" si="12"/>
        <v>0</v>
      </c>
      <c r="D111" s="227">
        <f t="shared" si="12"/>
        <v>0</v>
      </c>
      <c r="E111" s="227">
        <f t="shared" si="12"/>
        <v>5.4054054054054057E-2</v>
      </c>
      <c r="F111" s="227">
        <f t="shared" si="12"/>
        <v>0</v>
      </c>
      <c r="G111" s="227">
        <f t="shared" si="12"/>
        <v>0</v>
      </c>
      <c r="H111" s="227">
        <f t="shared" si="12"/>
        <v>0</v>
      </c>
      <c r="I111" s="227">
        <f t="shared" si="12"/>
        <v>9.495548961424332E-3</v>
      </c>
      <c r="J111" s="227">
        <f t="shared" si="12"/>
        <v>0</v>
      </c>
      <c r="K111" s="227">
        <f t="shared" si="12"/>
        <v>0</v>
      </c>
      <c r="L111" s="227">
        <f t="shared" si="12"/>
        <v>2.1523178807947019E-2</v>
      </c>
      <c r="M111" s="227">
        <f t="shared" si="12"/>
        <v>1.0869565217391304E-2</v>
      </c>
      <c r="N111" s="227">
        <f t="shared" si="12"/>
        <v>9.0909090909090912E-2</v>
      </c>
      <c r="O111" s="227">
        <f t="shared" si="12"/>
        <v>0</v>
      </c>
      <c r="P111" s="147">
        <f t="shared" si="12"/>
        <v>3.8461538461538464E-2</v>
      </c>
      <c r="Q111" s="301">
        <f t="shared" si="12"/>
        <v>1.2362178416304711E-2</v>
      </c>
    </row>
    <row r="112" spans="1:17" s="1262" customFormat="1" ht="9.75" hidden="1" customHeight="1" thickBot="1" x14ac:dyDescent="0.3">
      <c r="A112" s="727"/>
      <c r="B112" s="296"/>
      <c r="C112" s="296"/>
      <c r="D112" s="296"/>
      <c r="E112" s="296"/>
      <c r="F112" s="296"/>
      <c r="G112" s="296"/>
      <c r="H112" s="296"/>
      <c r="I112" s="296"/>
      <c r="J112" s="296"/>
      <c r="K112" s="296"/>
      <c r="L112" s="296"/>
      <c r="M112" s="296"/>
      <c r="N112" s="296"/>
      <c r="O112" s="296"/>
      <c r="P112" s="296"/>
      <c r="Q112" s="729"/>
    </row>
    <row r="113" spans="1:17" s="1262" customFormat="1" ht="15.75" hidden="1" customHeight="1" thickBot="1" x14ac:dyDescent="0.3">
      <c r="A113" s="2314" t="s">
        <v>238</v>
      </c>
      <c r="B113" s="2315"/>
      <c r="C113" s="2315"/>
      <c r="D113" s="2315"/>
      <c r="E113" s="2315"/>
      <c r="F113" s="2315"/>
      <c r="G113" s="2315"/>
      <c r="H113" s="2315"/>
      <c r="I113" s="2315"/>
      <c r="J113" s="2315"/>
      <c r="K113" s="2315"/>
      <c r="L113" s="2315"/>
      <c r="M113" s="2315"/>
      <c r="N113" s="2315"/>
      <c r="O113" s="2315"/>
      <c r="P113" s="2315"/>
      <c r="Q113" s="2316"/>
    </row>
    <row r="114" spans="1:17" s="1262" customFormat="1" ht="24.75" hidden="1" customHeight="1" x14ac:dyDescent="0.25">
      <c r="A114" s="148" t="s">
        <v>233</v>
      </c>
      <c r="B114" s="316">
        <v>8</v>
      </c>
      <c r="C114" s="317">
        <v>83</v>
      </c>
      <c r="D114" s="317">
        <v>39</v>
      </c>
      <c r="E114" s="317">
        <v>37</v>
      </c>
      <c r="F114" s="317">
        <v>23</v>
      </c>
      <c r="G114" s="317">
        <v>1</v>
      </c>
      <c r="H114" s="317">
        <v>2</v>
      </c>
      <c r="I114" s="318">
        <v>1685</v>
      </c>
      <c r="J114" s="317">
        <v>113</v>
      </c>
      <c r="K114" s="317">
        <v>44</v>
      </c>
      <c r="L114" s="317">
        <v>604</v>
      </c>
      <c r="M114" s="317">
        <v>184</v>
      </c>
      <c r="N114" s="317">
        <v>22</v>
      </c>
      <c r="O114" s="317">
        <v>96</v>
      </c>
      <c r="P114" s="319">
        <v>52</v>
      </c>
      <c r="Q114" s="299">
        <f>SUM(B114:P114)</f>
        <v>2993</v>
      </c>
    </row>
    <row r="115" spans="1:17" s="1262" customFormat="1" ht="24.75" hidden="1" customHeight="1" x14ac:dyDescent="0.25">
      <c r="A115" s="149" t="s">
        <v>239</v>
      </c>
      <c r="B115" s="361">
        <v>3</v>
      </c>
      <c r="C115" s="362">
        <v>1</v>
      </c>
      <c r="D115" s="362">
        <v>0</v>
      </c>
      <c r="E115" s="362">
        <v>1</v>
      </c>
      <c r="F115" s="362">
        <v>0</v>
      </c>
      <c r="G115" s="362">
        <v>0</v>
      </c>
      <c r="H115" s="362">
        <v>1</v>
      </c>
      <c r="I115" s="363">
        <v>49</v>
      </c>
      <c r="J115" s="362">
        <v>6</v>
      </c>
      <c r="K115" s="362">
        <v>0</v>
      </c>
      <c r="L115" s="362">
        <v>19</v>
      </c>
      <c r="M115" s="362">
        <v>2</v>
      </c>
      <c r="N115" s="362">
        <v>0</v>
      </c>
      <c r="O115" s="362">
        <v>1</v>
      </c>
      <c r="P115" s="364">
        <v>2</v>
      </c>
      <c r="Q115" s="300">
        <f>SUM(B115:P115)</f>
        <v>85</v>
      </c>
    </row>
    <row r="116" spans="1:17" s="1262" customFormat="1" ht="26.25" hidden="1" thickBot="1" x14ac:dyDescent="0.3">
      <c r="A116" s="71" t="s">
        <v>240</v>
      </c>
      <c r="B116" s="226">
        <f t="shared" ref="B116:Q116" si="13">SUM(B115/B114)</f>
        <v>0.375</v>
      </c>
      <c r="C116" s="227">
        <f t="shared" si="13"/>
        <v>1.2048192771084338E-2</v>
      </c>
      <c r="D116" s="227">
        <f t="shared" si="13"/>
        <v>0</v>
      </c>
      <c r="E116" s="227">
        <f t="shared" si="13"/>
        <v>2.7027027027027029E-2</v>
      </c>
      <c r="F116" s="227">
        <f t="shared" si="13"/>
        <v>0</v>
      </c>
      <c r="G116" s="227">
        <f t="shared" si="13"/>
        <v>0</v>
      </c>
      <c r="H116" s="227">
        <f t="shared" si="13"/>
        <v>0.5</v>
      </c>
      <c r="I116" s="227">
        <f t="shared" si="13"/>
        <v>2.9080118694362018E-2</v>
      </c>
      <c r="J116" s="227">
        <f t="shared" si="13"/>
        <v>5.3097345132743362E-2</v>
      </c>
      <c r="K116" s="227">
        <f t="shared" si="13"/>
        <v>0</v>
      </c>
      <c r="L116" s="227">
        <f t="shared" si="13"/>
        <v>3.1456953642384107E-2</v>
      </c>
      <c r="M116" s="227">
        <f t="shared" si="13"/>
        <v>1.0869565217391304E-2</v>
      </c>
      <c r="N116" s="227">
        <f t="shared" si="13"/>
        <v>0</v>
      </c>
      <c r="O116" s="227">
        <f t="shared" si="13"/>
        <v>1.0416666666666666E-2</v>
      </c>
      <c r="P116" s="147">
        <f t="shared" si="13"/>
        <v>3.8461538461538464E-2</v>
      </c>
      <c r="Q116" s="301">
        <f t="shared" si="13"/>
        <v>2.8399599064483794E-2</v>
      </c>
    </row>
    <row r="117" spans="1:17" s="1262" customFormat="1" ht="9.75" hidden="1" customHeight="1" thickBot="1" x14ac:dyDescent="0.3">
      <c r="A117" s="727"/>
      <c r="B117" s="296"/>
      <c r="C117" s="296"/>
      <c r="D117" s="296"/>
      <c r="E117" s="296"/>
      <c r="F117" s="296"/>
      <c r="G117" s="296"/>
      <c r="H117" s="296"/>
      <c r="I117" s="296"/>
      <c r="J117" s="296"/>
      <c r="K117" s="296"/>
      <c r="L117" s="296"/>
      <c r="M117" s="296"/>
      <c r="N117" s="296"/>
      <c r="O117" s="296"/>
      <c r="P117" s="296"/>
      <c r="Q117" s="729"/>
    </row>
    <row r="118" spans="1:17" s="1262" customFormat="1" ht="15.75" hidden="1" customHeight="1" thickBot="1" x14ac:dyDescent="0.3">
      <c r="A118" s="2314" t="s">
        <v>241</v>
      </c>
      <c r="B118" s="2315"/>
      <c r="C118" s="2315"/>
      <c r="D118" s="2315"/>
      <c r="E118" s="2315"/>
      <c r="F118" s="2315"/>
      <c r="G118" s="2315"/>
      <c r="H118" s="2315"/>
      <c r="I118" s="2315"/>
      <c r="J118" s="2315"/>
      <c r="K118" s="2315"/>
      <c r="L118" s="2315"/>
      <c r="M118" s="2315"/>
      <c r="N118" s="2315"/>
      <c r="O118" s="2315"/>
      <c r="P118" s="2315"/>
      <c r="Q118" s="2316"/>
    </row>
    <row r="119" spans="1:17" s="1262" customFormat="1" ht="24.75" hidden="1" customHeight="1" x14ac:dyDescent="0.25">
      <c r="A119" s="148" t="s">
        <v>233</v>
      </c>
      <c r="B119" s="316">
        <v>8</v>
      </c>
      <c r="C119" s="317">
        <v>83</v>
      </c>
      <c r="D119" s="317">
        <v>39</v>
      </c>
      <c r="E119" s="317">
        <v>37</v>
      </c>
      <c r="F119" s="317">
        <v>23</v>
      </c>
      <c r="G119" s="317">
        <v>1</v>
      </c>
      <c r="H119" s="317">
        <v>2</v>
      </c>
      <c r="I119" s="318">
        <v>1685</v>
      </c>
      <c r="J119" s="317">
        <v>113</v>
      </c>
      <c r="K119" s="317">
        <v>44</v>
      </c>
      <c r="L119" s="317">
        <v>604</v>
      </c>
      <c r="M119" s="317">
        <v>184</v>
      </c>
      <c r="N119" s="317">
        <v>22</v>
      </c>
      <c r="O119" s="317">
        <v>96</v>
      </c>
      <c r="P119" s="319">
        <v>52</v>
      </c>
      <c r="Q119" s="299">
        <f>SUM(B119:P119)</f>
        <v>2993</v>
      </c>
    </row>
    <row r="120" spans="1:17" s="1262" customFormat="1" ht="24.75" hidden="1" customHeight="1" x14ac:dyDescent="0.25">
      <c r="A120" s="149" t="s">
        <v>242</v>
      </c>
      <c r="B120" s="361">
        <v>0</v>
      </c>
      <c r="C120" s="362">
        <v>1</v>
      </c>
      <c r="D120" s="362">
        <v>1</v>
      </c>
      <c r="E120" s="362">
        <v>0</v>
      </c>
      <c r="F120" s="362">
        <v>0</v>
      </c>
      <c r="G120" s="362">
        <v>0</v>
      </c>
      <c r="H120" s="362">
        <v>0</v>
      </c>
      <c r="I120" s="363">
        <v>60</v>
      </c>
      <c r="J120" s="362">
        <v>6</v>
      </c>
      <c r="K120" s="362">
        <v>4</v>
      </c>
      <c r="L120" s="362">
        <v>18</v>
      </c>
      <c r="M120" s="362">
        <v>5</v>
      </c>
      <c r="N120" s="362">
        <v>0</v>
      </c>
      <c r="O120" s="362">
        <v>6</v>
      </c>
      <c r="P120" s="364">
        <v>3</v>
      </c>
      <c r="Q120" s="300">
        <f>SUM(B120:P120)</f>
        <v>104</v>
      </c>
    </row>
    <row r="121" spans="1:17" s="1262" customFormat="1" ht="27" hidden="1" customHeight="1" thickBot="1" x14ac:dyDescent="0.3">
      <c r="A121" s="71" t="s">
        <v>243</v>
      </c>
      <c r="B121" s="226">
        <f t="shared" ref="B121:Q121" si="14">SUM(B120/B119)</f>
        <v>0</v>
      </c>
      <c r="C121" s="227">
        <f t="shared" si="14"/>
        <v>1.2048192771084338E-2</v>
      </c>
      <c r="D121" s="227">
        <f t="shared" si="14"/>
        <v>2.564102564102564E-2</v>
      </c>
      <c r="E121" s="227">
        <f t="shared" si="14"/>
        <v>0</v>
      </c>
      <c r="F121" s="227">
        <f t="shared" si="14"/>
        <v>0</v>
      </c>
      <c r="G121" s="227">
        <f t="shared" si="14"/>
        <v>0</v>
      </c>
      <c r="H121" s="227">
        <f t="shared" si="14"/>
        <v>0</v>
      </c>
      <c r="I121" s="227">
        <f t="shared" si="14"/>
        <v>3.5608308605341248E-2</v>
      </c>
      <c r="J121" s="227">
        <f t="shared" si="14"/>
        <v>5.3097345132743362E-2</v>
      </c>
      <c r="K121" s="227">
        <f t="shared" si="14"/>
        <v>9.0909090909090912E-2</v>
      </c>
      <c r="L121" s="227">
        <f t="shared" si="14"/>
        <v>2.9801324503311258E-2</v>
      </c>
      <c r="M121" s="227">
        <f t="shared" si="14"/>
        <v>2.717391304347826E-2</v>
      </c>
      <c r="N121" s="227">
        <f t="shared" si="14"/>
        <v>0</v>
      </c>
      <c r="O121" s="227">
        <f t="shared" si="14"/>
        <v>6.25E-2</v>
      </c>
      <c r="P121" s="147">
        <f t="shared" si="14"/>
        <v>5.7692307692307696E-2</v>
      </c>
      <c r="Q121" s="301">
        <f t="shared" si="14"/>
        <v>3.4747744737721346E-2</v>
      </c>
    </row>
    <row r="122" spans="1:17" s="1262" customFormat="1" ht="19.5" hidden="1" customHeight="1" thickBot="1" x14ac:dyDescent="0.35">
      <c r="A122" s="2410" t="s">
        <v>112</v>
      </c>
      <c r="B122" s="2411"/>
      <c r="C122" s="2411"/>
      <c r="D122" s="2411"/>
      <c r="E122" s="2411"/>
      <c r="F122" s="2411"/>
      <c r="G122" s="2411"/>
      <c r="H122" s="2411"/>
      <c r="I122" s="2411"/>
      <c r="J122" s="2411"/>
      <c r="K122" s="2411"/>
      <c r="L122" s="2411"/>
      <c r="M122" s="2411"/>
      <c r="N122" s="2411"/>
      <c r="O122" s="2411"/>
      <c r="P122" s="2411"/>
      <c r="Q122" s="2412"/>
    </row>
    <row r="123" spans="1:17" s="1262" customFormat="1" ht="59.25" hidden="1" customHeight="1" thickBot="1" x14ac:dyDescent="0.3">
      <c r="A123" s="111"/>
      <c r="B123" s="720" t="s">
        <v>143</v>
      </c>
      <c r="C123" s="721" t="s">
        <v>144</v>
      </c>
      <c r="D123" s="721" t="s">
        <v>145</v>
      </c>
      <c r="E123" s="721" t="s">
        <v>146</v>
      </c>
      <c r="F123" s="721" t="s">
        <v>147</v>
      </c>
      <c r="G123" s="721" t="s">
        <v>148</v>
      </c>
      <c r="H123" s="721" t="s">
        <v>149</v>
      </c>
      <c r="I123" s="721" t="s">
        <v>150</v>
      </c>
      <c r="J123" s="721" t="s">
        <v>151</v>
      </c>
      <c r="K123" s="721" t="s">
        <v>152</v>
      </c>
      <c r="L123" s="721" t="s">
        <v>153</v>
      </c>
      <c r="M123" s="721" t="s">
        <v>154</v>
      </c>
      <c r="N123" s="721" t="s">
        <v>155</v>
      </c>
      <c r="O123" s="721" t="s">
        <v>156</v>
      </c>
      <c r="P123" s="722" t="s">
        <v>157</v>
      </c>
      <c r="Q123" s="52" t="s">
        <v>158</v>
      </c>
    </row>
    <row r="124" spans="1:17" s="1262" customFormat="1" ht="15.75" hidden="1" thickBot="1" x14ac:dyDescent="0.3">
      <c r="A124" s="2314" t="s">
        <v>229</v>
      </c>
      <c r="B124" s="2315"/>
      <c r="C124" s="2315"/>
      <c r="D124" s="2315"/>
      <c r="E124" s="2315"/>
      <c r="F124" s="2315"/>
      <c r="G124" s="2315"/>
      <c r="H124" s="2315"/>
      <c r="I124" s="2315"/>
      <c r="J124" s="2315"/>
      <c r="K124" s="2315"/>
      <c r="L124" s="2315"/>
      <c r="M124" s="2315"/>
      <c r="N124" s="2315"/>
      <c r="O124" s="2315"/>
      <c r="P124" s="2315"/>
      <c r="Q124" s="2316"/>
    </row>
    <row r="125" spans="1:17" s="1262" customFormat="1" ht="24.75" hidden="1" customHeight="1" x14ac:dyDescent="0.25">
      <c r="A125" s="148" t="s">
        <v>230</v>
      </c>
      <c r="B125" s="316">
        <v>295</v>
      </c>
      <c r="C125" s="317">
        <v>1859</v>
      </c>
      <c r="D125" s="317">
        <v>1121</v>
      </c>
      <c r="E125" s="317">
        <v>582</v>
      </c>
      <c r="F125" s="317">
        <v>444</v>
      </c>
      <c r="G125" s="317">
        <v>69</v>
      </c>
      <c r="H125" s="317">
        <v>196</v>
      </c>
      <c r="I125" s="318">
        <v>51430</v>
      </c>
      <c r="J125" s="317">
        <v>3276</v>
      </c>
      <c r="K125" s="317">
        <v>1318</v>
      </c>
      <c r="L125" s="317">
        <v>13921</v>
      </c>
      <c r="M125" s="317">
        <v>6676</v>
      </c>
      <c r="N125" s="317">
        <v>376</v>
      </c>
      <c r="O125" s="317">
        <v>2711</v>
      </c>
      <c r="P125" s="319">
        <v>2214</v>
      </c>
      <c r="Q125" s="299">
        <f>SUM(B125:P125)</f>
        <v>86488</v>
      </c>
    </row>
    <row r="126" spans="1:17" s="1262" customFormat="1" ht="24.75" hidden="1" customHeight="1" thickBot="1" x14ac:dyDescent="0.3">
      <c r="A126" s="71" t="s">
        <v>231</v>
      </c>
      <c r="B126" s="228">
        <f>SUM(B125/Q125)</f>
        <v>3.4108778096383313E-3</v>
      </c>
      <c r="C126" s="255">
        <f>SUM(C125/Q125)</f>
        <v>2.1494311349551383E-2</v>
      </c>
      <c r="D126" s="255">
        <f>SUM(D125/Q125)</f>
        <v>1.2961335676625659E-2</v>
      </c>
      <c r="E126" s="255">
        <f>SUM(E125/Q125)</f>
        <v>6.7292572379983352E-3</v>
      </c>
      <c r="F126" s="255">
        <f>SUM(F125/Q125)</f>
        <v>5.1336601609471835E-3</v>
      </c>
      <c r="G126" s="255">
        <f>SUM(G125/Q125)</f>
        <v>7.9779853852557576E-4</v>
      </c>
      <c r="H126" s="255">
        <f>SUM(H125/Q125)</f>
        <v>2.2662103413190267E-3</v>
      </c>
      <c r="I126" s="255">
        <f>SUM(I125/Q125)</f>
        <v>0.59464896864304873</v>
      </c>
      <c r="J126" s="255">
        <f>SUM(J125/Q125)</f>
        <v>3.7878087133475166E-2</v>
      </c>
      <c r="K126" s="255">
        <f>SUM(K125/Q125)</f>
        <v>1.5239108315604476E-2</v>
      </c>
      <c r="L126" s="255">
        <f>SUM(L125/Q125)</f>
        <v>0.16095874572194988</v>
      </c>
      <c r="M126" s="255">
        <f>SUM(M125/Q125)</f>
        <v>7.7189899176764401E-2</v>
      </c>
      <c r="N126" s="255">
        <f>SUM(N125/Q125)</f>
        <v>4.3474239200813987E-3</v>
      </c>
      <c r="O126" s="255">
        <f>SUM(O125/Q125)</f>
        <v>3.1345388955693276E-2</v>
      </c>
      <c r="P126" s="256">
        <f>SUM(P125/Q125)</f>
        <v>2.5598927018777171E-2</v>
      </c>
      <c r="Q126" s="723">
        <f>SUM(B126:P126)</f>
        <v>1</v>
      </c>
    </row>
    <row r="127" spans="1:17" s="1262" customFormat="1" ht="9.75" hidden="1" customHeight="1" thickBot="1" x14ac:dyDescent="0.3">
      <c r="A127" s="727"/>
      <c r="B127" s="728"/>
      <c r="C127" s="728"/>
      <c r="D127" s="728"/>
      <c r="E127" s="728"/>
      <c r="F127" s="728"/>
      <c r="G127" s="728"/>
      <c r="H127" s="728"/>
      <c r="I127" s="728"/>
      <c r="J127" s="728"/>
      <c r="K127" s="728"/>
      <c r="L127" s="728"/>
      <c r="M127" s="728"/>
      <c r="N127" s="728"/>
      <c r="O127" s="728"/>
      <c r="P127" s="728"/>
      <c r="Q127" s="729"/>
    </row>
    <row r="128" spans="1:17" s="1262" customFormat="1" ht="15.75" hidden="1" thickBot="1" x14ac:dyDescent="0.3">
      <c r="A128" s="2314" t="s">
        <v>232</v>
      </c>
      <c r="B128" s="2315"/>
      <c r="C128" s="2315"/>
      <c r="D128" s="2315"/>
      <c r="E128" s="2315"/>
      <c r="F128" s="2315"/>
      <c r="G128" s="2315"/>
      <c r="H128" s="2315"/>
      <c r="I128" s="2315"/>
      <c r="J128" s="2315"/>
      <c r="K128" s="2315"/>
      <c r="L128" s="2315"/>
      <c r="M128" s="2315"/>
      <c r="N128" s="2315"/>
      <c r="O128" s="2315"/>
      <c r="P128" s="2315"/>
      <c r="Q128" s="2316"/>
    </row>
    <row r="129" spans="1:17" s="1262" customFormat="1" ht="24.75" hidden="1" customHeight="1" x14ac:dyDescent="0.25">
      <c r="A129" s="148" t="s">
        <v>233</v>
      </c>
      <c r="B129" s="316">
        <v>6</v>
      </c>
      <c r="C129" s="317">
        <v>82</v>
      </c>
      <c r="D129" s="317">
        <v>47</v>
      </c>
      <c r="E129" s="317">
        <v>29</v>
      </c>
      <c r="F129" s="317">
        <v>13</v>
      </c>
      <c r="G129" s="317">
        <v>7</v>
      </c>
      <c r="H129" s="317">
        <v>15</v>
      </c>
      <c r="I129" s="318">
        <v>1793</v>
      </c>
      <c r="J129" s="317">
        <v>127</v>
      </c>
      <c r="K129" s="317">
        <v>51</v>
      </c>
      <c r="L129" s="317">
        <v>744</v>
      </c>
      <c r="M129" s="317">
        <v>232</v>
      </c>
      <c r="N129" s="317">
        <v>25</v>
      </c>
      <c r="O129" s="317">
        <v>66</v>
      </c>
      <c r="P129" s="319">
        <v>37</v>
      </c>
      <c r="Q129" s="299">
        <f>SUM(B129:P129)</f>
        <v>3274</v>
      </c>
    </row>
    <row r="130" spans="1:17" s="1262" customFormat="1" ht="24.75" hidden="1" customHeight="1" thickBot="1" x14ac:dyDescent="0.3">
      <c r="A130" s="71" t="s">
        <v>234</v>
      </c>
      <c r="B130" s="228">
        <f>SUM(B129/Q129)</f>
        <v>1.8326206475259622E-3</v>
      </c>
      <c r="C130" s="255">
        <f>SUM(C129/Q129)</f>
        <v>2.504581551618815E-2</v>
      </c>
      <c r="D130" s="255">
        <f>SUM(D129/Q129)</f>
        <v>1.4355528405620037E-2</v>
      </c>
      <c r="E130" s="255">
        <f>SUM(E129/Q129)</f>
        <v>8.8576664630421499E-3</v>
      </c>
      <c r="F130" s="255">
        <f>SUM(F129/Q129)</f>
        <v>3.970678069639585E-3</v>
      </c>
      <c r="G130" s="255">
        <f>SUM(G129/Q129)</f>
        <v>2.1380574221136223E-3</v>
      </c>
      <c r="H130" s="255">
        <f>SUM(H129/Q129)</f>
        <v>4.5815516188149052E-3</v>
      </c>
      <c r="I130" s="255">
        <f>SUM(I129/Q129)</f>
        <v>0.54764813683567504</v>
      </c>
      <c r="J130" s="255">
        <f>SUM(J129/Q129)</f>
        <v>3.8790470372632863E-2</v>
      </c>
      <c r="K130" s="255">
        <f>SUM(K129/Q129)</f>
        <v>1.5577275503970677E-2</v>
      </c>
      <c r="L130" s="255">
        <f>SUM(L129/Q129)</f>
        <v>0.22724496029321931</v>
      </c>
      <c r="M130" s="255">
        <f>SUM(M129/Q129)</f>
        <v>7.0861331704337199E-2</v>
      </c>
      <c r="N130" s="255">
        <f>SUM(N129/Q129)</f>
        <v>7.6359193646915085E-3</v>
      </c>
      <c r="O130" s="255">
        <f>SUM(O129/Q129)</f>
        <v>2.0158827122785584E-2</v>
      </c>
      <c r="P130" s="256">
        <f>SUM(P129/Q129)</f>
        <v>1.1301160659743433E-2</v>
      </c>
      <c r="Q130" s="723">
        <f>SUM(B130:P130)</f>
        <v>1</v>
      </c>
    </row>
    <row r="131" spans="1:17" s="1262" customFormat="1" ht="10.5" hidden="1" customHeight="1" thickBot="1" x14ac:dyDescent="0.3">
      <c r="A131" s="727"/>
      <c r="B131" s="296"/>
      <c r="C131" s="296"/>
      <c r="D131" s="296"/>
      <c r="E131" s="296"/>
      <c r="F131" s="296"/>
      <c r="G131" s="296"/>
      <c r="H131" s="296"/>
      <c r="I131" s="296"/>
      <c r="J131" s="296"/>
      <c r="K131" s="296"/>
      <c r="L131" s="296"/>
      <c r="M131" s="296"/>
      <c r="N131" s="296"/>
      <c r="O131" s="296"/>
      <c r="P131" s="296"/>
      <c r="Q131" s="729"/>
    </row>
    <row r="132" spans="1:17" s="1262" customFormat="1" ht="15.75" hidden="1" customHeight="1" thickBot="1" x14ac:dyDescent="0.3">
      <c r="A132" s="2314" t="s">
        <v>235</v>
      </c>
      <c r="B132" s="2315"/>
      <c r="C132" s="2315"/>
      <c r="D132" s="2315"/>
      <c r="E132" s="2315"/>
      <c r="F132" s="2315"/>
      <c r="G132" s="2315"/>
      <c r="H132" s="2315"/>
      <c r="I132" s="2315"/>
      <c r="J132" s="2315"/>
      <c r="K132" s="2315"/>
      <c r="L132" s="2315"/>
      <c r="M132" s="2315"/>
      <c r="N132" s="2315"/>
      <c r="O132" s="2315"/>
      <c r="P132" s="2315"/>
      <c r="Q132" s="2316"/>
    </row>
    <row r="133" spans="1:17" s="1262" customFormat="1" ht="24.75" hidden="1" customHeight="1" x14ac:dyDescent="0.25">
      <c r="A133" s="148" t="s">
        <v>233</v>
      </c>
      <c r="B133" s="316">
        <v>6</v>
      </c>
      <c r="C133" s="317">
        <v>82</v>
      </c>
      <c r="D133" s="317">
        <v>47</v>
      </c>
      <c r="E133" s="317">
        <v>29</v>
      </c>
      <c r="F133" s="317">
        <v>13</v>
      </c>
      <c r="G133" s="317">
        <v>7</v>
      </c>
      <c r="H133" s="317">
        <v>15</v>
      </c>
      <c r="I133" s="318">
        <v>1793</v>
      </c>
      <c r="J133" s="317">
        <v>127</v>
      </c>
      <c r="K133" s="317">
        <v>51</v>
      </c>
      <c r="L133" s="317">
        <v>744</v>
      </c>
      <c r="M133" s="317">
        <v>232</v>
      </c>
      <c r="N133" s="317">
        <v>25</v>
      </c>
      <c r="O133" s="317">
        <v>66</v>
      </c>
      <c r="P133" s="319">
        <v>37</v>
      </c>
      <c r="Q133" s="299">
        <f>SUM(B133:P133)</f>
        <v>3274</v>
      </c>
    </row>
    <row r="134" spans="1:17" s="1262" customFormat="1" ht="24.75" hidden="1" customHeight="1" x14ac:dyDescent="0.25">
      <c r="A134" s="149" t="s">
        <v>236</v>
      </c>
      <c r="B134" s="361">
        <v>0</v>
      </c>
      <c r="C134" s="362">
        <v>0</v>
      </c>
      <c r="D134" s="362">
        <v>0</v>
      </c>
      <c r="E134" s="362">
        <v>2</v>
      </c>
      <c r="F134" s="362">
        <v>0</v>
      </c>
      <c r="G134" s="362">
        <v>0</v>
      </c>
      <c r="H134" s="362">
        <v>0</v>
      </c>
      <c r="I134" s="363">
        <v>11</v>
      </c>
      <c r="J134" s="362">
        <v>0</v>
      </c>
      <c r="K134" s="362">
        <v>0</v>
      </c>
      <c r="L134" s="362">
        <v>17</v>
      </c>
      <c r="M134" s="362">
        <v>3</v>
      </c>
      <c r="N134" s="362">
        <v>3</v>
      </c>
      <c r="O134" s="362">
        <v>2</v>
      </c>
      <c r="P134" s="364">
        <v>2</v>
      </c>
      <c r="Q134" s="300">
        <f>SUM(B134:P134)</f>
        <v>40</v>
      </c>
    </row>
    <row r="135" spans="1:17" s="1262" customFormat="1" ht="26.25" hidden="1" thickBot="1" x14ac:dyDescent="0.3">
      <c r="A135" s="71" t="s">
        <v>237</v>
      </c>
      <c r="B135" s="226">
        <f t="shared" ref="B135:Q135" si="15">SUM(B134/B133)</f>
        <v>0</v>
      </c>
      <c r="C135" s="227">
        <f t="shared" si="15"/>
        <v>0</v>
      </c>
      <c r="D135" s="227">
        <f t="shared" si="15"/>
        <v>0</v>
      </c>
      <c r="E135" s="227">
        <f t="shared" si="15"/>
        <v>6.8965517241379309E-2</v>
      </c>
      <c r="F135" s="227">
        <f t="shared" si="15"/>
        <v>0</v>
      </c>
      <c r="G135" s="227">
        <f t="shared" si="15"/>
        <v>0</v>
      </c>
      <c r="H135" s="227">
        <f t="shared" si="15"/>
        <v>0</v>
      </c>
      <c r="I135" s="227">
        <f t="shared" si="15"/>
        <v>6.1349693251533744E-3</v>
      </c>
      <c r="J135" s="227">
        <f t="shared" si="15"/>
        <v>0</v>
      </c>
      <c r="K135" s="227">
        <f t="shared" si="15"/>
        <v>0</v>
      </c>
      <c r="L135" s="227">
        <f t="shared" si="15"/>
        <v>2.2849462365591398E-2</v>
      </c>
      <c r="M135" s="227">
        <f t="shared" si="15"/>
        <v>1.2931034482758621E-2</v>
      </c>
      <c r="N135" s="227">
        <f t="shared" si="15"/>
        <v>0.12</v>
      </c>
      <c r="O135" s="227">
        <f t="shared" si="15"/>
        <v>3.0303030303030304E-2</v>
      </c>
      <c r="P135" s="147">
        <f t="shared" si="15"/>
        <v>5.4054054054054057E-2</v>
      </c>
      <c r="Q135" s="301">
        <f t="shared" si="15"/>
        <v>1.2217470983506415E-2</v>
      </c>
    </row>
    <row r="136" spans="1:17" s="1262" customFormat="1" ht="9.75" hidden="1" customHeight="1" thickBot="1" x14ac:dyDescent="0.3">
      <c r="A136" s="727"/>
      <c r="B136" s="296"/>
      <c r="C136" s="296"/>
      <c r="D136" s="296"/>
      <c r="E136" s="296"/>
      <c r="F136" s="296"/>
      <c r="G136" s="296"/>
      <c r="H136" s="296"/>
      <c r="I136" s="296"/>
      <c r="J136" s="296"/>
      <c r="K136" s="296"/>
      <c r="L136" s="296"/>
      <c r="M136" s="296"/>
      <c r="N136" s="296"/>
      <c r="O136" s="296"/>
      <c r="P136" s="296"/>
      <c r="Q136" s="729"/>
    </row>
    <row r="137" spans="1:17" s="1262" customFormat="1" ht="15.75" hidden="1" customHeight="1" thickBot="1" x14ac:dyDescent="0.3">
      <c r="A137" s="2314" t="s">
        <v>238</v>
      </c>
      <c r="B137" s="2315"/>
      <c r="C137" s="2315"/>
      <c r="D137" s="2315"/>
      <c r="E137" s="2315"/>
      <c r="F137" s="2315"/>
      <c r="G137" s="2315"/>
      <c r="H137" s="2315"/>
      <c r="I137" s="2315"/>
      <c r="J137" s="2315"/>
      <c r="K137" s="2315"/>
      <c r="L137" s="2315"/>
      <c r="M137" s="2315"/>
      <c r="N137" s="2315"/>
      <c r="O137" s="2315"/>
      <c r="P137" s="2315"/>
      <c r="Q137" s="2316"/>
    </row>
    <row r="138" spans="1:17" s="1262" customFormat="1" ht="24.75" hidden="1" customHeight="1" x14ac:dyDescent="0.25">
      <c r="A138" s="148" t="s">
        <v>233</v>
      </c>
      <c r="B138" s="316">
        <v>6</v>
      </c>
      <c r="C138" s="317">
        <v>82</v>
      </c>
      <c r="D138" s="317">
        <v>47</v>
      </c>
      <c r="E138" s="317">
        <v>29</v>
      </c>
      <c r="F138" s="317">
        <v>13</v>
      </c>
      <c r="G138" s="317">
        <v>7</v>
      </c>
      <c r="H138" s="317">
        <v>15</v>
      </c>
      <c r="I138" s="318">
        <v>1793</v>
      </c>
      <c r="J138" s="317">
        <v>127</v>
      </c>
      <c r="K138" s="317">
        <v>51</v>
      </c>
      <c r="L138" s="317">
        <v>744</v>
      </c>
      <c r="M138" s="317">
        <v>232</v>
      </c>
      <c r="N138" s="317">
        <v>25</v>
      </c>
      <c r="O138" s="317">
        <v>66</v>
      </c>
      <c r="P138" s="319">
        <v>37</v>
      </c>
      <c r="Q138" s="299">
        <f>SUM(B138:P138)</f>
        <v>3274</v>
      </c>
    </row>
    <row r="139" spans="1:17" s="1262" customFormat="1" ht="24.75" hidden="1" customHeight="1" x14ac:dyDescent="0.25">
      <c r="A139" s="149" t="s">
        <v>239</v>
      </c>
      <c r="B139" s="361">
        <v>0</v>
      </c>
      <c r="C139" s="362">
        <v>6</v>
      </c>
      <c r="D139" s="362">
        <v>0</v>
      </c>
      <c r="E139" s="362">
        <v>1</v>
      </c>
      <c r="F139" s="362">
        <v>0</v>
      </c>
      <c r="G139" s="362">
        <v>1</v>
      </c>
      <c r="H139" s="362">
        <v>0</v>
      </c>
      <c r="I139" s="363">
        <v>53</v>
      </c>
      <c r="J139" s="362">
        <v>4</v>
      </c>
      <c r="K139" s="362">
        <v>2</v>
      </c>
      <c r="L139" s="362">
        <v>30</v>
      </c>
      <c r="M139" s="362">
        <v>4</v>
      </c>
      <c r="N139" s="362">
        <v>0</v>
      </c>
      <c r="O139" s="362">
        <v>2</v>
      </c>
      <c r="P139" s="364">
        <v>2</v>
      </c>
      <c r="Q139" s="300">
        <f>SUM(B139:P139)</f>
        <v>105</v>
      </c>
    </row>
    <row r="140" spans="1:17" s="1262" customFormat="1" ht="26.25" hidden="1" thickBot="1" x14ac:dyDescent="0.3">
      <c r="A140" s="71" t="s">
        <v>240</v>
      </c>
      <c r="B140" s="226">
        <f t="shared" ref="B140:Q140" si="16">SUM(B139/B138)</f>
        <v>0</v>
      </c>
      <c r="C140" s="227">
        <f t="shared" si="16"/>
        <v>7.3170731707317069E-2</v>
      </c>
      <c r="D140" s="227">
        <f t="shared" si="16"/>
        <v>0</v>
      </c>
      <c r="E140" s="227">
        <f t="shared" si="16"/>
        <v>3.4482758620689655E-2</v>
      </c>
      <c r="F140" s="227">
        <f t="shared" si="16"/>
        <v>0</v>
      </c>
      <c r="G140" s="227">
        <f t="shared" si="16"/>
        <v>0.14285714285714285</v>
      </c>
      <c r="H140" s="227">
        <f t="shared" si="16"/>
        <v>0</v>
      </c>
      <c r="I140" s="227">
        <f t="shared" si="16"/>
        <v>2.9559397657557166E-2</v>
      </c>
      <c r="J140" s="227">
        <f t="shared" si="16"/>
        <v>3.1496062992125984E-2</v>
      </c>
      <c r="K140" s="227">
        <f t="shared" si="16"/>
        <v>3.9215686274509803E-2</v>
      </c>
      <c r="L140" s="227">
        <f t="shared" si="16"/>
        <v>4.0322580645161289E-2</v>
      </c>
      <c r="M140" s="227">
        <f t="shared" si="16"/>
        <v>1.7241379310344827E-2</v>
      </c>
      <c r="N140" s="227">
        <f t="shared" si="16"/>
        <v>0</v>
      </c>
      <c r="O140" s="227">
        <f t="shared" si="16"/>
        <v>3.0303030303030304E-2</v>
      </c>
      <c r="P140" s="147">
        <f t="shared" si="16"/>
        <v>5.4054054054054057E-2</v>
      </c>
      <c r="Q140" s="301">
        <f t="shared" si="16"/>
        <v>3.2070861331704337E-2</v>
      </c>
    </row>
    <row r="141" spans="1:17" s="1262" customFormat="1" ht="9.75" hidden="1" customHeight="1" thickBot="1" x14ac:dyDescent="0.3">
      <c r="A141" s="727"/>
      <c r="B141" s="296"/>
      <c r="C141" s="296"/>
      <c r="D141" s="296"/>
      <c r="E141" s="296"/>
      <c r="F141" s="296"/>
      <c r="G141" s="296"/>
      <c r="H141" s="296"/>
      <c r="I141" s="296"/>
      <c r="J141" s="296"/>
      <c r="K141" s="296"/>
      <c r="L141" s="296"/>
      <c r="M141" s="296"/>
      <c r="N141" s="296"/>
      <c r="O141" s="296"/>
      <c r="P141" s="296"/>
      <c r="Q141" s="729"/>
    </row>
    <row r="142" spans="1:17" s="1262" customFormat="1" ht="15.75" hidden="1" customHeight="1" thickBot="1" x14ac:dyDescent="0.3">
      <c r="A142" s="2314" t="s">
        <v>241</v>
      </c>
      <c r="B142" s="2315"/>
      <c r="C142" s="2315"/>
      <c r="D142" s="2315"/>
      <c r="E142" s="2315"/>
      <c r="F142" s="2315"/>
      <c r="G142" s="2315"/>
      <c r="H142" s="2315"/>
      <c r="I142" s="2315"/>
      <c r="J142" s="2315"/>
      <c r="K142" s="2315"/>
      <c r="L142" s="2315"/>
      <c r="M142" s="2315"/>
      <c r="N142" s="2315"/>
      <c r="O142" s="2315"/>
      <c r="P142" s="2315"/>
      <c r="Q142" s="2316"/>
    </row>
    <row r="143" spans="1:17" s="1262" customFormat="1" ht="24.75" hidden="1" customHeight="1" x14ac:dyDescent="0.25">
      <c r="A143" s="148" t="s">
        <v>233</v>
      </c>
      <c r="B143" s="316">
        <v>6</v>
      </c>
      <c r="C143" s="317">
        <v>82</v>
      </c>
      <c r="D143" s="317">
        <v>47</v>
      </c>
      <c r="E143" s="317">
        <v>29</v>
      </c>
      <c r="F143" s="317">
        <v>13</v>
      </c>
      <c r="G143" s="317">
        <v>7</v>
      </c>
      <c r="H143" s="317">
        <v>15</v>
      </c>
      <c r="I143" s="318">
        <v>1793</v>
      </c>
      <c r="J143" s="317">
        <v>127</v>
      </c>
      <c r="K143" s="317">
        <v>51</v>
      </c>
      <c r="L143" s="317">
        <v>744</v>
      </c>
      <c r="M143" s="317">
        <v>232</v>
      </c>
      <c r="N143" s="317">
        <v>25</v>
      </c>
      <c r="O143" s="317">
        <v>66</v>
      </c>
      <c r="P143" s="319">
        <v>37</v>
      </c>
      <c r="Q143" s="299">
        <f>SUM(B143:P143)</f>
        <v>3274</v>
      </c>
    </row>
    <row r="144" spans="1:17" s="1262" customFormat="1" ht="24.75" hidden="1" customHeight="1" x14ac:dyDescent="0.25">
      <c r="A144" s="149" t="s">
        <v>242</v>
      </c>
      <c r="B144" s="361">
        <v>0</v>
      </c>
      <c r="C144" s="362">
        <v>2</v>
      </c>
      <c r="D144" s="362">
        <v>2</v>
      </c>
      <c r="E144" s="362">
        <v>0</v>
      </c>
      <c r="F144" s="362">
        <v>2</v>
      </c>
      <c r="G144" s="362">
        <v>0</v>
      </c>
      <c r="H144" s="362">
        <v>0</v>
      </c>
      <c r="I144" s="363">
        <v>52</v>
      </c>
      <c r="J144" s="362">
        <v>3</v>
      </c>
      <c r="K144" s="362">
        <v>0</v>
      </c>
      <c r="L144" s="362">
        <v>38</v>
      </c>
      <c r="M144" s="362">
        <v>2</v>
      </c>
      <c r="N144" s="362">
        <v>1</v>
      </c>
      <c r="O144" s="362">
        <v>3</v>
      </c>
      <c r="P144" s="364">
        <v>0</v>
      </c>
      <c r="Q144" s="300">
        <f>SUM(B144:P144)</f>
        <v>105</v>
      </c>
    </row>
    <row r="145" spans="1:17" s="1262" customFormat="1" ht="27" hidden="1" customHeight="1" thickBot="1" x14ac:dyDescent="0.3">
      <c r="A145" s="71" t="s">
        <v>243</v>
      </c>
      <c r="B145" s="226">
        <f t="shared" ref="B145:Q145" si="17">SUM(B144/B143)</f>
        <v>0</v>
      </c>
      <c r="C145" s="227">
        <f t="shared" si="17"/>
        <v>2.4390243902439025E-2</v>
      </c>
      <c r="D145" s="227">
        <f t="shared" si="17"/>
        <v>4.2553191489361701E-2</v>
      </c>
      <c r="E145" s="227">
        <f t="shared" si="17"/>
        <v>0</v>
      </c>
      <c r="F145" s="227">
        <f t="shared" si="17"/>
        <v>0.15384615384615385</v>
      </c>
      <c r="G145" s="227">
        <f t="shared" si="17"/>
        <v>0</v>
      </c>
      <c r="H145" s="227">
        <f t="shared" si="17"/>
        <v>0</v>
      </c>
      <c r="I145" s="227">
        <f t="shared" si="17"/>
        <v>2.9001673173452314E-2</v>
      </c>
      <c r="J145" s="227">
        <f t="shared" si="17"/>
        <v>2.3622047244094488E-2</v>
      </c>
      <c r="K145" s="227">
        <f t="shared" si="17"/>
        <v>0</v>
      </c>
      <c r="L145" s="227">
        <f t="shared" si="17"/>
        <v>5.1075268817204304E-2</v>
      </c>
      <c r="M145" s="227">
        <f t="shared" si="17"/>
        <v>8.6206896551724137E-3</v>
      </c>
      <c r="N145" s="227">
        <f t="shared" si="17"/>
        <v>0.04</v>
      </c>
      <c r="O145" s="227">
        <f t="shared" si="17"/>
        <v>4.5454545454545456E-2</v>
      </c>
      <c r="P145" s="147">
        <f t="shared" si="17"/>
        <v>0</v>
      </c>
      <c r="Q145" s="301">
        <f t="shared" si="17"/>
        <v>3.2070861331704337E-2</v>
      </c>
    </row>
    <row r="146" spans="1:17" s="1262" customFormat="1" ht="19.5" hidden="1" customHeight="1" thickBot="1" x14ac:dyDescent="0.35">
      <c r="A146" s="2410" t="s">
        <v>132</v>
      </c>
      <c r="B146" s="2411"/>
      <c r="C146" s="2411"/>
      <c r="D146" s="2411"/>
      <c r="E146" s="2411"/>
      <c r="F146" s="2411"/>
      <c r="G146" s="2411"/>
      <c r="H146" s="2411"/>
      <c r="I146" s="2411"/>
      <c r="J146" s="2411"/>
      <c r="K146" s="2411"/>
      <c r="L146" s="2411"/>
      <c r="M146" s="2411"/>
      <c r="N146" s="2411"/>
      <c r="O146" s="2411"/>
      <c r="P146" s="2411"/>
      <c r="Q146" s="2412"/>
    </row>
    <row r="147" spans="1:17" s="1262" customFormat="1" ht="59.25" hidden="1" customHeight="1" thickBot="1" x14ac:dyDescent="0.3">
      <c r="A147" s="111"/>
      <c r="B147" s="720" t="s">
        <v>143</v>
      </c>
      <c r="C147" s="721" t="s">
        <v>144</v>
      </c>
      <c r="D147" s="721" t="s">
        <v>145</v>
      </c>
      <c r="E147" s="721" t="s">
        <v>146</v>
      </c>
      <c r="F147" s="721" t="s">
        <v>147</v>
      </c>
      <c r="G147" s="721" t="s">
        <v>148</v>
      </c>
      <c r="H147" s="721" t="s">
        <v>149</v>
      </c>
      <c r="I147" s="721" t="s">
        <v>150</v>
      </c>
      <c r="J147" s="721" t="s">
        <v>151</v>
      </c>
      <c r="K147" s="721" t="s">
        <v>152</v>
      </c>
      <c r="L147" s="721" t="s">
        <v>153</v>
      </c>
      <c r="M147" s="721" t="s">
        <v>154</v>
      </c>
      <c r="N147" s="721" t="s">
        <v>155</v>
      </c>
      <c r="O147" s="721" t="s">
        <v>156</v>
      </c>
      <c r="P147" s="722" t="s">
        <v>157</v>
      </c>
      <c r="Q147" s="52" t="s">
        <v>158</v>
      </c>
    </row>
    <row r="148" spans="1:17" s="1262" customFormat="1" ht="15.75" hidden="1" thickBot="1" x14ac:dyDescent="0.3">
      <c r="A148" s="2314" t="s">
        <v>229</v>
      </c>
      <c r="B148" s="2315"/>
      <c r="C148" s="2315"/>
      <c r="D148" s="2315"/>
      <c r="E148" s="2315"/>
      <c r="F148" s="2315"/>
      <c r="G148" s="2315"/>
      <c r="H148" s="2315"/>
      <c r="I148" s="2315"/>
      <c r="J148" s="2315"/>
      <c r="K148" s="2315"/>
      <c r="L148" s="2315"/>
      <c r="M148" s="2315"/>
      <c r="N148" s="2315"/>
      <c r="O148" s="2315"/>
      <c r="P148" s="2315"/>
      <c r="Q148" s="2316"/>
    </row>
    <row r="149" spans="1:17" s="1262" customFormat="1" ht="24.75" hidden="1" customHeight="1" x14ac:dyDescent="0.25">
      <c r="A149" s="148" t="s">
        <v>230</v>
      </c>
      <c r="B149" s="316">
        <v>292</v>
      </c>
      <c r="C149" s="317">
        <v>1470</v>
      </c>
      <c r="D149" s="317">
        <v>1156</v>
      </c>
      <c r="E149" s="317">
        <v>643</v>
      </c>
      <c r="F149" s="317">
        <v>451</v>
      </c>
      <c r="G149" s="317">
        <v>89</v>
      </c>
      <c r="H149" s="317">
        <v>139</v>
      </c>
      <c r="I149" s="318">
        <v>44851</v>
      </c>
      <c r="J149" s="317">
        <v>2785</v>
      </c>
      <c r="K149" s="317">
        <v>977</v>
      </c>
      <c r="L149" s="317">
        <v>12757</v>
      </c>
      <c r="M149" s="317">
        <v>5829</v>
      </c>
      <c r="N149" s="317">
        <v>356</v>
      </c>
      <c r="O149" s="317">
        <v>2279</v>
      </c>
      <c r="P149" s="319">
        <v>1846</v>
      </c>
      <c r="Q149" s="299">
        <f>SUM(B149:P149)</f>
        <v>75920</v>
      </c>
    </row>
    <row r="150" spans="1:17" s="1262" customFormat="1" ht="24.75" hidden="1" customHeight="1" thickBot="1" x14ac:dyDescent="0.3">
      <c r="A150" s="71" t="s">
        <v>231</v>
      </c>
      <c r="B150" s="228">
        <f>SUM(B149/Q149)</f>
        <v>3.8461538461538464E-3</v>
      </c>
      <c r="C150" s="255">
        <f>SUM(C149/Q149)</f>
        <v>1.9362486828240252E-2</v>
      </c>
      <c r="D150" s="255">
        <f>SUM(D149/Q149)</f>
        <v>1.5226554267650159E-2</v>
      </c>
      <c r="E150" s="255">
        <f>SUM(E149/Q149)</f>
        <v>8.4694415173867232E-3</v>
      </c>
      <c r="F150" s="255">
        <f>SUM(F149/Q149)</f>
        <v>5.9404636459430976E-3</v>
      </c>
      <c r="G150" s="255">
        <f>SUM(G149/Q149)</f>
        <v>1.172286617492097E-3</v>
      </c>
      <c r="H150" s="255">
        <f>SUM(H149/Q149)</f>
        <v>1.8308746048472076E-3</v>
      </c>
      <c r="I150" s="255">
        <f>SUM(I149/Q149)</f>
        <v>0.59076659641728135</v>
      </c>
      <c r="J150" s="255">
        <f>SUM(J149/Q149)</f>
        <v>3.6683350895679666E-2</v>
      </c>
      <c r="K150" s="255">
        <f>SUM(K149/Q149)</f>
        <v>1.2868809272918861E-2</v>
      </c>
      <c r="L150" s="255">
        <f>SUM(L149/Q149)</f>
        <v>0.16803213909378292</v>
      </c>
      <c r="M150" s="255">
        <f>SUM(M149/Q149)</f>
        <v>7.6778187565858802E-2</v>
      </c>
      <c r="N150" s="255">
        <f>SUM(N149/Q149)</f>
        <v>4.6891464699683879E-3</v>
      </c>
      <c r="O150" s="255">
        <f>SUM(O149/Q149)</f>
        <v>3.0018440463645941E-2</v>
      </c>
      <c r="P150" s="256">
        <f>SUM(P149/Q149)</f>
        <v>2.4315068493150686E-2</v>
      </c>
      <c r="Q150" s="723">
        <f>SUM(B150:P150)</f>
        <v>1.0000000000000002</v>
      </c>
    </row>
    <row r="151" spans="1:17" s="1262" customFormat="1" ht="9.75" hidden="1" customHeight="1" thickBot="1" x14ac:dyDescent="0.3">
      <c r="A151" s="1644"/>
      <c r="B151" s="728"/>
      <c r="C151" s="728"/>
      <c r="D151" s="728"/>
      <c r="E151" s="728"/>
      <c r="F151" s="728"/>
      <c r="G151" s="728"/>
      <c r="H151" s="728"/>
      <c r="I151" s="728"/>
      <c r="J151" s="728"/>
      <c r="K151" s="728"/>
      <c r="L151" s="728"/>
      <c r="M151" s="728"/>
      <c r="N151" s="728"/>
      <c r="O151" s="728"/>
      <c r="P151" s="728"/>
      <c r="Q151" s="729"/>
    </row>
    <row r="152" spans="1:17" s="1262" customFormat="1" ht="15.75" hidden="1" thickBot="1" x14ac:dyDescent="0.3">
      <c r="A152" s="2314" t="s">
        <v>232</v>
      </c>
      <c r="B152" s="2315"/>
      <c r="C152" s="2315"/>
      <c r="D152" s="2315"/>
      <c r="E152" s="2315"/>
      <c r="F152" s="2315"/>
      <c r="G152" s="2315"/>
      <c r="H152" s="2315"/>
      <c r="I152" s="2315"/>
      <c r="J152" s="2315"/>
      <c r="K152" s="2315"/>
      <c r="L152" s="2315"/>
      <c r="M152" s="2315"/>
      <c r="N152" s="2315"/>
      <c r="O152" s="2315"/>
      <c r="P152" s="2315"/>
      <c r="Q152" s="2316"/>
    </row>
    <row r="153" spans="1:17" s="1262" customFormat="1" ht="24.75" hidden="1" customHeight="1" x14ac:dyDescent="0.25">
      <c r="A153" s="148" t="s">
        <v>233</v>
      </c>
      <c r="B153" s="316">
        <v>12</v>
      </c>
      <c r="C153" s="317">
        <v>79</v>
      </c>
      <c r="D153" s="317">
        <v>35</v>
      </c>
      <c r="E153" s="317">
        <v>30</v>
      </c>
      <c r="F153" s="317">
        <v>11</v>
      </c>
      <c r="G153" s="317">
        <v>0</v>
      </c>
      <c r="H153" s="317">
        <v>14</v>
      </c>
      <c r="I153" s="318">
        <v>1975</v>
      </c>
      <c r="J153" s="317">
        <v>162</v>
      </c>
      <c r="K153" s="317">
        <v>28</v>
      </c>
      <c r="L153" s="317">
        <v>690</v>
      </c>
      <c r="M153" s="317">
        <v>213</v>
      </c>
      <c r="N153" s="317">
        <v>24</v>
      </c>
      <c r="O153" s="317">
        <v>89</v>
      </c>
      <c r="P153" s="319">
        <v>53</v>
      </c>
      <c r="Q153" s="299">
        <f>SUM(B153:P153)</f>
        <v>3415</v>
      </c>
    </row>
    <row r="154" spans="1:17" s="1262" customFormat="1" ht="24.75" hidden="1" customHeight="1" thickBot="1" x14ac:dyDescent="0.3">
      <c r="A154" s="71" t="s">
        <v>234</v>
      </c>
      <c r="B154" s="228">
        <f>SUM(B153/Q153)</f>
        <v>3.5139092240117132E-3</v>
      </c>
      <c r="C154" s="255">
        <f>SUM(C153/Q153)</f>
        <v>2.3133235724743777E-2</v>
      </c>
      <c r="D154" s="255">
        <f>SUM(D153/Q153)</f>
        <v>1.0248901903367497E-2</v>
      </c>
      <c r="E154" s="255">
        <f>SUM(E153/Q153)</f>
        <v>8.7847730600292828E-3</v>
      </c>
      <c r="F154" s="255">
        <f>SUM(F153/Q153)</f>
        <v>3.2210834553440702E-3</v>
      </c>
      <c r="G154" s="255">
        <f>SUM(G153/Q153)</f>
        <v>0</v>
      </c>
      <c r="H154" s="255">
        <f>SUM(H153/Q153)</f>
        <v>4.0995607613469988E-3</v>
      </c>
      <c r="I154" s="255">
        <f>SUM(I153/Q153)</f>
        <v>0.57833089311859442</v>
      </c>
      <c r="J154" s="255">
        <f>SUM(J153/Q153)</f>
        <v>4.7437774524158129E-2</v>
      </c>
      <c r="K154" s="255">
        <f>SUM(K153/Q153)</f>
        <v>8.1991215226939976E-3</v>
      </c>
      <c r="L154" s="255">
        <f>SUM(L153/Q153)</f>
        <v>0.2020497803806735</v>
      </c>
      <c r="M154" s="255">
        <f>SUM(M153/Q153)</f>
        <v>6.2371888726207907E-2</v>
      </c>
      <c r="N154" s="255">
        <f>SUM(N153/Q153)</f>
        <v>7.0278184480234264E-3</v>
      </c>
      <c r="O154" s="255">
        <f>SUM(O153/Q153)</f>
        <v>2.6061493411420205E-2</v>
      </c>
      <c r="P154" s="256">
        <f>SUM(P153/Q153)</f>
        <v>1.5519765739385067E-2</v>
      </c>
      <c r="Q154" s="723">
        <f>SUM(B154:P154)</f>
        <v>0.99999999999999989</v>
      </c>
    </row>
    <row r="155" spans="1:17" s="1262" customFormat="1" ht="10.5" hidden="1" customHeight="1" thickBot="1" x14ac:dyDescent="0.3">
      <c r="A155" s="727"/>
      <c r="B155" s="296"/>
      <c r="C155" s="296"/>
      <c r="D155" s="296"/>
      <c r="E155" s="296"/>
      <c r="F155" s="296"/>
      <c r="G155" s="296"/>
      <c r="H155" s="296"/>
      <c r="I155" s="296"/>
      <c r="J155" s="296"/>
      <c r="K155" s="296"/>
      <c r="L155" s="296"/>
      <c r="M155" s="296"/>
      <c r="N155" s="296"/>
      <c r="O155" s="296"/>
      <c r="P155" s="296"/>
      <c r="Q155" s="729"/>
    </row>
    <row r="156" spans="1:17" s="1262" customFormat="1" ht="15.75" hidden="1" customHeight="1" thickBot="1" x14ac:dyDescent="0.3">
      <c r="A156" s="2314" t="s">
        <v>235</v>
      </c>
      <c r="B156" s="2315"/>
      <c r="C156" s="2315"/>
      <c r="D156" s="2315"/>
      <c r="E156" s="2315"/>
      <c r="F156" s="2315"/>
      <c r="G156" s="2315"/>
      <c r="H156" s="2315"/>
      <c r="I156" s="2315"/>
      <c r="J156" s="2315"/>
      <c r="K156" s="2315"/>
      <c r="L156" s="2315"/>
      <c r="M156" s="2315"/>
      <c r="N156" s="2315"/>
      <c r="O156" s="2315"/>
      <c r="P156" s="2315"/>
      <c r="Q156" s="2316"/>
    </row>
    <row r="157" spans="1:17" s="1262" customFormat="1" ht="24.75" hidden="1" customHeight="1" x14ac:dyDescent="0.25">
      <c r="A157" s="148" t="s">
        <v>233</v>
      </c>
      <c r="B157" s="316">
        <v>12</v>
      </c>
      <c r="C157" s="317">
        <v>79</v>
      </c>
      <c r="D157" s="317">
        <v>35</v>
      </c>
      <c r="E157" s="317">
        <v>30</v>
      </c>
      <c r="F157" s="317">
        <v>11</v>
      </c>
      <c r="G157" s="317">
        <v>0</v>
      </c>
      <c r="H157" s="317">
        <v>14</v>
      </c>
      <c r="I157" s="318">
        <v>1975</v>
      </c>
      <c r="J157" s="317">
        <v>162</v>
      </c>
      <c r="K157" s="317">
        <v>28</v>
      </c>
      <c r="L157" s="317">
        <v>690</v>
      </c>
      <c r="M157" s="317">
        <v>213</v>
      </c>
      <c r="N157" s="317">
        <v>24</v>
      </c>
      <c r="O157" s="317">
        <v>89</v>
      </c>
      <c r="P157" s="319">
        <v>53</v>
      </c>
      <c r="Q157" s="299">
        <f>SUM(B157:P157)</f>
        <v>3415</v>
      </c>
    </row>
    <row r="158" spans="1:17" s="1262" customFormat="1" ht="24.75" hidden="1" customHeight="1" x14ac:dyDescent="0.25">
      <c r="A158" s="149" t="s">
        <v>236</v>
      </c>
      <c r="B158" s="361">
        <v>0</v>
      </c>
      <c r="C158" s="362">
        <v>2</v>
      </c>
      <c r="D158" s="362">
        <v>2</v>
      </c>
      <c r="E158" s="362">
        <v>0</v>
      </c>
      <c r="F158" s="362">
        <v>2</v>
      </c>
      <c r="G158" s="362">
        <v>0</v>
      </c>
      <c r="H158" s="362">
        <v>0</v>
      </c>
      <c r="I158" s="363">
        <v>24</v>
      </c>
      <c r="J158" s="362">
        <v>1</v>
      </c>
      <c r="K158" s="362">
        <v>0</v>
      </c>
      <c r="L158" s="362">
        <v>16</v>
      </c>
      <c r="M158" s="362">
        <v>2</v>
      </c>
      <c r="N158" s="362">
        <v>0</v>
      </c>
      <c r="O158" s="362">
        <v>1</v>
      </c>
      <c r="P158" s="364">
        <v>1</v>
      </c>
      <c r="Q158" s="300">
        <f>SUM(B158:P158)</f>
        <v>51</v>
      </c>
    </row>
    <row r="159" spans="1:17" s="1262" customFormat="1" ht="26.25" hidden="1" thickBot="1" x14ac:dyDescent="0.3">
      <c r="A159" s="71" t="s">
        <v>237</v>
      </c>
      <c r="B159" s="226">
        <f t="shared" ref="B159:Q159" si="18">SUM(B158/B157)</f>
        <v>0</v>
      </c>
      <c r="C159" s="227">
        <f t="shared" si="18"/>
        <v>2.5316455696202531E-2</v>
      </c>
      <c r="D159" s="227">
        <f t="shared" si="18"/>
        <v>5.7142857142857141E-2</v>
      </c>
      <c r="E159" s="227">
        <f t="shared" si="18"/>
        <v>0</v>
      </c>
      <c r="F159" s="227">
        <f t="shared" si="18"/>
        <v>0.18181818181818182</v>
      </c>
      <c r="G159" s="227">
        <v>0</v>
      </c>
      <c r="H159" s="227">
        <f t="shared" si="18"/>
        <v>0</v>
      </c>
      <c r="I159" s="227">
        <f t="shared" si="18"/>
        <v>1.2151898734177215E-2</v>
      </c>
      <c r="J159" s="227">
        <f t="shared" si="18"/>
        <v>6.1728395061728392E-3</v>
      </c>
      <c r="K159" s="227">
        <f t="shared" si="18"/>
        <v>0</v>
      </c>
      <c r="L159" s="227">
        <f t="shared" si="18"/>
        <v>2.318840579710145E-2</v>
      </c>
      <c r="M159" s="227">
        <f t="shared" si="18"/>
        <v>9.3896713615023476E-3</v>
      </c>
      <c r="N159" s="227">
        <f t="shared" si="18"/>
        <v>0</v>
      </c>
      <c r="O159" s="227">
        <f t="shared" si="18"/>
        <v>1.1235955056179775E-2</v>
      </c>
      <c r="P159" s="147">
        <f t="shared" si="18"/>
        <v>1.8867924528301886E-2</v>
      </c>
      <c r="Q159" s="301">
        <f t="shared" si="18"/>
        <v>1.493411420204978E-2</v>
      </c>
    </row>
    <row r="160" spans="1:17" s="1262" customFormat="1" ht="9.75" hidden="1" customHeight="1" thickBot="1" x14ac:dyDescent="0.3">
      <c r="A160" s="727"/>
      <c r="B160" s="296"/>
      <c r="C160" s="296"/>
      <c r="D160" s="296"/>
      <c r="E160" s="296"/>
      <c r="F160" s="296"/>
      <c r="G160" s="296"/>
      <c r="H160" s="296"/>
      <c r="I160" s="296"/>
      <c r="J160" s="296"/>
      <c r="K160" s="296"/>
      <c r="L160" s="296"/>
      <c r="M160" s="296"/>
      <c r="N160" s="296"/>
      <c r="O160" s="296"/>
      <c r="P160" s="296"/>
      <c r="Q160" s="729"/>
    </row>
    <row r="161" spans="1:17" s="1262" customFormat="1" ht="15.75" hidden="1" customHeight="1" thickBot="1" x14ac:dyDescent="0.3">
      <c r="A161" s="2314" t="s">
        <v>238</v>
      </c>
      <c r="B161" s="2315"/>
      <c r="C161" s="2315"/>
      <c r="D161" s="2315"/>
      <c r="E161" s="2315"/>
      <c r="F161" s="2315"/>
      <c r="G161" s="2315"/>
      <c r="H161" s="2315"/>
      <c r="I161" s="2315"/>
      <c r="J161" s="2315"/>
      <c r="K161" s="2315"/>
      <c r="L161" s="2315"/>
      <c r="M161" s="2315"/>
      <c r="N161" s="2315"/>
      <c r="O161" s="2315"/>
      <c r="P161" s="2315"/>
      <c r="Q161" s="2316"/>
    </row>
    <row r="162" spans="1:17" s="1262" customFormat="1" ht="24.75" hidden="1" customHeight="1" x14ac:dyDescent="0.25">
      <c r="A162" s="148" t="s">
        <v>233</v>
      </c>
      <c r="B162" s="316">
        <v>12</v>
      </c>
      <c r="C162" s="317">
        <v>79</v>
      </c>
      <c r="D162" s="317">
        <v>35</v>
      </c>
      <c r="E162" s="317">
        <v>30</v>
      </c>
      <c r="F162" s="317">
        <v>11</v>
      </c>
      <c r="G162" s="317">
        <v>0</v>
      </c>
      <c r="H162" s="317">
        <v>14</v>
      </c>
      <c r="I162" s="318">
        <v>1975</v>
      </c>
      <c r="J162" s="317">
        <v>162</v>
      </c>
      <c r="K162" s="317">
        <v>28</v>
      </c>
      <c r="L162" s="317">
        <v>690</v>
      </c>
      <c r="M162" s="317">
        <v>213</v>
      </c>
      <c r="N162" s="317">
        <v>24</v>
      </c>
      <c r="O162" s="317">
        <v>89</v>
      </c>
      <c r="P162" s="319">
        <v>53</v>
      </c>
      <c r="Q162" s="299">
        <f>SUM(B162:P162)</f>
        <v>3415</v>
      </c>
    </row>
    <row r="163" spans="1:17" s="1262" customFormat="1" ht="24.75" hidden="1" customHeight="1" x14ac:dyDescent="0.25">
      <c r="A163" s="149" t="s">
        <v>239</v>
      </c>
      <c r="B163" s="361">
        <v>0</v>
      </c>
      <c r="C163" s="362">
        <v>5</v>
      </c>
      <c r="D163" s="362">
        <v>0</v>
      </c>
      <c r="E163" s="362">
        <v>0</v>
      </c>
      <c r="F163" s="362">
        <v>0</v>
      </c>
      <c r="G163" s="362">
        <v>0</v>
      </c>
      <c r="H163" s="362">
        <v>0</v>
      </c>
      <c r="I163" s="363">
        <v>50</v>
      </c>
      <c r="J163" s="362">
        <v>1</v>
      </c>
      <c r="K163" s="362">
        <v>1</v>
      </c>
      <c r="L163" s="362">
        <v>34</v>
      </c>
      <c r="M163" s="362">
        <v>2</v>
      </c>
      <c r="N163" s="362">
        <v>6</v>
      </c>
      <c r="O163" s="362">
        <v>5</v>
      </c>
      <c r="P163" s="364">
        <v>0</v>
      </c>
      <c r="Q163" s="300">
        <f>SUM(B163:P163)</f>
        <v>104</v>
      </c>
    </row>
    <row r="164" spans="1:17" s="1262" customFormat="1" ht="26.25" hidden="1" thickBot="1" x14ac:dyDescent="0.3">
      <c r="A164" s="71" t="s">
        <v>240</v>
      </c>
      <c r="B164" s="226">
        <f t="shared" ref="B164:Q164" si="19">SUM(B163/B162)</f>
        <v>0</v>
      </c>
      <c r="C164" s="227">
        <f t="shared" si="19"/>
        <v>6.3291139240506333E-2</v>
      </c>
      <c r="D164" s="227">
        <f t="shared" si="19"/>
        <v>0</v>
      </c>
      <c r="E164" s="227">
        <f t="shared" si="19"/>
        <v>0</v>
      </c>
      <c r="F164" s="227">
        <f t="shared" si="19"/>
        <v>0</v>
      </c>
      <c r="G164" s="227">
        <v>0</v>
      </c>
      <c r="H164" s="227">
        <f t="shared" si="19"/>
        <v>0</v>
      </c>
      <c r="I164" s="227">
        <f t="shared" si="19"/>
        <v>2.5316455696202531E-2</v>
      </c>
      <c r="J164" s="227">
        <f t="shared" si="19"/>
        <v>6.1728395061728392E-3</v>
      </c>
      <c r="K164" s="227">
        <f t="shared" si="19"/>
        <v>3.5714285714285712E-2</v>
      </c>
      <c r="L164" s="227">
        <f t="shared" si="19"/>
        <v>4.9275362318840582E-2</v>
      </c>
      <c r="M164" s="227">
        <f t="shared" si="19"/>
        <v>9.3896713615023476E-3</v>
      </c>
      <c r="N164" s="227">
        <f t="shared" si="19"/>
        <v>0.25</v>
      </c>
      <c r="O164" s="227">
        <f t="shared" si="19"/>
        <v>5.6179775280898875E-2</v>
      </c>
      <c r="P164" s="147">
        <f t="shared" si="19"/>
        <v>0</v>
      </c>
      <c r="Q164" s="301">
        <f t="shared" si="19"/>
        <v>3.0453879941434846E-2</v>
      </c>
    </row>
    <row r="165" spans="1:17" s="1262" customFormat="1" ht="9.75" hidden="1" customHeight="1" thickBot="1" x14ac:dyDescent="0.3">
      <c r="A165" s="727"/>
      <c r="B165" s="296"/>
      <c r="C165" s="296"/>
      <c r="D165" s="296"/>
      <c r="E165" s="296"/>
      <c r="F165" s="296"/>
      <c r="G165" s="296"/>
      <c r="H165" s="296"/>
      <c r="I165" s="296"/>
      <c r="J165" s="296"/>
      <c r="K165" s="296"/>
      <c r="L165" s="296"/>
      <c r="M165" s="296"/>
      <c r="N165" s="296"/>
      <c r="O165" s="296"/>
      <c r="P165" s="296"/>
      <c r="Q165" s="729"/>
    </row>
    <row r="166" spans="1:17" s="1262" customFormat="1" ht="15.75" hidden="1" customHeight="1" thickBot="1" x14ac:dyDescent="0.3">
      <c r="A166" s="2314" t="s">
        <v>241</v>
      </c>
      <c r="B166" s="2315"/>
      <c r="C166" s="2315"/>
      <c r="D166" s="2315"/>
      <c r="E166" s="2315"/>
      <c r="F166" s="2315"/>
      <c r="G166" s="2315"/>
      <c r="H166" s="2315"/>
      <c r="I166" s="2315"/>
      <c r="J166" s="2315"/>
      <c r="K166" s="2315"/>
      <c r="L166" s="2315"/>
      <c r="M166" s="2315"/>
      <c r="N166" s="2315"/>
      <c r="O166" s="2315"/>
      <c r="P166" s="2315"/>
      <c r="Q166" s="2316"/>
    </row>
    <row r="167" spans="1:17" s="1262" customFormat="1" ht="24.75" hidden="1" customHeight="1" x14ac:dyDescent="0.25">
      <c r="A167" s="148" t="s">
        <v>233</v>
      </c>
      <c r="B167" s="316">
        <v>12</v>
      </c>
      <c r="C167" s="317">
        <v>79</v>
      </c>
      <c r="D167" s="317">
        <v>35</v>
      </c>
      <c r="E167" s="317">
        <v>30</v>
      </c>
      <c r="F167" s="317">
        <v>11</v>
      </c>
      <c r="G167" s="317">
        <v>0</v>
      </c>
      <c r="H167" s="317">
        <v>14</v>
      </c>
      <c r="I167" s="318">
        <v>1975</v>
      </c>
      <c r="J167" s="317">
        <v>162</v>
      </c>
      <c r="K167" s="317">
        <v>28</v>
      </c>
      <c r="L167" s="317">
        <v>690</v>
      </c>
      <c r="M167" s="317">
        <v>213</v>
      </c>
      <c r="N167" s="317">
        <v>24</v>
      </c>
      <c r="O167" s="317">
        <v>89</v>
      </c>
      <c r="P167" s="319">
        <v>53</v>
      </c>
      <c r="Q167" s="299">
        <f>SUM(B167:P167)</f>
        <v>3415</v>
      </c>
    </row>
    <row r="168" spans="1:17" s="1262" customFormat="1" ht="24.75" hidden="1" customHeight="1" x14ac:dyDescent="0.25">
      <c r="A168" s="149" t="s">
        <v>242</v>
      </c>
      <c r="B168" s="361">
        <v>0</v>
      </c>
      <c r="C168" s="362">
        <v>1</v>
      </c>
      <c r="D168" s="362">
        <v>2</v>
      </c>
      <c r="E168" s="362">
        <v>3</v>
      </c>
      <c r="F168" s="362">
        <v>0</v>
      </c>
      <c r="G168" s="362">
        <v>3</v>
      </c>
      <c r="H168" s="362">
        <v>0</v>
      </c>
      <c r="I168" s="363">
        <v>74</v>
      </c>
      <c r="J168" s="362">
        <v>10</v>
      </c>
      <c r="K168" s="362">
        <v>2</v>
      </c>
      <c r="L168" s="362">
        <v>33</v>
      </c>
      <c r="M168" s="362">
        <v>1</v>
      </c>
      <c r="N168" s="362">
        <v>0</v>
      </c>
      <c r="O168" s="362">
        <v>1</v>
      </c>
      <c r="P168" s="364">
        <v>2</v>
      </c>
      <c r="Q168" s="300">
        <f>SUM(B168:P168)</f>
        <v>132</v>
      </c>
    </row>
    <row r="169" spans="1:17" s="1262" customFormat="1" ht="27" hidden="1" customHeight="1" thickBot="1" x14ac:dyDescent="0.3">
      <c r="A169" s="71" t="s">
        <v>243</v>
      </c>
      <c r="B169" s="226">
        <f t="shared" ref="B169:Q169" si="20">SUM(B168/B167)</f>
        <v>0</v>
      </c>
      <c r="C169" s="227">
        <f t="shared" si="20"/>
        <v>1.2658227848101266E-2</v>
      </c>
      <c r="D169" s="227">
        <f t="shared" si="20"/>
        <v>5.7142857142857141E-2</v>
      </c>
      <c r="E169" s="227">
        <f t="shared" si="20"/>
        <v>0.1</v>
      </c>
      <c r="F169" s="227">
        <f t="shared" si="20"/>
        <v>0</v>
      </c>
      <c r="G169" s="227">
        <v>0</v>
      </c>
      <c r="H169" s="227">
        <f t="shared" si="20"/>
        <v>0</v>
      </c>
      <c r="I169" s="227">
        <f t="shared" si="20"/>
        <v>3.7468354430379748E-2</v>
      </c>
      <c r="J169" s="227">
        <f t="shared" si="20"/>
        <v>6.1728395061728392E-2</v>
      </c>
      <c r="K169" s="227">
        <f t="shared" si="20"/>
        <v>7.1428571428571425E-2</v>
      </c>
      <c r="L169" s="227">
        <f t="shared" si="20"/>
        <v>4.7826086956521741E-2</v>
      </c>
      <c r="M169" s="227">
        <f t="shared" si="20"/>
        <v>4.6948356807511738E-3</v>
      </c>
      <c r="N169" s="227">
        <f t="shared" si="20"/>
        <v>0</v>
      </c>
      <c r="O169" s="227">
        <f t="shared" si="20"/>
        <v>1.1235955056179775E-2</v>
      </c>
      <c r="P169" s="147">
        <f t="shared" si="20"/>
        <v>3.7735849056603772E-2</v>
      </c>
      <c r="Q169" s="301">
        <f t="shared" si="20"/>
        <v>3.8653001464128846E-2</v>
      </c>
    </row>
    <row r="170" spans="1:17" s="172" customFormat="1" ht="19.5" hidden="1" customHeight="1" thickBot="1" x14ac:dyDescent="0.35">
      <c r="A170" s="2410" t="s">
        <v>133</v>
      </c>
      <c r="B170" s="2411"/>
      <c r="C170" s="2411"/>
      <c r="D170" s="2411"/>
      <c r="E170" s="2411"/>
      <c r="F170" s="2411"/>
      <c r="G170" s="2411"/>
      <c r="H170" s="2411"/>
      <c r="I170" s="2411"/>
      <c r="J170" s="2411"/>
      <c r="K170" s="2411"/>
      <c r="L170" s="2411"/>
      <c r="M170" s="2411"/>
      <c r="N170" s="2411"/>
      <c r="O170" s="2411"/>
      <c r="P170" s="2411"/>
      <c r="Q170" s="2412"/>
    </row>
    <row r="171" spans="1:17" s="172" customFormat="1" ht="59.25" hidden="1" customHeight="1" thickBot="1" x14ac:dyDescent="0.3">
      <c r="A171" s="111"/>
      <c r="B171" s="720" t="s">
        <v>143</v>
      </c>
      <c r="C171" s="721" t="s">
        <v>144</v>
      </c>
      <c r="D171" s="721" t="s">
        <v>145</v>
      </c>
      <c r="E171" s="721" t="s">
        <v>146</v>
      </c>
      <c r="F171" s="721" t="s">
        <v>147</v>
      </c>
      <c r="G171" s="721" t="s">
        <v>148</v>
      </c>
      <c r="H171" s="721" t="s">
        <v>149</v>
      </c>
      <c r="I171" s="721" t="s">
        <v>150</v>
      </c>
      <c r="J171" s="721" t="s">
        <v>151</v>
      </c>
      <c r="K171" s="721" t="s">
        <v>152</v>
      </c>
      <c r="L171" s="721" t="s">
        <v>153</v>
      </c>
      <c r="M171" s="721" t="s">
        <v>154</v>
      </c>
      <c r="N171" s="721" t="s">
        <v>155</v>
      </c>
      <c r="O171" s="721" t="s">
        <v>156</v>
      </c>
      <c r="P171" s="722" t="s">
        <v>157</v>
      </c>
      <c r="Q171" s="52" t="s">
        <v>158</v>
      </c>
    </row>
    <row r="172" spans="1:17" s="172" customFormat="1" ht="15.75" hidden="1" thickBot="1" x14ac:dyDescent="0.3">
      <c r="A172" s="2314" t="s">
        <v>229</v>
      </c>
      <c r="B172" s="2315"/>
      <c r="C172" s="2315"/>
      <c r="D172" s="2315"/>
      <c r="E172" s="2315"/>
      <c r="F172" s="2315"/>
      <c r="G172" s="2315"/>
      <c r="H172" s="2315"/>
      <c r="I172" s="2315"/>
      <c r="J172" s="2315"/>
      <c r="K172" s="2315"/>
      <c r="L172" s="2315"/>
      <c r="M172" s="2315"/>
      <c r="N172" s="2315"/>
      <c r="O172" s="2315"/>
      <c r="P172" s="2315"/>
      <c r="Q172" s="2316"/>
    </row>
    <row r="173" spans="1:17" s="172" customFormat="1" ht="24.75" hidden="1" customHeight="1" x14ac:dyDescent="0.25">
      <c r="A173" s="148" t="s">
        <v>230</v>
      </c>
      <c r="B173" s="1607">
        <v>115</v>
      </c>
      <c r="C173" s="1608">
        <v>620</v>
      </c>
      <c r="D173" s="1608">
        <v>377</v>
      </c>
      <c r="E173" s="1608">
        <v>233</v>
      </c>
      <c r="F173" s="1608">
        <v>132</v>
      </c>
      <c r="G173" s="1608">
        <v>38</v>
      </c>
      <c r="H173" s="1608">
        <v>59</v>
      </c>
      <c r="I173" s="1609">
        <v>18477</v>
      </c>
      <c r="J173" s="1608">
        <v>1053</v>
      </c>
      <c r="K173" s="1608">
        <v>369</v>
      </c>
      <c r="L173" s="1608">
        <v>5013</v>
      </c>
      <c r="M173" s="1608">
        <v>2327</v>
      </c>
      <c r="N173" s="1608">
        <v>134</v>
      </c>
      <c r="O173" s="1608">
        <v>865</v>
      </c>
      <c r="P173" s="1610">
        <v>677</v>
      </c>
      <c r="Q173" s="299">
        <f>SUM(B173:P173)</f>
        <v>30489</v>
      </c>
    </row>
    <row r="174" spans="1:17" s="172" customFormat="1" ht="24.75" hidden="1" customHeight="1" thickBot="1" x14ac:dyDescent="0.3">
      <c r="A174" s="71" t="s">
        <v>231</v>
      </c>
      <c r="B174" s="1611">
        <f>SUM(B173/Q173)</f>
        <v>3.7718521433959787E-3</v>
      </c>
      <c r="C174" s="1612">
        <f>SUM(C173/Q173)</f>
        <v>2.0335202860047887E-2</v>
      </c>
      <c r="D174" s="1612">
        <f>SUM(D173/Q173)</f>
        <v>1.2365115287480731E-2</v>
      </c>
      <c r="E174" s="1612">
        <f>SUM(E173/Q173)</f>
        <v>7.6421004296631572E-3</v>
      </c>
      <c r="F174" s="1612">
        <f>SUM(F173/Q173)</f>
        <v>4.3294302863327756E-3</v>
      </c>
      <c r="G174" s="1612">
        <f>SUM(G173/Q173)</f>
        <v>1.246351143035193E-3</v>
      </c>
      <c r="H174" s="1612">
        <f>SUM(H173/Q173)</f>
        <v>1.9351241431335893E-3</v>
      </c>
      <c r="I174" s="1612">
        <f>SUM(I173/Q173)</f>
        <v>0.60602184394371739</v>
      </c>
      <c r="J174" s="1612">
        <f>SUM(J173/Q173)</f>
        <v>3.4537046147791003E-2</v>
      </c>
      <c r="K174" s="1612">
        <f>SUM(K173/Q173)</f>
        <v>1.2102725573157532E-2</v>
      </c>
      <c r="L174" s="1612">
        <f>SUM(L173/Q173)</f>
        <v>0.16441995473777427</v>
      </c>
      <c r="M174" s="1612">
        <f>SUM(M173/Q173)</f>
        <v>7.6322608153760366E-2</v>
      </c>
      <c r="N174" s="1612">
        <f>SUM(N173/Q173)</f>
        <v>4.3950277149135755E-3</v>
      </c>
      <c r="O174" s="1612">
        <f>SUM(O173/Q173)</f>
        <v>2.8370887861195841E-2</v>
      </c>
      <c r="P174" s="1613">
        <f>SUM(P173/Q173)</f>
        <v>2.2204729574600676E-2</v>
      </c>
      <c r="Q174" s="723">
        <f>SUM(B174:P174)</f>
        <v>0.99999999999999978</v>
      </c>
    </row>
    <row r="175" spans="1:17" s="172" customFormat="1" ht="9.75" hidden="1" customHeight="1" thickBot="1" x14ac:dyDescent="0.3">
      <c r="A175" s="727"/>
      <c r="B175" s="728"/>
      <c r="C175" s="728"/>
      <c r="D175" s="728"/>
      <c r="E175" s="728"/>
      <c r="F175" s="728"/>
      <c r="G175" s="728"/>
      <c r="H175" s="728"/>
      <c r="I175" s="728"/>
      <c r="J175" s="728"/>
      <c r="K175" s="728"/>
      <c r="L175" s="728"/>
      <c r="M175" s="728"/>
      <c r="N175" s="728"/>
      <c r="O175" s="728"/>
      <c r="P175" s="728"/>
      <c r="Q175" s="729"/>
    </row>
    <row r="176" spans="1:17" s="172" customFormat="1" ht="15.75" hidden="1" thickBot="1" x14ac:dyDescent="0.3">
      <c r="A176" s="2314" t="s">
        <v>232</v>
      </c>
      <c r="B176" s="2315"/>
      <c r="C176" s="2315"/>
      <c r="D176" s="2315"/>
      <c r="E176" s="2315"/>
      <c r="F176" s="2315"/>
      <c r="G176" s="2315"/>
      <c r="H176" s="2315"/>
      <c r="I176" s="2315"/>
      <c r="J176" s="2315"/>
      <c r="K176" s="2315"/>
      <c r="L176" s="2315"/>
      <c r="M176" s="2315"/>
      <c r="N176" s="2315"/>
      <c r="O176" s="2315"/>
      <c r="P176" s="2315"/>
      <c r="Q176" s="2316"/>
    </row>
    <row r="177" spans="1:17" s="172" customFormat="1" ht="24.75" hidden="1" customHeight="1" x14ac:dyDescent="0.25">
      <c r="A177" s="148" t="s">
        <v>233</v>
      </c>
      <c r="B177" s="316">
        <v>20</v>
      </c>
      <c r="C177" s="317">
        <v>60</v>
      </c>
      <c r="D177" s="317">
        <v>42</v>
      </c>
      <c r="E177" s="317">
        <v>29</v>
      </c>
      <c r="F177" s="317">
        <v>13</v>
      </c>
      <c r="G177" s="317">
        <v>1</v>
      </c>
      <c r="H177" s="317">
        <v>7</v>
      </c>
      <c r="I177" s="318">
        <v>2227</v>
      </c>
      <c r="J177" s="317">
        <v>127</v>
      </c>
      <c r="K177" s="317">
        <v>29</v>
      </c>
      <c r="L177" s="317">
        <v>831</v>
      </c>
      <c r="M177" s="317">
        <v>254</v>
      </c>
      <c r="N177" s="317">
        <v>45</v>
      </c>
      <c r="O177" s="317">
        <v>130</v>
      </c>
      <c r="P177" s="319">
        <v>79</v>
      </c>
      <c r="Q177" s="299">
        <f>SUM(B177:P177)</f>
        <v>3894</v>
      </c>
    </row>
    <row r="178" spans="1:17" s="172" customFormat="1" ht="24.75" hidden="1" customHeight="1" thickBot="1" x14ac:dyDescent="0.3">
      <c r="A178" s="71" t="s">
        <v>234</v>
      </c>
      <c r="B178" s="228">
        <f>SUM(B177/Q177)</f>
        <v>5.136106831022085E-3</v>
      </c>
      <c r="C178" s="255">
        <f>SUM(C177/Q177)</f>
        <v>1.5408320493066256E-2</v>
      </c>
      <c r="D178" s="255">
        <f>SUM(D177/Q177)</f>
        <v>1.078582434514638E-2</v>
      </c>
      <c r="E178" s="255">
        <f>SUM(E177/Q177)</f>
        <v>7.447354904982024E-3</v>
      </c>
      <c r="F178" s="255">
        <f>SUM(F177/Q177)</f>
        <v>3.3384694401643552E-3</v>
      </c>
      <c r="G178" s="255">
        <f>SUM(G177/Q177)</f>
        <v>2.5680534155110427E-4</v>
      </c>
      <c r="H178" s="255">
        <f>SUM(H177/Q177)</f>
        <v>1.7976373908577298E-3</v>
      </c>
      <c r="I178" s="255">
        <f>SUM(I177/Q177)</f>
        <v>0.57190549563430915</v>
      </c>
      <c r="J178" s="255">
        <f>SUM(J177/Q177)</f>
        <v>3.2614278376990241E-2</v>
      </c>
      <c r="K178" s="255">
        <f>SUM(K177/Q177)</f>
        <v>7.447354904982024E-3</v>
      </c>
      <c r="L178" s="255">
        <f>SUM(L177/Q177)</f>
        <v>0.21340523882896764</v>
      </c>
      <c r="M178" s="255">
        <f>SUM(M177/Q177)</f>
        <v>6.5228556753980482E-2</v>
      </c>
      <c r="N178" s="255">
        <f>SUM(N177/Q177)</f>
        <v>1.1556240369799691E-2</v>
      </c>
      <c r="O178" s="255">
        <f>SUM(O177/Q177)</f>
        <v>3.3384694401643551E-2</v>
      </c>
      <c r="P178" s="256">
        <f>SUM(P177/Q177)</f>
        <v>2.0287621982537238E-2</v>
      </c>
      <c r="Q178" s="723">
        <f>SUM(B178:P178)</f>
        <v>1</v>
      </c>
    </row>
    <row r="179" spans="1:17" s="172" customFormat="1" ht="10.5" hidden="1" customHeight="1" thickBot="1" x14ac:dyDescent="0.3">
      <c r="A179" s="727"/>
      <c r="B179" s="296"/>
      <c r="C179" s="296"/>
      <c r="D179" s="296"/>
      <c r="E179" s="296"/>
      <c r="F179" s="296"/>
      <c r="G179" s="296"/>
      <c r="H179" s="296"/>
      <c r="I179" s="296"/>
      <c r="J179" s="296"/>
      <c r="K179" s="296"/>
      <c r="L179" s="296"/>
      <c r="M179" s="296"/>
      <c r="N179" s="296"/>
      <c r="O179" s="296"/>
      <c r="P179" s="296"/>
      <c r="Q179" s="729"/>
    </row>
    <row r="180" spans="1:17" s="172" customFormat="1" ht="15.75" hidden="1" customHeight="1" thickBot="1" x14ac:dyDescent="0.3">
      <c r="A180" s="2314" t="s">
        <v>235</v>
      </c>
      <c r="B180" s="2315"/>
      <c r="C180" s="2315"/>
      <c r="D180" s="2315"/>
      <c r="E180" s="2315"/>
      <c r="F180" s="2315"/>
      <c r="G180" s="2315"/>
      <c r="H180" s="2315"/>
      <c r="I180" s="2315"/>
      <c r="J180" s="2315"/>
      <c r="K180" s="2315"/>
      <c r="L180" s="2315"/>
      <c r="M180" s="2315"/>
      <c r="N180" s="2315"/>
      <c r="O180" s="2315"/>
      <c r="P180" s="2315"/>
      <c r="Q180" s="2316"/>
    </row>
    <row r="181" spans="1:17" s="172" customFormat="1" ht="24.75" hidden="1" customHeight="1" x14ac:dyDescent="0.25">
      <c r="A181" s="148" t="s">
        <v>233</v>
      </c>
      <c r="B181" s="316">
        <v>20</v>
      </c>
      <c r="C181" s="317">
        <v>60</v>
      </c>
      <c r="D181" s="317">
        <v>42</v>
      </c>
      <c r="E181" s="317">
        <v>29</v>
      </c>
      <c r="F181" s="317">
        <v>13</v>
      </c>
      <c r="G181" s="317">
        <v>1</v>
      </c>
      <c r="H181" s="317">
        <v>7</v>
      </c>
      <c r="I181" s="318">
        <v>2227</v>
      </c>
      <c r="J181" s="317">
        <v>127</v>
      </c>
      <c r="K181" s="317">
        <v>29</v>
      </c>
      <c r="L181" s="317">
        <v>831</v>
      </c>
      <c r="M181" s="317">
        <v>254</v>
      </c>
      <c r="N181" s="317">
        <v>45</v>
      </c>
      <c r="O181" s="317">
        <v>130</v>
      </c>
      <c r="P181" s="319">
        <v>79</v>
      </c>
      <c r="Q181" s="299">
        <f>SUM(B181:P181)</f>
        <v>3894</v>
      </c>
    </row>
    <row r="182" spans="1:17" s="172" customFormat="1" ht="24.75" hidden="1" customHeight="1" x14ac:dyDescent="0.25">
      <c r="A182" s="149" t="s">
        <v>236</v>
      </c>
      <c r="B182" s="361">
        <v>0</v>
      </c>
      <c r="C182" s="362">
        <v>0</v>
      </c>
      <c r="D182" s="362">
        <v>0</v>
      </c>
      <c r="E182" s="362">
        <v>0</v>
      </c>
      <c r="F182" s="362">
        <v>0</v>
      </c>
      <c r="G182" s="362">
        <v>0</v>
      </c>
      <c r="H182" s="362">
        <v>0</v>
      </c>
      <c r="I182" s="363">
        <v>9</v>
      </c>
      <c r="J182" s="362">
        <v>0</v>
      </c>
      <c r="K182" s="362">
        <v>2</v>
      </c>
      <c r="L182" s="362">
        <v>26</v>
      </c>
      <c r="M182" s="362">
        <v>2</v>
      </c>
      <c r="N182" s="362">
        <v>1</v>
      </c>
      <c r="O182" s="362">
        <v>1</v>
      </c>
      <c r="P182" s="364">
        <v>6</v>
      </c>
      <c r="Q182" s="300">
        <f>SUM(B182:P182)</f>
        <v>47</v>
      </c>
    </row>
    <row r="183" spans="1:17" s="172" customFormat="1" ht="26.25" hidden="1" thickBot="1" x14ac:dyDescent="0.3">
      <c r="A183" s="71" t="s">
        <v>237</v>
      </c>
      <c r="B183" s="226">
        <f t="shared" ref="B183:Q183" si="21">SUM(B182/B181)</f>
        <v>0</v>
      </c>
      <c r="C183" s="227">
        <f t="shared" si="21"/>
        <v>0</v>
      </c>
      <c r="D183" s="227">
        <f t="shared" si="21"/>
        <v>0</v>
      </c>
      <c r="E183" s="227">
        <f t="shared" si="21"/>
        <v>0</v>
      </c>
      <c r="F183" s="227">
        <f t="shared" si="21"/>
        <v>0</v>
      </c>
      <c r="G183" s="227">
        <f t="shared" si="21"/>
        <v>0</v>
      </c>
      <c r="H183" s="227">
        <f t="shared" si="21"/>
        <v>0</v>
      </c>
      <c r="I183" s="227">
        <f t="shared" si="21"/>
        <v>4.0413111809609343E-3</v>
      </c>
      <c r="J183" s="227">
        <f t="shared" si="21"/>
        <v>0</v>
      </c>
      <c r="K183" s="227">
        <f t="shared" si="21"/>
        <v>6.8965517241379309E-2</v>
      </c>
      <c r="L183" s="227">
        <f t="shared" si="21"/>
        <v>3.1287605294825514E-2</v>
      </c>
      <c r="M183" s="227">
        <f t="shared" si="21"/>
        <v>7.874015748031496E-3</v>
      </c>
      <c r="N183" s="227">
        <f t="shared" si="21"/>
        <v>2.2222222222222223E-2</v>
      </c>
      <c r="O183" s="227">
        <f t="shared" si="21"/>
        <v>7.6923076923076927E-3</v>
      </c>
      <c r="P183" s="147">
        <f t="shared" si="21"/>
        <v>7.5949367088607597E-2</v>
      </c>
      <c r="Q183" s="301">
        <f t="shared" si="21"/>
        <v>1.2069851052901901E-2</v>
      </c>
    </row>
    <row r="184" spans="1:17" s="172" customFormat="1" ht="9.75" hidden="1" customHeight="1" thickBot="1" x14ac:dyDescent="0.3">
      <c r="A184" s="727"/>
      <c r="B184" s="296"/>
      <c r="C184" s="296"/>
      <c r="D184" s="296"/>
      <c r="E184" s="296"/>
      <c r="F184" s="296"/>
      <c r="G184" s="296"/>
      <c r="H184" s="296"/>
      <c r="I184" s="296"/>
      <c r="J184" s="296"/>
      <c r="K184" s="296"/>
      <c r="L184" s="296"/>
      <c r="M184" s="296"/>
      <c r="N184" s="296"/>
      <c r="O184" s="296"/>
      <c r="P184" s="296"/>
      <c r="Q184" s="729"/>
    </row>
    <row r="185" spans="1:17" s="172" customFormat="1" ht="15.75" hidden="1" customHeight="1" thickBot="1" x14ac:dyDescent="0.3">
      <c r="A185" s="2314" t="s">
        <v>238</v>
      </c>
      <c r="B185" s="2315"/>
      <c r="C185" s="2315"/>
      <c r="D185" s="2315"/>
      <c r="E185" s="2315"/>
      <c r="F185" s="2315"/>
      <c r="G185" s="2315"/>
      <c r="H185" s="2315"/>
      <c r="I185" s="2315"/>
      <c r="J185" s="2315"/>
      <c r="K185" s="2315"/>
      <c r="L185" s="2315"/>
      <c r="M185" s="2315"/>
      <c r="N185" s="2315"/>
      <c r="O185" s="2315"/>
      <c r="P185" s="2315"/>
      <c r="Q185" s="2316"/>
    </row>
    <row r="186" spans="1:17" s="172" customFormat="1" ht="24.75" hidden="1" customHeight="1" x14ac:dyDescent="0.25">
      <c r="A186" s="148" t="s">
        <v>233</v>
      </c>
      <c r="B186" s="316">
        <v>20</v>
      </c>
      <c r="C186" s="317">
        <v>60</v>
      </c>
      <c r="D186" s="317">
        <v>42</v>
      </c>
      <c r="E186" s="317">
        <v>29</v>
      </c>
      <c r="F186" s="317">
        <v>13</v>
      </c>
      <c r="G186" s="317">
        <v>1</v>
      </c>
      <c r="H186" s="317">
        <v>7</v>
      </c>
      <c r="I186" s="318">
        <v>2227</v>
      </c>
      <c r="J186" s="317">
        <v>127</v>
      </c>
      <c r="K186" s="317">
        <v>29</v>
      </c>
      <c r="L186" s="317">
        <v>831</v>
      </c>
      <c r="M186" s="317">
        <v>254</v>
      </c>
      <c r="N186" s="317">
        <v>45</v>
      </c>
      <c r="O186" s="317">
        <v>130</v>
      </c>
      <c r="P186" s="319">
        <v>79</v>
      </c>
      <c r="Q186" s="299">
        <f>SUM(B186:P186)</f>
        <v>3894</v>
      </c>
    </row>
    <row r="187" spans="1:17" s="172" customFormat="1" ht="24.75" hidden="1" customHeight="1" x14ac:dyDescent="0.25">
      <c r="A187" s="149" t="s">
        <v>239</v>
      </c>
      <c r="B187" s="361">
        <v>0</v>
      </c>
      <c r="C187" s="362">
        <v>1</v>
      </c>
      <c r="D187" s="362">
        <v>0</v>
      </c>
      <c r="E187" s="362">
        <v>0</v>
      </c>
      <c r="F187" s="362">
        <v>0</v>
      </c>
      <c r="G187" s="362">
        <v>0</v>
      </c>
      <c r="H187" s="362">
        <v>1</v>
      </c>
      <c r="I187" s="363">
        <v>64</v>
      </c>
      <c r="J187" s="362">
        <v>1</v>
      </c>
      <c r="K187" s="362">
        <v>0</v>
      </c>
      <c r="L187" s="362">
        <v>46</v>
      </c>
      <c r="M187" s="362">
        <v>1</v>
      </c>
      <c r="N187" s="362">
        <v>2</v>
      </c>
      <c r="O187" s="362">
        <v>0</v>
      </c>
      <c r="P187" s="364">
        <v>7</v>
      </c>
      <c r="Q187" s="300">
        <f>SUM(B187:P187)</f>
        <v>123</v>
      </c>
    </row>
    <row r="188" spans="1:17" s="172" customFormat="1" ht="26.25" hidden="1" thickBot="1" x14ac:dyDescent="0.3">
      <c r="A188" s="71" t="s">
        <v>240</v>
      </c>
      <c r="B188" s="226">
        <f t="shared" ref="B188:Q188" si="22">SUM(B187/B186)</f>
        <v>0</v>
      </c>
      <c r="C188" s="227">
        <f t="shared" si="22"/>
        <v>1.6666666666666666E-2</v>
      </c>
      <c r="D188" s="227">
        <f t="shared" si="22"/>
        <v>0</v>
      </c>
      <c r="E188" s="227">
        <f t="shared" si="22"/>
        <v>0</v>
      </c>
      <c r="F188" s="227">
        <f t="shared" si="22"/>
        <v>0</v>
      </c>
      <c r="G188" s="227">
        <f t="shared" si="22"/>
        <v>0</v>
      </c>
      <c r="H188" s="227">
        <f t="shared" si="22"/>
        <v>0.14285714285714285</v>
      </c>
      <c r="I188" s="227">
        <f t="shared" si="22"/>
        <v>2.8738212842388863E-2</v>
      </c>
      <c r="J188" s="227">
        <f t="shared" si="22"/>
        <v>7.874015748031496E-3</v>
      </c>
      <c r="K188" s="227">
        <f t="shared" si="22"/>
        <v>0</v>
      </c>
      <c r="L188" s="227">
        <f t="shared" si="22"/>
        <v>5.5354993983152828E-2</v>
      </c>
      <c r="M188" s="227">
        <f t="shared" si="22"/>
        <v>3.937007874015748E-3</v>
      </c>
      <c r="N188" s="227">
        <f t="shared" si="22"/>
        <v>4.4444444444444446E-2</v>
      </c>
      <c r="O188" s="227">
        <f t="shared" si="22"/>
        <v>0</v>
      </c>
      <c r="P188" s="147">
        <f t="shared" si="22"/>
        <v>8.8607594936708861E-2</v>
      </c>
      <c r="Q188" s="301">
        <f t="shared" si="22"/>
        <v>3.1587057010785825E-2</v>
      </c>
    </row>
    <row r="189" spans="1:17" s="172" customFormat="1" ht="9.75" hidden="1" customHeight="1" thickBot="1" x14ac:dyDescent="0.3">
      <c r="A189" s="727"/>
      <c r="B189" s="296"/>
      <c r="C189" s="296"/>
      <c r="D189" s="296"/>
      <c r="E189" s="296"/>
      <c r="F189" s="296"/>
      <c r="G189" s="296"/>
      <c r="H189" s="296"/>
      <c r="I189" s="296"/>
      <c r="J189" s="296"/>
      <c r="K189" s="296"/>
      <c r="L189" s="296"/>
      <c r="M189" s="296"/>
      <c r="N189" s="296"/>
      <c r="O189" s="296"/>
      <c r="P189" s="296"/>
      <c r="Q189" s="729"/>
    </row>
    <row r="190" spans="1:17" s="172" customFormat="1" ht="15.75" hidden="1" customHeight="1" thickBot="1" x14ac:dyDescent="0.3">
      <c r="A190" s="2314" t="s">
        <v>241</v>
      </c>
      <c r="B190" s="2315"/>
      <c r="C190" s="2315"/>
      <c r="D190" s="2315"/>
      <c r="E190" s="2315"/>
      <c r="F190" s="2315"/>
      <c r="G190" s="2315"/>
      <c r="H190" s="2315"/>
      <c r="I190" s="2315"/>
      <c r="J190" s="2315"/>
      <c r="K190" s="2315"/>
      <c r="L190" s="2315"/>
      <c r="M190" s="2315"/>
      <c r="N190" s="2315"/>
      <c r="O190" s="2315"/>
      <c r="P190" s="2315"/>
      <c r="Q190" s="2316"/>
    </row>
    <row r="191" spans="1:17" s="172" customFormat="1" ht="24.75" hidden="1" customHeight="1" x14ac:dyDescent="0.25">
      <c r="A191" s="148" t="s">
        <v>233</v>
      </c>
      <c r="B191" s="316">
        <v>20</v>
      </c>
      <c r="C191" s="317">
        <v>60</v>
      </c>
      <c r="D191" s="317">
        <v>42</v>
      </c>
      <c r="E191" s="317">
        <v>29</v>
      </c>
      <c r="F191" s="317">
        <v>13</v>
      </c>
      <c r="G191" s="317">
        <v>1</v>
      </c>
      <c r="H191" s="317">
        <v>7</v>
      </c>
      <c r="I191" s="318">
        <v>2227</v>
      </c>
      <c r="J191" s="317">
        <v>127</v>
      </c>
      <c r="K191" s="317">
        <v>29</v>
      </c>
      <c r="L191" s="317">
        <v>831</v>
      </c>
      <c r="M191" s="317">
        <v>254</v>
      </c>
      <c r="N191" s="317">
        <v>45</v>
      </c>
      <c r="O191" s="317">
        <v>130</v>
      </c>
      <c r="P191" s="319">
        <v>79</v>
      </c>
      <c r="Q191" s="299">
        <f>SUM(B191:P191)</f>
        <v>3894</v>
      </c>
    </row>
    <row r="192" spans="1:17" s="172" customFormat="1" ht="24.75" hidden="1" customHeight="1" x14ac:dyDescent="0.25">
      <c r="A192" s="149" t="s">
        <v>242</v>
      </c>
      <c r="B192" s="361">
        <v>0</v>
      </c>
      <c r="C192" s="362">
        <v>1</v>
      </c>
      <c r="D192" s="362">
        <v>0</v>
      </c>
      <c r="E192" s="362">
        <v>1</v>
      </c>
      <c r="F192" s="362">
        <v>0</v>
      </c>
      <c r="G192" s="362">
        <v>0</v>
      </c>
      <c r="H192" s="362">
        <v>0</v>
      </c>
      <c r="I192" s="363">
        <v>51</v>
      </c>
      <c r="J192" s="362">
        <v>4</v>
      </c>
      <c r="K192" s="362">
        <v>4</v>
      </c>
      <c r="L192" s="362">
        <v>36</v>
      </c>
      <c r="M192" s="362">
        <v>13</v>
      </c>
      <c r="N192" s="362">
        <v>0</v>
      </c>
      <c r="O192" s="362">
        <v>4</v>
      </c>
      <c r="P192" s="364">
        <v>1</v>
      </c>
      <c r="Q192" s="300">
        <f>SUM(B192:P192)</f>
        <v>115</v>
      </c>
    </row>
    <row r="193" spans="1:17" s="172" customFormat="1" ht="27" hidden="1" customHeight="1" thickBot="1" x14ac:dyDescent="0.3">
      <c r="A193" s="71" t="s">
        <v>243</v>
      </c>
      <c r="B193" s="226">
        <f t="shared" ref="B193:Q193" si="23">SUM(B192/B191)</f>
        <v>0</v>
      </c>
      <c r="C193" s="227">
        <f t="shared" si="23"/>
        <v>1.6666666666666666E-2</v>
      </c>
      <c r="D193" s="227">
        <f t="shared" si="23"/>
        <v>0</v>
      </c>
      <c r="E193" s="227">
        <f t="shared" si="23"/>
        <v>3.4482758620689655E-2</v>
      </c>
      <c r="F193" s="227">
        <f t="shared" si="23"/>
        <v>0</v>
      </c>
      <c r="G193" s="227">
        <f t="shared" si="23"/>
        <v>0</v>
      </c>
      <c r="H193" s="227">
        <f t="shared" si="23"/>
        <v>0</v>
      </c>
      <c r="I193" s="227">
        <f t="shared" si="23"/>
        <v>2.2900763358778626E-2</v>
      </c>
      <c r="J193" s="227">
        <f t="shared" si="23"/>
        <v>3.1496062992125984E-2</v>
      </c>
      <c r="K193" s="227">
        <f t="shared" si="23"/>
        <v>0.13793103448275862</v>
      </c>
      <c r="L193" s="227">
        <f t="shared" si="23"/>
        <v>4.3321299638989168E-2</v>
      </c>
      <c r="M193" s="227">
        <f t="shared" si="23"/>
        <v>5.1181102362204724E-2</v>
      </c>
      <c r="N193" s="227">
        <f t="shared" si="23"/>
        <v>0</v>
      </c>
      <c r="O193" s="227">
        <f t="shared" si="23"/>
        <v>3.0769230769230771E-2</v>
      </c>
      <c r="P193" s="147">
        <f t="shared" si="23"/>
        <v>1.2658227848101266E-2</v>
      </c>
      <c r="Q193" s="301">
        <f t="shared" si="23"/>
        <v>2.953261427837699E-2</v>
      </c>
    </row>
    <row r="194" spans="1:17" s="1262" customFormat="1" ht="19.5" hidden="1" customHeight="1" thickBot="1" x14ac:dyDescent="0.35">
      <c r="A194" s="2410" t="s">
        <v>203</v>
      </c>
      <c r="B194" s="2411"/>
      <c r="C194" s="2411"/>
      <c r="D194" s="2411"/>
      <c r="E194" s="2411"/>
      <c r="F194" s="2411"/>
      <c r="G194" s="2411"/>
      <c r="H194" s="2411"/>
      <c r="I194" s="2411"/>
      <c r="J194" s="2411"/>
      <c r="K194" s="2411"/>
      <c r="L194" s="2411"/>
      <c r="M194" s="2411"/>
      <c r="N194" s="2411"/>
      <c r="O194" s="2411"/>
      <c r="P194" s="2411"/>
      <c r="Q194" s="2412"/>
    </row>
    <row r="195" spans="1:17" s="1262" customFormat="1" ht="59.25" hidden="1" customHeight="1" thickBot="1" x14ac:dyDescent="0.3">
      <c r="A195" s="111"/>
      <c r="B195" s="720" t="s">
        <v>143</v>
      </c>
      <c r="C195" s="721" t="s">
        <v>144</v>
      </c>
      <c r="D195" s="721" t="s">
        <v>145</v>
      </c>
      <c r="E195" s="721" t="s">
        <v>146</v>
      </c>
      <c r="F195" s="721" t="s">
        <v>147</v>
      </c>
      <c r="G195" s="721" t="s">
        <v>148</v>
      </c>
      <c r="H195" s="721" t="s">
        <v>149</v>
      </c>
      <c r="I195" s="721" t="s">
        <v>150</v>
      </c>
      <c r="J195" s="721" t="s">
        <v>151</v>
      </c>
      <c r="K195" s="721" t="s">
        <v>152</v>
      </c>
      <c r="L195" s="721" t="s">
        <v>153</v>
      </c>
      <c r="M195" s="721" t="s">
        <v>154</v>
      </c>
      <c r="N195" s="721" t="s">
        <v>155</v>
      </c>
      <c r="O195" s="721" t="s">
        <v>156</v>
      </c>
      <c r="P195" s="722" t="s">
        <v>157</v>
      </c>
      <c r="Q195" s="52" t="s">
        <v>158</v>
      </c>
    </row>
    <row r="196" spans="1:17" s="1262" customFormat="1" ht="15.75" hidden="1" thickBot="1" x14ac:dyDescent="0.3">
      <c r="A196" s="2314" t="s">
        <v>229</v>
      </c>
      <c r="B196" s="2315"/>
      <c r="C196" s="2315"/>
      <c r="D196" s="2315"/>
      <c r="E196" s="2315"/>
      <c r="F196" s="2315"/>
      <c r="G196" s="2315"/>
      <c r="H196" s="2315"/>
      <c r="I196" s="2315"/>
      <c r="J196" s="2315"/>
      <c r="K196" s="2315"/>
      <c r="L196" s="2315"/>
      <c r="M196" s="2315"/>
      <c r="N196" s="2315"/>
      <c r="O196" s="2315"/>
      <c r="P196" s="2315"/>
      <c r="Q196" s="2316"/>
    </row>
    <row r="197" spans="1:17" s="1262" customFormat="1" ht="24.75" hidden="1" customHeight="1" x14ac:dyDescent="0.25">
      <c r="A197" s="148" t="s">
        <v>230</v>
      </c>
      <c r="B197" s="316">
        <v>151</v>
      </c>
      <c r="C197" s="317">
        <v>726</v>
      </c>
      <c r="D197" s="317">
        <v>511</v>
      </c>
      <c r="E197" s="317">
        <v>246</v>
      </c>
      <c r="F197" s="317">
        <v>166</v>
      </c>
      <c r="G197" s="317">
        <v>53</v>
      </c>
      <c r="H197" s="317">
        <v>72</v>
      </c>
      <c r="I197" s="318">
        <v>20584</v>
      </c>
      <c r="J197" s="317">
        <v>1146</v>
      </c>
      <c r="K197" s="317">
        <v>474</v>
      </c>
      <c r="L197" s="317">
        <v>5713</v>
      </c>
      <c r="M197" s="317">
        <v>2676</v>
      </c>
      <c r="N197" s="317">
        <v>157</v>
      </c>
      <c r="O197" s="317">
        <v>1058</v>
      </c>
      <c r="P197" s="319">
        <v>796</v>
      </c>
      <c r="Q197" s="299">
        <f>SUM(B197:P197)</f>
        <v>34529</v>
      </c>
    </row>
    <row r="198" spans="1:17" s="1262" customFormat="1" ht="24.75" hidden="1" customHeight="1" thickBot="1" x14ac:dyDescent="0.3">
      <c r="A198" s="71" t="s">
        <v>231</v>
      </c>
      <c r="B198" s="228">
        <f>SUM(B197/Q197)</f>
        <v>4.373135625126705E-3</v>
      </c>
      <c r="C198" s="255">
        <f>SUM(C197/Q197)</f>
        <v>2.1025804396304557E-2</v>
      </c>
      <c r="D198" s="255">
        <f>SUM(D197/Q197)</f>
        <v>1.4799154334038054E-2</v>
      </c>
      <c r="E198" s="255">
        <f>SUM(E197/Q197)</f>
        <v>7.1244461177560892E-3</v>
      </c>
      <c r="F198" s="255">
        <f>SUM(F197/Q197)</f>
        <v>4.8075530713313445E-3</v>
      </c>
      <c r="G198" s="255">
        <f>SUM(G197/Q197)</f>
        <v>1.5349416432563932E-3</v>
      </c>
      <c r="H198" s="255">
        <f>SUM(H197/Q197)</f>
        <v>2.08520374178227E-3</v>
      </c>
      <c r="I198" s="255">
        <f>SUM(I197/Q197)</f>
        <v>0.59613658084508669</v>
      </c>
      <c r="J198" s="255">
        <f>SUM(J197/Q197)</f>
        <v>3.3189492890034464E-2</v>
      </c>
      <c r="K198" s="255">
        <f>SUM(K197/Q197)</f>
        <v>1.3727591300066611E-2</v>
      </c>
      <c r="L198" s="255">
        <f>SUM(L197/Q197)</f>
        <v>0.16545512467780707</v>
      </c>
      <c r="M198" s="255">
        <f>SUM(M197/Q197)</f>
        <v>7.7500072402907697E-2</v>
      </c>
      <c r="N198" s="255">
        <f>SUM(N197/Q197)</f>
        <v>4.5469026036085609E-3</v>
      </c>
      <c r="O198" s="255">
        <f>SUM(O197/Q197)</f>
        <v>3.0640910538967246E-2</v>
      </c>
      <c r="P198" s="256">
        <f>SUM(P197/Q197)</f>
        <v>2.3053085811926208E-2</v>
      </c>
      <c r="Q198" s="723">
        <f>SUM(B198:P198)</f>
        <v>1</v>
      </c>
    </row>
    <row r="199" spans="1:17" s="1262" customFormat="1" ht="9.75" hidden="1" customHeight="1" thickBot="1" x14ac:dyDescent="0.3">
      <c r="A199" s="727"/>
      <c r="B199" s="728"/>
      <c r="C199" s="728"/>
      <c r="D199" s="728"/>
      <c r="E199" s="728"/>
      <c r="F199" s="728"/>
      <c r="G199" s="728"/>
      <c r="H199" s="728"/>
      <c r="I199" s="728"/>
      <c r="J199" s="728"/>
      <c r="K199" s="728"/>
      <c r="L199" s="728"/>
      <c r="M199" s="728"/>
      <c r="N199" s="728"/>
      <c r="O199" s="728"/>
      <c r="P199" s="728"/>
      <c r="Q199" s="729"/>
    </row>
    <row r="200" spans="1:17" s="1262" customFormat="1" ht="15.75" hidden="1" thickBot="1" x14ac:dyDescent="0.3">
      <c r="A200" s="2314" t="s">
        <v>232</v>
      </c>
      <c r="B200" s="2315"/>
      <c r="C200" s="2315"/>
      <c r="D200" s="2315"/>
      <c r="E200" s="2315"/>
      <c r="F200" s="2315"/>
      <c r="G200" s="2315"/>
      <c r="H200" s="2315"/>
      <c r="I200" s="2315"/>
      <c r="J200" s="2315"/>
      <c r="K200" s="2315"/>
      <c r="L200" s="2315"/>
      <c r="M200" s="2315"/>
      <c r="N200" s="2315"/>
      <c r="O200" s="2315"/>
      <c r="P200" s="2315"/>
      <c r="Q200" s="2316"/>
    </row>
    <row r="201" spans="1:17" s="1262" customFormat="1" ht="24.75" hidden="1" customHeight="1" x14ac:dyDescent="0.25">
      <c r="A201" s="148" t="s">
        <v>233</v>
      </c>
      <c r="B201" s="316">
        <v>13</v>
      </c>
      <c r="C201" s="317">
        <v>61</v>
      </c>
      <c r="D201" s="317">
        <v>51</v>
      </c>
      <c r="E201" s="317">
        <v>32</v>
      </c>
      <c r="F201" s="317">
        <v>28</v>
      </c>
      <c r="G201" s="317">
        <v>3</v>
      </c>
      <c r="H201" s="317">
        <v>5</v>
      </c>
      <c r="I201" s="318">
        <v>2316</v>
      </c>
      <c r="J201" s="317">
        <v>180</v>
      </c>
      <c r="K201" s="317">
        <v>30</v>
      </c>
      <c r="L201" s="317">
        <v>928</v>
      </c>
      <c r="M201" s="317">
        <v>262</v>
      </c>
      <c r="N201" s="317">
        <v>24</v>
      </c>
      <c r="O201" s="317">
        <v>137</v>
      </c>
      <c r="P201" s="319">
        <v>74</v>
      </c>
      <c r="Q201" s="299">
        <f>SUM(B201:P201)</f>
        <v>4144</v>
      </c>
    </row>
    <row r="202" spans="1:17" s="1262" customFormat="1" ht="24.75" hidden="1" customHeight="1" thickBot="1" x14ac:dyDescent="0.3">
      <c r="A202" s="71" t="s">
        <v>234</v>
      </c>
      <c r="B202" s="228">
        <f>SUM(B201/Q201)</f>
        <v>3.1370656370656369E-3</v>
      </c>
      <c r="C202" s="255">
        <f>SUM(C201/Q201)</f>
        <v>1.472007722007722E-2</v>
      </c>
      <c r="D202" s="255">
        <f>SUM(D201/Q201)</f>
        <v>1.2306949806949807E-2</v>
      </c>
      <c r="E202" s="255">
        <f>SUM(E201/Q201)</f>
        <v>7.7220077220077222E-3</v>
      </c>
      <c r="F202" s="255">
        <f>SUM(F201/Q201)</f>
        <v>6.7567567567567571E-3</v>
      </c>
      <c r="G202" s="255">
        <f>SUM(G201/Q201)</f>
        <v>7.239382239382239E-4</v>
      </c>
      <c r="H202" s="255">
        <f>SUM(H201/Q201)</f>
        <v>1.2065637065637065E-3</v>
      </c>
      <c r="I202" s="255">
        <f>SUM(I201/Q201)</f>
        <v>0.55888030888030893</v>
      </c>
      <c r="J202" s="255">
        <f>SUM(J201/Q201)</f>
        <v>4.343629343629344E-2</v>
      </c>
      <c r="K202" s="255">
        <f>SUM(K201/Q201)</f>
        <v>7.2393822393822397E-3</v>
      </c>
      <c r="L202" s="255">
        <f>SUM(L201/Q201)</f>
        <v>0.22393822393822393</v>
      </c>
      <c r="M202" s="255">
        <f>SUM(M201/Q201)</f>
        <v>6.3223938223938222E-2</v>
      </c>
      <c r="N202" s="255">
        <f>SUM(N201/Q201)</f>
        <v>5.7915057915057912E-3</v>
      </c>
      <c r="O202" s="255">
        <f>SUM(O201/Q201)</f>
        <v>3.3059845559845563E-2</v>
      </c>
      <c r="P202" s="256">
        <f>SUM(P201/Q201)</f>
        <v>1.7857142857142856E-2</v>
      </c>
      <c r="Q202" s="723">
        <f>SUM(B202:P202)</f>
        <v>1</v>
      </c>
    </row>
    <row r="203" spans="1:17" s="1262" customFormat="1" ht="10.5" hidden="1" customHeight="1" thickBot="1" x14ac:dyDescent="0.3">
      <c r="A203" s="727"/>
      <c r="B203" s="296"/>
      <c r="C203" s="296"/>
      <c r="D203" s="296"/>
      <c r="E203" s="296"/>
      <c r="F203" s="296"/>
      <c r="G203" s="296"/>
      <c r="H203" s="296"/>
      <c r="I203" s="296"/>
      <c r="J203" s="296"/>
      <c r="K203" s="296"/>
      <c r="L203" s="296"/>
      <c r="M203" s="296"/>
      <c r="N203" s="296"/>
      <c r="O203" s="296"/>
      <c r="P203" s="296"/>
      <c r="Q203" s="729"/>
    </row>
    <row r="204" spans="1:17" s="1262" customFormat="1" ht="15.75" hidden="1" customHeight="1" thickBot="1" x14ac:dyDescent="0.3">
      <c r="A204" s="2314" t="s">
        <v>235</v>
      </c>
      <c r="B204" s="2315"/>
      <c r="C204" s="2315"/>
      <c r="D204" s="2315"/>
      <c r="E204" s="2315"/>
      <c r="F204" s="2315"/>
      <c r="G204" s="2315"/>
      <c r="H204" s="2315"/>
      <c r="I204" s="2315"/>
      <c r="J204" s="2315"/>
      <c r="K204" s="2315"/>
      <c r="L204" s="2315"/>
      <c r="M204" s="2315"/>
      <c r="N204" s="2315"/>
      <c r="O204" s="2315"/>
      <c r="P204" s="2315"/>
      <c r="Q204" s="2316"/>
    </row>
    <row r="205" spans="1:17" s="1262" customFormat="1" ht="24.75" hidden="1" customHeight="1" thickBot="1" x14ac:dyDescent="0.3">
      <c r="A205" s="1516" t="s">
        <v>233</v>
      </c>
      <c r="B205" s="316">
        <v>13</v>
      </c>
      <c r="C205" s="317">
        <v>61</v>
      </c>
      <c r="D205" s="317">
        <v>51</v>
      </c>
      <c r="E205" s="317">
        <v>32</v>
      </c>
      <c r="F205" s="317">
        <v>28</v>
      </c>
      <c r="G205" s="317">
        <v>3</v>
      </c>
      <c r="H205" s="317">
        <v>5</v>
      </c>
      <c r="I205" s="318">
        <v>2316</v>
      </c>
      <c r="J205" s="317">
        <v>180</v>
      </c>
      <c r="K205" s="317">
        <v>30</v>
      </c>
      <c r="L205" s="317">
        <v>928</v>
      </c>
      <c r="M205" s="317">
        <v>262</v>
      </c>
      <c r="N205" s="317">
        <v>24</v>
      </c>
      <c r="O205" s="317">
        <v>137</v>
      </c>
      <c r="P205" s="319">
        <v>74</v>
      </c>
      <c r="Q205" s="1523">
        <f>SUM(B205:P205)</f>
        <v>4144</v>
      </c>
    </row>
    <row r="206" spans="1:17" s="1262" customFormat="1" ht="24.75" hidden="1" customHeight="1" x14ac:dyDescent="0.25">
      <c r="A206" s="151" t="s">
        <v>236</v>
      </c>
      <c r="B206" s="316">
        <v>1</v>
      </c>
      <c r="C206" s="317">
        <v>0</v>
      </c>
      <c r="D206" s="317">
        <v>0</v>
      </c>
      <c r="E206" s="317">
        <v>0</v>
      </c>
      <c r="F206" s="317">
        <v>0</v>
      </c>
      <c r="G206" s="317">
        <v>0</v>
      </c>
      <c r="H206" s="317">
        <v>0</v>
      </c>
      <c r="I206" s="318">
        <v>17</v>
      </c>
      <c r="J206" s="317">
        <v>0</v>
      </c>
      <c r="K206" s="317">
        <v>1</v>
      </c>
      <c r="L206" s="317">
        <v>26</v>
      </c>
      <c r="M206" s="317">
        <v>2</v>
      </c>
      <c r="N206" s="317">
        <v>0</v>
      </c>
      <c r="O206" s="317">
        <v>2</v>
      </c>
      <c r="P206" s="319">
        <v>4</v>
      </c>
      <c r="Q206" s="1517">
        <f>SUM(B206:P206)</f>
        <v>53</v>
      </c>
    </row>
    <row r="207" spans="1:17" s="1262" customFormat="1" ht="26.25" hidden="1" thickBot="1" x14ac:dyDescent="0.3">
      <c r="A207" s="71" t="s">
        <v>237</v>
      </c>
      <c r="B207" s="587">
        <f t="shared" ref="B207:Q207" si="24">SUM(B206/B205)</f>
        <v>7.6923076923076927E-2</v>
      </c>
      <c r="C207" s="588">
        <f t="shared" si="24"/>
        <v>0</v>
      </c>
      <c r="D207" s="588">
        <f t="shared" si="24"/>
        <v>0</v>
      </c>
      <c r="E207" s="588">
        <f t="shared" si="24"/>
        <v>0</v>
      </c>
      <c r="F207" s="588">
        <f t="shared" si="24"/>
        <v>0</v>
      </c>
      <c r="G207" s="588">
        <f t="shared" si="24"/>
        <v>0</v>
      </c>
      <c r="H207" s="588">
        <f t="shared" si="24"/>
        <v>0</v>
      </c>
      <c r="I207" s="588">
        <f t="shared" si="24"/>
        <v>7.3402417962003452E-3</v>
      </c>
      <c r="J207" s="588">
        <f t="shared" si="24"/>
        <v>0</v>
      </c>
      <c r="K207" s="588">
        <f t="shared" si="24"/>
        <v>3.3333333333333333E-2</v>
      </c>
      <c r="L207" s="588">
        <f t="shared" si="24"/>
        <v>2.8017241379310345E-2</v>
      </c>
      <c r="M207" s="588">
        <f t="shared" si="24"/>
        <v>7.6335877862595417E-3</v>
      </c>
      <c r="N207" s="588">
        <f t="shared" si="24"/>
        <v>0</v>
      </c>
      <c r="O207" s="588">
        <f t="shared" si="24"/>
        <v>1.4598540145985401E-2</v>
      </c>
      <c r="P207" s="589">
        <f t="shared" si="24"/>
        <v>5.4054054054054057E-2</v>
      </c>
      <c r="Q207" s="301">
        <f t="shared" si="24"/>
        <v>1.278957528957529E-2</v>
      </c>
    </row>
    <row r="208" spans="1:17" s="1262" customFormat="1" ht="9.75" hidden="1" customHeight="1" thickBot="1" x14ac:dyDescent="0.3">
      <c r="A208" s="727"/>
      <c r="B208" s="296"/>
      <c r="C208" s="296"/>
      <c r="D208" s="296"/>
      <c r="E208" s="296"/>
      <c r="F208" s="296"/>
      <c r="G208" s="296"/>
      <c r="H208" s="296"/>
      <c r="I208" s="296"/>
      <c r="J208" s="296"/>
      <c r="K208" s="296"/>
      <c r="L208" s="296"/>
      <c r="M208" s="296"/>
      <c r="N208" s="296"/>
      <c r="O208" s="296"/>
      <c r="P208" s="296"/>
      <c r="Q208" s="729"/>
    </row>
    <row r="209" spans="1:17" s="1262" customFormat="1" ht="15.75" hidden="1" customHeight="1" thickBot="1" x14ac:dyDescent="0.3">
      <c r="A209" s="2314" t="s">
        <v>238</v>
      </c>
      <c r="B209" s="2315"/>
      <c r="C209" s="2315"/>
      <c r="D209" s="2315"/>
      <c r="E209" s="2315"/>
      <c r="F209" s="2315"/>
      <c r="G209" s="2315"/>
      <c r="H209" s="2315"/>
      <c r="I209" s="2315"/>
      <c r="J209" s="2315"/>
      <c r="K209" s="2315"/>
      <c r="L209" s="2315"/>
      <c r="M209" s="2315"/>
      <c r="N209" s="2315"/>
      <c r="O209" s="2315"/>
      <c r="P209" s="2315"/>
      <c r="Q209" s="2316"/>
    </row>
    <row r="210" spans="1:17" s="1262" customFormat="1" ht="24.75" hidden="1" customHeight="1" thickBot="1" x14ac:dyDescent="0.3">
      <c r="A210" s="1518" t="s">
        <v>233</v>
      </c>
      <c r="B210" s="1519">
        <v>13</v>
      </c>
      <c r="C210" s="1520">
        <v>61</v>
      </c>
      <c r="D210" s="1520">
        <v>51</v>
      </c>
      <c r="E210" s="1520">
        <v>32</v>
      </c>
      <c r="F210" s="1520">
        <v>28</v>
      </c>
      <c r="G210" s="1520">
        <v>3</v>
      </c>
      <c r="H210" s="1520">
        <v>5</v>
      </c>
      <c r="I210" s="1521">
        <v>2316</v>
      </c>
      <c r="J210" s="1520">
        <v>180</v>
      </c>
      <c r="K210" s="1520">
        <v>30</v>
      </c>
      <c r="L210" s="1520">
        <v>928</v>
      </c>
      <c r="M210" s="1520">
        <v>262</v>
      </c>
      <c r="N210" s="1520">
        <v>24</v>
      </c>
      <c r="O210" s="1520">
        <v>137</v>
      </c>
      <c r="P210" s="1522">
        <v>74</v>
      </c>
      <c r="Q210" s="1523">
        <f>SUM(B210:P210)</f>
        <v>4144</v>
      </c>
    </row>
    <row r="211" spans="1:17" s="1262" customFormat="1" ht="24.75" hidden="1" customHeight="1" x14ac:dyDescent="0.25">
      <c r="A211" s="151" t="s">
        <v>239</v>
      </c>
      <c r="B211" s="361">
        <v>0</v>
      </c>
      <c r="C211" s="362">
        <v>4</v>
      </c>
      <c r="D211" s="362">
        <v>2</v>
      </c>
      <c r="E211" s="362">
        <v>0</v>
      </c>
      <c r="F211" s="362">
        <v>5</v>
      </c>
      <c r="G211" s="362">
        <v>0</v>
      </c>
      <c r="H211" s="362">
        <v>0</v>
      </c>
      <c r="I211" s="363">
        <v>87</v>
      </c>
      <c r="J211" s="362">
        <v>1</v>
      </c>
      <c r="K211" s="362">
        <v>8</v>
      </c>
      <c r="L211" s="362">
        <v>44</v>
      </c>
      <c r="M211" s="362">
        <v>2</v>
      </c>
      <c r="N211" s="362">
        <v>1</v>
      </c>
      <c r="O211" s="362">
        <v>7</v>
      </c>
      <c r="P211" s="364">
        <v>1</v>
      </c>
      <c r="Q211" s="1517">
        <f>SUM(B211:P211)</f>
        <v>162</v>
      </c>
    </row>
    <row r="212" spans="1:17" s="1262" customFormat="1" ht="26.25" hidden="1" thickBot="1" x14ac:dyDescent="0.3">
      <c r="A212" s="71" t="s">
        <v>240</v>
      </c>
      <c r="B212" s="587">
        <f t="shared" ref="B212:Q212" si="25">SUM(B211/B210)</f>
        <v>0</v>
      </c>
      <c r="C212" s="588">
        <f t="shared" si="25"/>
        <v>6.5573770491803282E-2</v>
      </c>
      <c r="D212" s="588">
        <f t="shared" si="25"/>
        <v>3.9215686274509803E-2</v>
      </c>
      <c r="E212" s="588">
        <f t="shared" si="25"/>
        <v>0</v>
      </c>
      <c r="F212" s="588">
        <f t="shared" si="25"/>
        <v>0.17857142857142858</v>
      </c>
      <c r="G212" s="588">
        <f t="shared" si="25"/>
        <v>0</v>
      </c>
      <c r="H212" s="588">
        <f t="shared" si="25"/>
        <v>0</v>
      </c>
      <c r="I212" s="588">
        <f t="shared" si="25"/>
        <v>3.756476683937824E-2</v>
      </c>
      <c r="J212" s="588">
        <f t="shared" si="25"/>
        <v>5.5555555555555558E-3</v>
      </c>
      <c r="K212" s="588">
        <f t="shared" si="25"/>
        <v>0.26666666666666666</v>
      </c>
      <c r="L212" s="588">
        <f t="shared" si="25"/>
        <v>4.7413793103448273E-2</v>
      </c>
      <c r="M212" s="588">
        <f t="shared" si="25"/>
        <v>7.6335877862595417E-3</v>
      </c>
      <c r="N212" s="588">
        <f t="shared" si="25"/>
        <v>4.1666666666666664E-2</v>
      </c>
      <c r="O212" s="588">
        <f t="shared" si="25"/>
        <v>5.1094890510948905E-2</v>
      </c>
      <c r="P212" s="589">
        <f t="shared" si="25"/>
        <v>1.3513513513513514E-2</v>
      </c>
      <c r="Q212" s="301">
        <f t="shared" si="25"/>
        <v>3.9092664092664091E-2</v>
      </c>
    </row>
    <row r="213" spans="1:17" s="1262" customFormat="1" ht="9.75" hidden="1" customHeight="1" thickBot="1" x14ac:dyDescent="0.3">
      <c r="A213" s="727"/>
      <c r="B213" s="296"/>
      <c r="C213" s="296"/>
      <c r="D213" s="296"/>
      <c r="E213" s="296"/>
      <c r="F213" s="296"/>
      <c r="G213" s="296"/>
      <c r="H213" s="296"/>
      <c r="I213" s="296"/>
      <c r="J213" s="296"/>
      <c r="K213" s="296"/>
      <c r="L213" s="296"/>
      <c r="M213" s="296"/>
      <c r="N213" s="296"/>
      <c r="O213" s="296"/>
      <c r="P213" s="296"/>
      <c r="Q213" s="729"/>
    </row>
    <row r="214" spans="1:17" s="1262" customFormat="1" ht="15.75" hidden="1" customHeight="1" thickBot="1" x14ac:dyDescent="0.3">
      <c r="A214" s="2314" t="s">
        <v>241</v>
      </c>
      <c r="B214" s="2315"/>
      <c r="C214" s="2315"/>
      <c r="D214" s="2315"/>
      <c r="E214" s="2315"/>
      <c r="F214" s="2315"/>
      <c r="G214" s="2315"/>
      <c r="H214" s="2315"/>
      <c r="I214" s="2315"/>
      <c r="J214" s="2315"/>
      <c r="K214" s="2315"/>
      <c r="L214" s="2315"/>
      <c r="M214" s="2315"/>
      <c r="N214" s="2315"/>
      <c r="O214" s="2315"/>
      <c r="P214" s="2315"/>
      <c r="Q214" s="2316"/>
    </row>
    <row r="215" spans="1:17" s="1262" customFormat="1" ht="24.75" hidden="1" customHeight="1" thickBot="1" x14ac:dyDescent="0.3">
      <c r="A215" s="1518" t="s">
        <v>233</v>
      </c>
      <c r="B215" s="1519">
        <v>13</v>
      </c>
      <c r="C215" s="1520">
        <v>61</v>
      </c>
      <c r="D215" s="1520">
        <v>51</v>
      </c>
      <c r="E215" s="1520">
        <v>32</v>
      </c>
      <c r="F215" s="1520">
        <v>28</v>
      </c>
      <c r="G215" s="1520">
        <v>3</v>
      </c>
      <c r="H215" s="1520">
        <v>5</v>
      </c>
      <c r="I215" s="1521">
        <v>2316</v>
      </c>
      <c r="J215" s="1520">
        <v>180</v>
      </c>
      <c r="K215" s="1520">
        <v>30</v>
      </c>
      <c r="L215" s="1520">
        <v>928</v>
      </c>
      <c r="M215" s="1520">
        <v>262</v>
      </c>
      <c r="N215" s="1520">
        <v>24</v>
      </c>
      <c r="O215" s="1520">
        <v>137</v>
      </c>
      <c r="P215" s="1522">
        <v>74</v>
      </c>
      <c r="Q215" s="1523">
        <f>SUM(B215:P215)</f>
        <v>4144</v>
      </c>
    </row>
    <row r="216" spans="1:17" s="1262" customFormat="1" ht="24.75" hidden="1" customHeight="1" x14ac:dyDescent="0.25">
      <c r="A216" s="151" t="s">
        <v>242</v>
      </c>
      <c r="B216" s="361">
        <v>0</v>
      </c>
      <c r="C216" s="362">
        <v>2</v>
      </c>
      <c r="D216" s="362">
        <v>1</v>
      </c>
      <c r="E216" s="362">
        <v>0</v>
      </c>
      <c r="F216" s="362">
        <v>0</v>
      </c>
      <c r="G216" s="362">
        <v>0</v>
      </c>
      <c r="H216" s="362">
        <v>0</v>
      </c>
      <c r="I216" s="363">
        <v>65</v>
      </c>
      <c r="J216" s="362">
        <v>4</v>
      </c>
      <c r="K216" s="362">
        <v>1</v>
      </c>
      <c r="L216" s="362">
        <v>37</v>
      </c>
      <c r="M216" s="362">
        <v>10</v>
      </c>
      <c r="N216" s="362">
        <v>0</v>
      </c>
      <c r="O216" s="362">
        <v>1</v>
      </c>
      <c r="P216" s="364">
        <v>1</v>
      </c>
      <c r="Q216" s="1517">
        <f>SUM(B216:P216)</f>
        <v>122</v>
      </c>
    </row>
    <row r="217" spans="1:17" s="1262" customFormat="1" ht="27" hidden="1" customHeight="1" thickBot="1" x14ac:dyDescent="0.3">
      <c r="A217" s="71" t="s">
        <v>243</v>
      </c>
      <c r="B217" s="587">
        <f t="shared" ref="B217:Q217" si="26">SUM(B216/B215)</f>
        <v>0</v>
      </c>
      <c r="C217" s="588">
        <f t="shared" si="26"/>
        <v>3.2786885245901641E-2</v>
      </c>
      <c r="D217" s="588">
        <f t="shared" si="26"/>
        <v>1.9607843137254902E-2</v>
      </c>
      <c r="E217" s="588">
        <f t="shared" si="26"/>
        <v>0</v>
      </c>
      <c r="F217" s="588">
        <f t="shared" si="26"/>
        <v>0</v>
      </c>
      <c r="G217" s="588">
        <f t="shared" si="26"/>
        <v>0</v>
      </c>
      <c r="H217" s="588">
        <f t="shared" si="26"/>
        <v>0</v>
      </c>
      <c r="I217" s="588">
        <f t="shared" si="26"/>
        <v>2.8065630397236616E-2</v>
      </c>
      <c r="J217" s="588">
        <f t="shared" si="26"/>
        <v>2.2222222222222223E-2</v>
      </c>
      <c r="K217" s="588">
        <f t="shared" si="26"/>
        <v>3.3333333333333333E-2</v>
      </c>
      <c r="L217" s="588">
        <f t="shared" si="26"/>
        <v>3.9870689655172417E-2</v>
      </c>
      <c r="M217" s="588">
        <f t="shared" si="26"/>
        <v>3.8167938931297711E-2</v>
      </c>
      <c r="N217" s="588">
        <f t="shared" si="26"/>
        <v>0</v>
      </c>
      <c r="O217" s="588">
        <f t="shared" si="26"/>
        <v>7.2992700729927005E-3</v>
      </c>
      <c r="P217" s="589">
        <f t="shared" si="26"/>
        <v>1.3513513513513514E-2</v>
      </c>
      <c r="Q217" s="301">
        <f t="shared" si="26"/>
        <v>2.944015444015444E-2</v>
      </c>
    </row>
    <row r="218" spans="1:17" s="1262" customFormat="1" ht="19.5" hidden="1" customHeight="1" thickBot="1" x14ac:dyDescent="0.35">
      <c r="A218" s="2410" t="s">
        <v>135</v>
      </c>
      <c r="B218" s="2411"/>
      <c r="C218" s="2411"/>
      <c r="D218" s="2411"/>
      <c r="E218" s="2411"/>
      <c r="F218" s="2411"/>
      <c r="G218" s="2411"/>
      <c r="H218" s="2411"/>
      <c r="I218" s="2411"/>
      <c r="J218" s="2411"/>
      <c r="K218" s="2411"/>
      <c r="L218" s="2411"/>
      <c r="M218" s="2411"/>
      <c r="N218" s="2411"/>
      <c r="O218" s="2411"/>
      <c r="P218" s="2411"/>
      <c r="Q218" s="2412"/>
    </row>
    <row r="219" spans="1:17" s="1262" customFormat="1" ht="59.25" hidden="1" customHeight="1" thickBot="1" x14ac:dyDescent="0.3">
      <c r="A219" s="111"/>
      <c r="B219" s="720" t="s">
        <v>143</v>
      </c>
      <c r="C219" s="721" t="s">
        <v>144</v>
      </c>
      <c r="D219" s="721" t="s">
        <v>145</v>
      </c>
      <c r="E219" s="721" t="s">
        <v>146</v>
      </c>
      <c r="F219" s="721" t="s">
        <v>147</v>
      </c>
      <c r="G219" s="721" t="s">
        <v>148</v>
      </c>
      <c r="H219" s="721" t="s">
        <v>149</v>
      </c>
      <c r="I219" s="721" t="s">
        <v>150</v>
      </c>
      <c r="J219" s="721" t="s">
        <v>151</v>
      </c>
      <c r="K219" s="721" t="s">
        <v>152</v>
      </c>
      <c r="L219" s="721" t="s">
        <v>153</v>
      </c>
      <c r="M219" s="721" t="s">
        <v>154</v>
      </c>
      <c r="N219" s="721" t="s">
        <v>155</v>
      </c>
      <c r="O219" s="721" t="s">
        <v>156</v>
      </c>
      <c r="P219" s="722" t="s">
        <v>157</v>
      </c>
      <c r="Q219" s="52" t="s">
        <v>158</v>
      </c>
    </row>
    <row r="220" spans="1:17" s="1262" customFormat="1" ht="15.75" hidden="1" thickBot="1" x14ac:dyDescent="0.3">
      <c r="A220" s="2314" t="s">
        <v>229</v>
      </c>
      <c r="B220" s="2315"/>
      <c r="C220" s="2315"/>
      <c r="D220" s="2315"/>
      <c r="E220" s="2315"/>
      <c r="F220" s="2315"/>
      <c r="G220" s="2315"/>
      <c r="H220" s="2315"/>
      <c r="I220" s="2315"/>
      <c r="J220" s="2315"/>
      <c r="K220" s="2315"/>
      <c r="L220" s="2315"/>
      <c r="M220" s="2315"/>
      <c r="N220" s="2315"/>
      <c r="O220" s="2315"/>
      <c r="P220" s="2315"/>
      <c r="Q220" s="2316"/>
    </row>
    <row r="221" spans="1:17" s="1262" customFormat="1" ht="24.75" hidden="1" customHeight="1" x14ac:dyDescent="0.25">
      <c r="A221" s="148" t="s">
        <v>230</v>
      </c>
      <c r="B221" s="316">
        <v>158</v>
      </c>
      <c r="C221" s="317">
        <v>490</v>
      </c>
      <c r="D221" s="317">
        <v>447</v>
      </c>
      <c r="E221" s="317">
        <v>279</v>
      </c>
      <c r="F221" s="317">
        <v>209</v>
      </c>
      <c r="G221" s="317">
        <v>64</v>
      </c>
      <c r="H221" s="317">
        <v>109</v>
      </c>
      <c r="I221" s="318">
        <v>19020</v>
      </c>
      <c r="J221" s="317">
        <v>998</v>
      </c>
      <c r="K221" s="317">
        <v>503</v>
      </c>
      <c r="L221" s="317">
        <v>4858</v>
      </c>
      <c r="M221" s="317">
        <v>1787</v>
      </c>
      <c r="N221" s="317">
        <v>114</v>
      </c>
      <c r="O221" s="317">
        <v>845</v>
      </c>
      <c r="P221" s="319">
        <v>645</v>
      </c>
      <c r="Q221" s="299">
        <f>SUM(B221:P221)</f>
        <v>30526</v>
      </c>
    </row>
    <row r="222" spans="1:17" s="1262" customFormat="1" ht="24.75" hidden="1" customHeight="1" thickBot="1" x14ac:dyDescent="0.3">
      <c r="A222" s="71" t="s">
        <v>231</v>
      </c>
      <c r="B222" s="228">
        <f>SUM(B221/Q221)</f>
        <v>5.1759156129201336E-3</v>
      </c>
      <c r="C222" s="255">
        <f>SUM(C221/Q221)</f>
        <v>1.6051890191967504E-2</v>
      </c>
      <c r="D222" s="255">
        <f>SUM(D221/Q221)</f>
        <v>1.4643254930223415E-2</v>
      </c>
      <c r="E222" s="255">
        <f>SUM(E221/Q221)</f>
        <v>9.1397497215488441E-3</v>
      </c>
      <c r="F222" s="255">
        <f>SUM(F221/Q221)</f>
        <v>6.846622551267772E-3</v>
      </c>
      <c r="G222" s="255">
        <f>SUM(G221/Q221)</f>
        <v>2.0965734128284086E-3</v>
      </c>
      <c r="H222" s="255">
        <f>SUM(H221/Q221)</f>
        <v>3.5707265937233832E-3</v>
      </c>
      <c r="I222" s="255">
        <f>SUM(I221/Q221)</f>
        <v>0.62307541112494269</v>
      </c>
      <c r="J222" s="255">
        <f>SUM(J221/Q221)</f>
        <v>3.2693441656292996E-2</v>
      </c>
      <c r="K222" s="255">
        <f>SUM(K221/Q221)</f>
        <v>1.6477756666448275E-2</v>
      </c>
      <c r="L222" s="255">
        <f>SUM(L221/Q221)</f>
        <v>0.1591430256175064</v>
      </c>
      <c r="M222" s="255">
        <f>SUM(M221/Q221)</f>
        <v>5.854026076131822E-2</v>
      </c>
      <c r="N222" s="255">
        <f>SUM(N221/Q221)</f>
        <v>3.7345213916006028E-3</v>
      </c>
      <c r="O222" s="255">
        <f>SUM(O221/Q221)</f>
        <v>2.7681320841250082E-2</v>
      </c>
      <c r="P222" s="256">
        <f>SUM(P221/Q221)</f>
        <v>2.1129528926161305E-2</v>
      </c>
      <c r="Q222" s="723">
        <f>SUM(B222:P222)</f>
        <v>0.99999999999999989</v>
      </c>
    </row>
    <row r="223" spans="1:17" s="1262" customFormat="1" ht="9.75" hidden="1" customHeight="1" thickBot="1" x14ac:dyDescent="0.3">
      <c r="A223" s="727"/>
      <c r="B223" s="728"/>
      <c r="C223" s="728"/>
      <c r="D223" s="728"/>
      <c r="E223" s="728"/>
      <c r="F223" s="728"/>
      <c r="G223" s="728"/>
      <c r="H223" s="728"/>
      <c r="I223" s="728"/>
      <c r="J223" s="728"/>
      <c r="K223" s="728"/>
      <c r="L223" s="728"/>
      <c r="M223" s="728"/>
      <c r="N223" s="728"/>
      <c r="O223" s="728"/>
      <c r="P223" s="728"/>
      <c r="Q223" s="729"/>
    </row>
    <row r="224" spans="1:17" s="1262" customFormat="1" ht="15.75" hidden="1" thickBot="1" x14ac:dyDescent="0.3">
      <c r="A224" s="2314" t="s">
        <v>232</v>
      </c>
      <c r="B224" s="2315"/>
      <c r="C224" s="2315"/>
      <c r="D224" s="2315"/>
      <c r="E224" s="2315"/>
      <c r="F224" s="2315"/>
      <c r="G224" s="2315"/>
      <c r="H224" s="2315"/>
      <c r="I224" s="2315"/>
      <c r="J224" s="2315"/>
      <c r="K224" s="2315"/>
      <c r="L224" s="2315"/>
      <c r="M224" s="2315"/>
      <c r="N224" s="2315"/>
      <c r="O224" s="2315"/>
      <c r="P224" s="2315"/>
      <c r="Q224" s="2316"/>
    </row>
    <row r="225" spans="1:17" s="1262" customFormat="1" ht="24.75" hidden="1" customHeight="1" x14ac:dyDescent="0.25">
      <c r="A225" s="148" t="s">
        <v>233</v>
      </c>
      <c r="B225" s="316">
        <v>8</v>
      </c>
      <c r="C225" s="317">
        <v>54</v>
      </c>
      <c r="D225" s="317">
        <v>64</v>
      </c>
      <c r="E225" s="317">
        <v>54</v>
      </c>
      <c r="F225" s="317">
        <v>24</v>
      </c>
      <c r="G225" s="317">
        <v>5</v>
      </c>
      <c r="H225" s="317">
        <v>13</v>
      </c>
      <c r="I225" s="318">
        <v>3006</v>
      </c>
      <c r="J225" s="317">
        <v>196</v>
      </c>
      <c r="K225" s="317">
        <v>33</v>
      </c>
      <c r="L225" s="317">
        <v>1030</v>
      </c>
      <c r="M225" s="317">
        <v>287</v>
      </c>
      <c r="N225" s="317">
        <v>10</v>
      </c>
      <c r="O225" s="317">
        <v>99</v>
      </c>
      <c r="P225" s="319">
        <v>84</v>
      </c>
      <c r="Q225" s="299">
        <f>SUM(B225:P225)</f>
        <v>4967</v>
      </c>
    </row>
    <row r="226" spans="1:17" s="1262" customFormat="1" ht="24.75" hidden="1" customHeight="1" thickBot="1" x14ac:dyDescent="0.3">
      <c r="A226" s="71" t="s">
        <v>234</v>
      </c>
      <c r="B226" s="228">
        <f>SUM(B225/Q225)</f>
        <v>1.6106301590497283E-3</v>
      </c>
      <c r="C226" s="255">
        <f>SUM(C225/Q225)</f>
        <v>1.0871753573585665E-2</v>
      </c>
      <c r="D226" s="255">
        <f>SUM(D225/Q225)</f>
        <v>1.2885041272397826E-2</v>
      </c>
      <c r="E226" s="255">
        <f>SUM(E225/Q225)</f>
        <v>1.0871753573585665E-2</v>
      </c>
      <c r="F226" s="255">
        <f>SUM(F225/Q225)</f>
        <v>4.8318904771491849E-3</v>
      </c>
      <c r="G226" s="255">
        <f>SUM(G225/Q225)</f>
        <v>1.0066438494060802E-3</v>
      </c>
      <c r="H226" s="255">
        <f>SUM(H225/Q225)</f>
        <v>2.6172740084558083E-3</v>
      </c>
      <c r="I226" s="255">
        <f>SUM(I225/Q225)</f>
        <v>0.60519428226293537</v>
      </c>
      <c r="J226" s="255">
        <f>SUM(J225/Q225)</f>
        <v>3.9460438896718339E-2</v>
      </c>
      <c r="K226" s="255">
        <f>SUM(K225/Q225)</f>
        <v>6.643849406080129E-3</v>
      </c>
      <c r="L226" s="255">
        <f>SUM(L225/Q225)</f>
        <v>0.20736863297765251</v>
      </c>
      <c r="M226" s="255">
        <f>SUM(M225/Q225)</f>
        <v>5.7781356955908997E-2</v>
      </c>
      <c r="N226" s="255">
        <f>SUM(N225/Q225)</f>
        <v>2.0132876988121604E-3</v>
      </c>
      <c r="O226" s="255">
        <f>SUM(O225/Q225)</f>
        <v>1.9931548218240388E-2</v>
      </c>
      <c r="P226" s="256">
        <f>SUM(P225/Q225)</f>
        <v>1.6911616670022146E-2</v>
      </c>
      <c r="Q226" s="723">
        <f>SUM(B226:P226)</f>
        <v>1</v>
      </c>
    </row>
    <row r="227" spans="1:17" s="1262" customFormat="1" ht="10.5" hidden="1" customHeight="1" thickBot="1" x14ac:dyDescent="0.3">
      <c r="A227" s="727"/>
      <c r="B227" s="296"/>
      <c r="C227" s="296"/>
      <c r="D227" s="296"/>
      <c r="E227" s="296"/>
      <c r="F227" s="296"/>
      <c r="G227" s="296"/>
      <c r="H227" s="296"/>
      <c r="I227" s="296"/>
      <c r="J227" s="296"/>
      <c r="K227" s="296"/>
      <c r="L227" s="296"/>
      <c r="M227" s="296"/>
      <c r="N227" s="296"/>
      <c r="O227" s="296"/>
      <c r="P227" s="296"/>
      <c r="Q227" s="729"/>
    </row>
    <row r="228" spans="1:17" s="1262" customFormat="1" ht="15.75" hidden="1" customHeight="1" thickBot="1" x14ac:dyDescent="0.3">
      <c r="A228" s="2314" t="s">
        <v>235</v>
      </c>
      <c r="B228" s="2315"/>
      <c r="C228" s="2315"/>
      <c r="D228" s="2315"/>
      <c r="E228" s="2315"/>
      <c r="F228" s="2315"/>
      <c r="G228" s="2315"/>
      <c r="H228" s="2315"/>
      <c r="I228" s="2315"/>
      <c r="J228" s="2315"/>
      <c r="K228" s="2315"/>
      <c r="L228" s="2315"/>
      <c r="M228" s="2315"/>
      <c r="N228" s="2315"/>
      <c r="O228" s="2315"/>
      <c r="P228" s="2315"/>
      <c r="Q228" s="2316"/>
    </row>
    <row r="229" spans="1:17" s="1262" customFormat="1" ht="24.75" hidden="1" customHeight="1" x14ac:dyDescent="0.25">
      <c r="A229" s="148" t="s">
        <v>233</v>
      </c>
      <c r="B229" s="316">
        <v>8</v>
      </c>
      <c r="C229" s="317">
        <v>54</v>
      </c>
      <c r="D229" s="317">
        <v>64</v>
      </c>
      <c r="E229" s="317">
        <v>54</v>
      </c>
      <c r="F229" s="317">
        <v>24</v>
      </c>
      <c r="G229" s="317">
        <v>5</v>
      </c>
      <c r="H229" s="317">
        <v>13</v>
      </c>
      <c r="I229" s="318">
        <v>3006</v>
      </c>
      <c r="J229" s="317">
        <v>196</v>
      </c>
      <c r="K229" s="317">
        <v>33</v>
      </c>
      <c r="L229" s="317">
        <v>1030</v>
      </c>
      <c r="M229" s="317">
        <v>287</v>
      </c>
      <c r="N229" s="317">
        <v>10</v>
      </c>
      <c r="O229" s="317">
        <v>99</v>
      </c>
      <c r="P229" s="319">
        <v>84</v>
      </c>
      <c r="Q229" s="299">
        <f>SUM(B229:P229)</f>
        <v>4967</v>
      </c>
    </row>
    <row r="230" spans="1:17" s="1262" customFormat="1" ht="24.75" hidden="1" customHeight="1" x14ac:dyDescent="0.25">
      <c r="A230" s="149" t="s">
        <v>236</v>
      </c>
      <c r="B230" s="361">
        <v>0</v>
      </c>
      <c r="C230" s="362">
        <v>0</v>
      </c>
      <c r="D230" s="362">
        <v>4</v>
      </c>
      <c r="E230" s="362">
        <v>1</v>
      </c>
      <c r="F230" s="362">
        <v>0</v>
      </c>
      <c r="G230" s="362">
        <v>0</v>
      </c>
      <c r="H230" s="362">
        <v>0</v>
      </c>
      <c r="I230" s="363">
        <v>24</v>
      </c>
      <c r="J230" s="362">
        <v>0</v>
      </c>
      <c r="K230" s="362">
        <v>1</v>
      </c>
      <c r="L230" s="362">
        <v>15</v>
      </c>
      <c r="M230" s="362">
        <v>2</v>
      </c>
      <c r="N230" s="362">
        <v>0</v>
      </c>
      <c r="O230" s="362">
        <v>2</v>
      </c>
      <c r="P230" s="364">
        <v>3</v>
      </c>
      <c r="Q230" s="300">
        <f>SUM(B230:P230)</f>
        <v>52</v>
      </c>
    </row>
    <row r="231" spans="1:17" s="1262" customFormat="1" ht="26.25" hidden="1" thickBot="1" x14ac:dyDescent="0.3">
      <c r="A231" s="71" t="s">
        <v>237</v>
      </c>
      <c r="B231" s="226">
        <f t="shared" ref="B231:Q231" si="27">SUM(B230/B229)</f>
        <v>0</v>
      </c>
      <c r="C231" s="227">
        <f t="shared" si="27"/>
        <v>0</v>
      </c>
      <c r="D231" s="227">
        <f t="shared" si="27"/>
        <v>6.25E-2</v>
      </c>
      <c r="E231" s="227">
        <f t="shared" si="27"/>
        <v>1.8518518518518517E-2</v>
      </c>
      <c r="F231" s="227">
        <f t="shared" si="27"/>
        <v>0</v>
      </c>
      <c r="G231" s="227">
        <f t="shared" si="27"/>
        <v>0</v>
      </c>
      <c r="H231" s="227">
        <f t="shared" si="27"/>
        <v>0</v>
      </c>
      <c r="I231" s="227">
        <f t="shared" si="27"/>
        <v>7.9840319361277438E-3</v>
      </c>
      <c r="J231" s="227">
        <f t="shared" si="27"/>
        <v>0</v>
      </c>
      <c r="K231" s="227">
        <f t="shared" si="27"/>
        <v>3.0303030303030304E-2</v>
      </c>
      <c r="L231" s="227">
        <f t="shared" si="27"/>
        <v>1.4563106796116505E-2</v>
      </c>
      <c r="M231" s="227">
        <f t="shared" si="27"/>
        <v>6.9686411149825784E-3</v>
      </c>
      <c r="N231" s="227">
        <f t="shared" si="27"/>
        <v>0</v>
      </c>
      <c r="O231" s="227">
        <f t="shared" si="27"/>
        <v>2.0202020202020204E-2</v>
      </c>
      <c r="P231" s="147">
        <f t="shared" si="27"/>
        <v>3.5714285714285712E-2</v>
      </c>
      <c r="Q231" s="301">
        <f t="shared" si="27"/>
        <v>1.0469096033823233E-2</v>
      </c>
    </row>
    <row r="232" spans="1:17" s="1262" customFormat="1" ht="9.75" hidden="1" customHeight="1" thickBot="1" x14ac:dyDescent="0.3">
      <c r="A232" s="727"/>
      <c r="B232" s="296"/>
      <c r="C232" s="296"/>
      <c r="D232" s="296"/>
      <c r="E232" s="296"/>
      <c r="F232" s="296"/>
      <c r="G232" s="296"/>
      <c r="H232" s="296"/>
      <c r="I232" s="296"/>
      <c r="J232" s="296"/>
      <c r="K232" s="296"/>
      <c r="L232" s="296"/>
      <c r="M232" s="296"/>
      <c r="N232" s="296"/>
      <c r="O232" s="296"/>
      <c r="P232" s="296"/>
      <c r="Q232" s="729"/>
    </row>
    <row r="233" spans="1:17" s="1262" customFormat="1" ht="15.75" hidden="1" customHeight="1" thickBot="1" x14ac:dyDescent="0.3">
      <c r="A233" s="2314" t="s">
        <v>238</v>
      </c>
      <c r="B233" s="2315"/>
      <c r="C233" s="2315"/>
      <c r="D233" s="2315"/>
      <c r="E233" s="2315"/>
      <c r="F233" s="2315"/>
      <c r="G233" s="2315"/>
      <c r="H233" s="2315"/>
      <c r="I233" s="2315"/>
      <c r="J233" s="2315"/>
      <c r="K233" s="2315"/>
      <c r="L233" s="2315"/>
      <c r="M233" s="2315"/>
      <c r="N233" s="2315"/>
      <c r="O233" s="2315"/>
      <c r="P233" s="2315"/>
      <c r="Q233" s="2316"/>
    </row>
    <row r="234" spans="1:17" s="1262" customFormat="1" ht="24.75" hidden="1" customHeight="1" x14ac:dyDescent="0.25">
      <c r="A234" s="148" t="s">
        <v>233</v>
      </c>
      <c r="B234" s="316">
        <v>8</v>
      </c>
      <c r="C234" s="317">
        <v>54</v>
      </c>
      <c r="D234" s="317">
        <v>64</v>
      </c>
      <c r="E234" s="317">
        <v>54</v>
      </c>
      <c r="F234" s="317">
        <v>24</v>
      </c>
      <c r="G234" s="317">
        <v>5</v>
      </c>
      <c r="H234" s="317">
        <v>13</v>
      </c>
      <c r="I234" s="318">
        <v>3006</v>
      </c>
      <c r="J234" s="317">
        <v>196</v>
      </c>
      <c r="K234" s="317">
        <v>33</v>
      </c>
      <c r="L234" s="317">
        <v>1030</v>
      </c>
      <c r="M234" s="317">
        <v>287</v>
      </c>
      <c r="N234" s="317">
        <v>10</v>
      </c>
      <c r="O234" s="317">
        <v>99</v>
      </c>
      <c r="P234" s="319">
        <v>84</v>
      </c>
      <c r="Q234" s="299">
        <f>SUM(B234:P234)</f>
        <v>4967</v>
      </c>
    </row>
    <row r="235" spans="1:17" s="1262" customFormat="1" ht="24.75" hidden="1" customHeight="1" x14ac:dyDescent="0.25">
      <c r="A235" s="149" t="s">
        <v>239</v>
      </c>
      <c r="B235" s="361">
        <v>0</v>
      </c>
      <c r="C235" s="362">
        <v>1</v>
      </c>
      <c r="D235" s="362">
        <v>7</v>
      </c>
      <c r="E235" s="362">
        <v>0</v>
      </c>
      <c r="F235" s="362">
        <v>3</v>
      </c>
      <c r="G235" s="362">
        <v>0</v>
      </c>
      <c r="H235" s="362">
        <v>5</v>
      </c>
      <c r="I235" s="363">
        <v>98</v>
      </c>
      <c r="J235" s="362">
        <v>6</v>
      </c>
      <c r="K235" s="362">
        <v>2</v>
      </c>
      <c r="L235" s="362">
        <v>58</v>
      </c>
      <c r="M235" s="362">
        <v>8</v>
      </c>
      <c r="N235" s="362">
        <v>0</v>
      </c>
      <c r="O235" s="362">
        <v>4</v>
      </c>
      <c r="P235" s="364">
        <v>5</v>
      </c>
      <c r="Q235" s="300">
        <f>SUM(B235:P235)</f>
        <v>197</v>
      </c>
    </row>
    <row r="236" spans="1:17" s="1262" customFormat="1" ht="26.25" hidden="1" thickBot="1" x14ac:dyDescent="0.3">
      <c r="A236" s="71" t="s">
        <v>240</v>
      </c>
      <c r="B236" s="226">
        <f t="shared" ref="B236:Q236" si="28">SUM(B235/B234)</f>
        <v>0</v>
      </c>
      <c r="C236" s="227">
        <f t="shared" si="28"/>
        <v>1.8518518518518517E-2</v>
      </c>
      <c r="D236" s="227">
        <f t="shared" si="28"/>
        <v>0.109375</v>
      </c>
      <c r="E236" s="227">
        <f t="shared" si="28"/>
        <v>0</v>
      </c>
      <c r="F236" s="227">
        <f t="shared" si="28"/>
        <v>0.125</v>
      </c>
      <c r="G236" s="227">
        <f t="shared" si="28"/>
        <v>0</v>
      </c>
      <c r="H236" s="227">
        <f t="shared" si="28"/>
        <v>0.38461538461538464</v>
      </c>
      <c r="I236" s="227">
        <f t="shared" si="28"/>
        <v>3.2601463739188291E-2</v>
      </c>
      <c r="J236" s="227">
        <f t="shared" si="28"/>
        <v>3.0612244897959183E-2</v>
      </c>
      <c r="K236" s="227">
        <f t="shared" si="28"/>
        <v>6.0606060606060608E-2</v>
      </c>
      <c r="L236" s="227">
        <f t="shared" si="28"/>
        <v>5.6310679611650483E-2</v>
      </c>
      <c r="M236" s="227">
        <f t="shared" si="28"/>
        <v>2.7874564459930314E-2</v>
      </c>
      <c r="N236" s="227">
        <f t="shared" si="28"/>
        <v>0</v>
      </c>
      <c r="O236" s="227">
        <f t="shared" si="28"/>
        <v>4.0404040404040407E-2</v>
      </c>
      <c r="P236" s="147">
        <f t="shared" si="28"/>
        <v>5.9523809523809521E-2</v>
      </c>
      <c r="Q236" s="301">
        <f t="shared" si="28"/>
        <v>3.9661767666599554E-2</v>
      </c>
    </row>
    <row r="237" spans="1:17" s="1262" customFormat="1" ht="9.75" hidden="1" customHeight="1" thickBot="1" x14ac:dyDescent="0.3">
      <c r="A237" s="727"/>
      <c r="B237" s="296"/>
      <c r="C237" s="296"/>
      <c r="D237" s="296"/>
      <c r="E237" s="296"/>
      <c r="F237" s="296"/>
      <c r="G237" s="296"/>
      <c r="H237" s="296"/>
      <c r="I237" s="296"/>
      <c r="J237" s="296"/>
      <c r="K237" s="296"/>
      <c r="L237" s="296"/>
      <c r="M237" s="296"/>
      <c r="N237" s="296"/>
      <c r="O237" s="296"/>
      <c r="P237" s="296"/>
      <c r="Q237" s="729"/>
    </row>
    <row r="238" spans="1:17" s="1262" customFormat="1" ht="15.75" hidden="1" customHeight="1" thickBot="1" x14ac:dyDescent="0.3">
      <c r="A238" s="2314" t="s">
        <v>241</v>
      </c>
      <c r="B238" s="2315"/>
      <c r="C238" s="2315"/>
      <c r="D238" s="2315"/>
      <c r="E238" s="2315"/>
      <c r="F238" s="2315"/>
      <c r="G238" s="2315"/>
      <c r="H238" s="2315"/>
      <c r="I238" s="2315"/>
      <c r="J238" s="2315"/>
      <c r="K238" s="2315"/>
      <c r="L238" s="2315"/>
      <c r="M238" s="2315"/>
      <c r="N238" s="2315"/>
      <c r="O238" s="2315"/>
      <c r="P238" s="2315"/>
      <c r="Q238" s="2316"/>
    </row>
    <row r="239" spans="1:17" s="1262" customFormat="1" ht="24.75" hidden="1" customHeight="1" x14ac:dyDescent="0.25">
      <c r="A239" s="148" t="s">
        <v>233</v>
      </c>
      <c r="B239" s="316">
        <v>8</v>
      </c>
      <c r="C239" s="317">
        <v>54</v>
      </c>
      <c r="D239" s="317">
        <v>64</v>
      </c>
      <c r="E239" s="317">
        <v>54</v>
      </c>
      <c r="F239" s="317">
        <v>24</v>
      </c>
      <c r="G239" s="317">
        <v>5</v>
      </c>
      <c r="H239" s="317">
        <v>13</v>
      </c>
      <c r="I239" s="318">
        <v>3006</v>
      </c>
      <c r="J239" s="317">
        <v>196</v>
      </c>
      <c r="K239" s="317">
        <v>33</v>
      </c>
      <c r="L239" s="317">
        <v>1030</v>
      </c>
      <c r="M239" s="317">
        <v>287</v>
      </c>
      <c r="N239" s="317">
        <v>10</v>
      </c>
      <c r="O239" s="317">
        <v>99</v>
      </c>
      <c r="P239" s="319">
        <v>84</v>
      </c>
      <c r="Q239" s="299">
        <f>SUM(B239:P239)</f>
        <v>4967</v>
      </c>
    </row>
    <row r="240" spans="1:17" s="1262" customFormat="1" ht="24.75" hidden="1" customHeight="1" x14ac:dyDescent="0.25">
      <c r="A240" s="149" t="s">
        <v>242</v>
      </c>
      <c r="B240" s="361">
        <v>1</v>
      </c>
      <c r="C240" s="362">
        <v>4</v>
      </c>
      <c r="D240" s="362">
        <v>1</v>
      </c>
      <c r="E240" s="362">
        <v>1</v>
      </c>
      <c r="F240" s="362">
        <v>0</v>
      </c>
      <c r="G240" s="362">
        <v>0</v>
      </c>
      <c r="H240" s="362">
        <v>0</v>
      </c>
      <c r="I240" s="363">
        <v>115</v>
      </c>
      <c r="J240" s="362">
        <v>10</v>
      </c>
      <c r="K240" s="362">
        <v>1</v>
      </c>
      <c r="L240" s="362">
        <v>49</v>
      </c>
      <c r="M240" s="362">
        <v>6</v>
      </c>
      <c r="N240" s="362">
        <v>0</v>
      </c>
      <c r="O240" s="362">
        <v>2</v>
      </c>
      <c r="P240" s="364">
        <v>8</v>
      </c>
      <c r="Q240" s="300">
        <f>SUM(B240:P240)</f>
        <v>198</v>
      </c>
    </row>
    <row r="241" spans="1:17" s="1262" customFormat="1" ht="27" hidden="1" customHeight="1" thickBot="1" x14ac:dyDescent="0.3">
      <c r="A241" s="71" t="s">
        <v>243</v>
      </c>
      <c r="B241" s="226">
        <f t="shared" ref="B241:Q241" si="29">SUM(B240/B239)</f>
        <v>0.125</v>
      </c>
      <c r="C241" s="227">
        <f t="shared" si="29"/>
        <v>7.407407407407407E-2</v>
      </c>
      <c r="D241" s="227">
        <f t="shared" si="29"/>
        <v>1.5625E-2</v>
      </c>
      <c r="E241" s="227">
        <f t="shared" si="29"/>
        <v>1.8518518518518517E-2</v>
      </c>
      <c r="F241" s="227">
        <f t="shared" si="29"/>
        <v>0</v>
      </c>
      <c r="G241" s="227">
        <f t="shared" si="29"/>
        <v>0</v>
      </c>
      <c r="H241" s="227">
        <f t="shared" si="29"/>
        <v>0</v>
      </c>
      <c r="I241" s="227">
        <f t="shared" si="29"/>
        <v>3.825681969394544E-2</v>
      </c>
      <c r="J241" s="227">
        <f t="shared" si="29"/>
        <v>5.1020408163265307E-2</v>
      </c>
      <c r="K241" s="227">
        <f t="shared" si="29"/>
        <v>3.0303030303030304E-2</v>
      </c>
      <c r="L241" s="227">
        <f t="shared" si="29"/>
        <v>4.7572815533980579E-2</v>
      </c>
      <c r="M241" s="227">
        <f t="shared" si="29"/>
        <v>2.0905923344947737E-2</v>
      </c>
      <c r="N241" s="227">
        <f t="shared" si="29"/>
        <v>0</v>
      </c>
      <c r="O241" s="227">
        <f t="shared" si="29"/>
        <v>2.0202020202020204E-2</v>
      </c>
      <c r="P241" s="147">
        <f t="shared" si="29"/>
        <v>9.5238095238095233E-2</v>
      </c>
      <c r="Q241" s="301">
        <f t="shared" si="29"/>
        <v>3.9863096436480776E-2</v>
      </c>
    </row>
    <row r="242" spans="1:17" s="172" customFormat="1" ht="19.5" hidden="1" customHeight="1" thickBot="1" x14ac:dyDescent="0.35">
      <c r="A242" s="2410" t="s">
        <v>137</v>
      </c>
      <c r="B242" s="2411"/>
      <c r="C242" s="2411"/>
      <c r="D242" s="2411"/>
      <c r="E242" s="2411"/>
      <c r="F242" s="2411"/>
      <c r="G242" s="2411"/>
      <c r="H242" s="2411"/>
      <c r="I242" s="2411"/>
      <c r="J242" s="2411"/>
      <c r="K242" s="2411"/>
      <c r="L242" s="2411"/>
      <c r="M242" s="2411"/>
      <c r="N242" s="2411"/>
      <c r="O242" s="2411"/>
      <c r="P242" s="2411"/>
      <c r="Q242" s="2412"/>
    </row>
    <row r="243" spans="1:17" s="172" customFormat="1" ht="59.25" hidden="1" customHeight="1" thickBot="1" x14ac:dyDescent="0.3">
      <c r="A243" s="111"/>
      <c r="B243" s="720" t="s">
        <v>143</v>
      </c>
      <c r="C243" s="721" t="s">
        <v>144</v>
      </c>
      <c r="D243" s="721" t="s">
        <v>145</v>
      </c>
      <c r="E243" s="721" t="s">
        <v>146</v>
      </c>
      <c r="F243" s="721" t="s">
        <v>147</v>
      </c>
      <c r="G243" s="721" t="s">
        <v>148</v>
      </c>
      <c r="H243" s="721" t="s">
        <v>149</v>
      </c>
      <c r="I243" s="721" t="s">
        <v>150</v>
      </c>
      <c r="J243" s="721" t="s">
        <v>151</v>
      </c>
      <c r="K243" s="721" t="s">
        <v>152</v>
      </c>
      <c r="L243" s="721" t="s">
        <v>153</v>
      </c>
      <c r="M243" s="721" t="s">
        <v>154</v>
      </c>
      <c r="N243" s="721" t="s">
        <v>155</v>
      </c>
      <c r="O243" s="721" t="s">
        <v>156</v>
      </c>
      <c r="P243" s="722" t="s">
        <v>157</v>
      </c>
      <c r="Q243" s="52" t="s">
        <v>158</v>
      </c>
    </row>
    <row r="244" spans="1:17" s="172" customFormat="1" ht="15.75" hidden="1" thickBot="1" x14ac:dyDescent="0.3">
      <c r="A244" s="2314" t="s">
        <v>229</v>
      </c>
      <c r="B244" s="2315"/>
      <c r="C244" s="2315"/>
      <c r="D244" s="2315"/>
      <c r="E244" s="2315"/>
      <c r="F244" s="2315"/>
      <c r="G244" s="2315"/>
      <c r="H244" s="2315"/>
      <c r="I244" s="2315"/>
      <c r="J244" s="2315"/>
      <c r="K244" s="2315"/>
      <c r="L244" s="2315"/>
      <c r="M244" s="2315"/>
      <c r="N244" s="2315"/>
      <c r="O244" s="2315"/>
      <c r="P244" s="2315"/>
      <c r="Q244" s="2316"/>
    </row>
    <row r="245" spans="1:17" s="172" customFormat="1" ht="24.75" hidden="1" customHeight="1" x14ac:dyDescent="0.25">
      <c r="A245" s="148" t="s">
        <v>230</v>
      </c>
      <c r="B245" s="316">
        <v>140</v>
      </c>
      <c r="C245" s="317">
        <v>490</v>
      </c>
      <c r="D245" s="317">
        <v>363</v>
      </c>
      <c r="E245" s="317">
        <v>260</v>
      </c>
      <c r="F245" s="317">
        <v>166</v>
      </c>
      <c r="G245" s="317">
        <v>39</v>
      </c>
      <c r="H245" s="317">
        <v>97</v>
      </c>
      <c r="I245" s="318">
        <v>17823</v>
      </c>
      <c r="J245" s="317">
        <v>787</v>
      </c>
      <c r="K245" s="317">
        <v>470</v>
      </c>
      <c r="L245" s="317">
        <v>4913</v>
      </c>
      <c r="M245" s="317">
        <v>1606</v>
      </c>
      <c r="N245" s="317">
        <v>94</v>
      </c>
      <c r="O245" s="317">
        <v>819</v>
      </c>
      <c r="P245" s="319">
        <v>624</v>
      </c>
      <c r="Q245" s="299">
        <f>SUM(B245:P245)</f>
        <v>28691</v>
      </c>
    </row>
    <row r="246" spans="1:17" s="172" customFormat="1" ht="24.75" hidden="1" customHeight="1" thickBot="1" x14ac:dyDescent="0.3">
      <c r="A246" s="71" t="s">
        <v>231</v>
      </c>
      <c r="B246" s="228">
        <f>SUM(B245/Q245)</f>
        <v>4.8795789620438464E-3</v>
      </c>
      <c r="C246" s="255">
        <f>SUM(C245/Q245)</f>
        <v>1.7078526367153464E-2</v>
      </c>
      <c r="D246" s="255">
        <f>SUM(D245/Q245)</f>
        <v>1.265205116587083E-2</v>
      </c>
      <c r="E246" s="255">
        <f>SUM(E245/Q245)</f>
        <v>9.0620752152242856E-3</v>
      </c>
      <c r="F246" s="255">
        <f>SUM(F245/Q245)</f>
        <v>5.7857864835662749E-3</v>
      </c>
      <c r="G246" s="255">
        <f>SUM(G245/Q245)</f>
        <v>1.3593112822836431E-3</v>
      </c>
      <c r="H246" s="255">
        <f>SUM(H245/Q245)</f>
        <v>3.3808511379875223E-3</v>
      </c>
      <c r="I246" s="255">
        <f>SUM(I245/Q245)</f>
        <v>0.62120525600362486</v>
      </c>
      <c r="J246" s="255">
        <f>SUM(J245/Q245)</f>
        <v>2.7430204593775053E-2</v>
      </c>
      <c r="K246" s="255">
        <f>SUM(K245/Q245)</f>
        <v>1.6381443658290057E-2</v>
      </c>
      <c r="L246" s="255">
        <f>SUM(L245/Q245)</f>
        <v>0.17123836743229584</v>
      </c>
      <c r="M246" s="255">
        <f>SUM(M245/Q245)</f>
        <v>5.5975741521731556E-2</v>
      </c>
      <c r="N246" s="255">
        <f>SUM(N245/Q245)</f>
        <v>3.2762887316580111E-3</v>
      </c>
      <c r="O246" s="255">
        <f>SUM(O245/Q245)</f>
        <v>2.8545536927956503E-2</v>
      </c>
      <c r="P246" s="256">
        <f>SUM(P245/Q245)</f>
        <v>2.1748980516538289E-2</v>
      </c>
      <c r="Q246" s="723">
        <f>SUM(B246:P246)</f>
        <v>1</v>
      </c>
    </row>
    <row r="247" spans="1:17" s="172" customFormat="1" ht="9.75" hidden="1" customHeight="1" thickBot="1" x14ac:dyDescent="0.3">
      <c r="A247" s="727"/>
      <c r="B247" s="728"/>
      <c r="C247" s="728"/>
      <c r="D247" s="728"/>
      <c r="E247" s="728"/>
      <c r="F247" s="728"/>
      <c r="G247" s="728"/>
      <c r="H247" s="728"/>
      <c r="I247" s="728"/>
      <c r="J247" s="728"/>
      <c r="K247" s="728"/>
      <c r="L247" s="728"/>
      <c r="M247" s="728"/>
      <c r="N247" s="728"/>
      <c r="O247" s="728"/>
      <c r="P247" s="728"/>
      <c r="Q247" s="729"/>
    </row>
    <row r="248" spans="1:17" s="172" customFormat="1" ht="15.75" hidden="1" thickBot="1" x14ac:dyDescent="0.3">
      <c r="A248" s="2314" t="s">
        <v>232</v>
      </c>
      <c r="B248" s="2315"/>
      <c r="C248" s="2315"/>
      <c r="D248" s="2315"/>
      <c r="E248" s="2315"/>
      <c r="F248" s="2315"/>
      <c r="G248" s="2315"/>
      <c r="H248" s="2315"/>
      <c r="I248" s="2315"/>
      <c r="J248" s="2315"/>
      <c r="K248" s="2315"/>
      <c r="L248" s="2315"/>
      <c r="M248" s="2315"/>
      <c r="N248" s="2315"/>
      <c r="O248" s="2315"/>
      <c r="P248" s="2315"/>
      <c r="Q248" s="2316"/>
    </row>
    <row r="249" spans="1:17" s="172" customFormat="1" ht="24.75" hidden="1" customHeight="1" x14ac:dyDescent="0.25">
      <c r="A249" s="148" t="s">
        <v>233</v>
      </c>
      <c r="B249" s="316">
        <v>24</v>
      </c>
      <c r="C249" s="317">
        <v>70</v>
      </c>
      <c r="D249" s="317">
        <v>73</v>
      </c>
      <c r="E249" s="317">
        <v>66</v>
      </c>
      <c r="F249" s="317">
        <v>16</v>
      </c>
      <c r="G249" s="317">
        <v>5</v>
      </c>
      <c r="H249" s="317">
        <v>28</v>
      </c>
      <c r="I249" s="318">
        <v>2783</v>
      </c>
      <c r="J249" s="317">
        <v>158</v>
      </c>
      <c r="K249" s="317">
        <v>35</v>
      </c>
      <c r="L249" s="317">
        <v>863</v>
      </c>
      <c r="M249" s="317">
        <v>277</v>
      </c>
      <c r="N249" s="317">
        <v>19</v>
      </c>
      <c r="O249" s="317">
        <v>148</v>
      </c>
      <c r="P249" s="319">
        <v>51</v>
      </c>
      <c r="Q249" s="299">
        <f>SUM(B249:P249)</f>
        <v>4616</v>
      </c>
    </row>
    <row r="250" spans="1:17" s="172" customFormat="1" ht="24.75" hidden="1" customHeight="1" thickBot="1" x14ac:dyDescent="0.3">
      <c r="A250" s="71" t="s">
        <v>234</v>
      </c>
      <c r="B250" s="228">
        <f>SUM(B249/Q249)</f>
        <v>5.1993067590987872E-3</v>
      </c>
      <c r="C250" s="255">
        <f>SUM(C249/Q249)</f>
        <v>1.5164644714038129E-2</v>
      </c>
      <c r="D250" s="255">
        <f>SUM(D249/Q249)</f>
        <v>1.5814558058925475E-2</v>
      </c>
      <c r="E250" s="255">
        <f>SUM(E249/Q249)</f>
        <v>1.4298093587521665E-2</v>
      </c>
      <c r="F250" s="255">
        <f>SUM(F249/Q249)</f>
        <v>3.4662045060658577E-3</v>
      </c>
      <c r="G250" s="255">
        <f>SUM(G249/Q249)</f>
        <v>1.0831889081455806E-3</v>
      </c>
      <c r="H250" s="255">
        <f>SUM(H249/Q249)</f>
        <v>6.0658578856152513E-3</v>
      </c>
      <c r="I250" s="255">
        <f>SUM(I249/Q249)</f>
        <v>0.60290294627383012</v>
      </c>
      <c r="J250" s="255">
        <f>SUM(J249/Q249)</f>
        <v>3.4228769497400349E-2</v>
      </c>
      <c r="K250" s="255">
        <f>SUM(K249/Q249)</f>
        <v>7.5823223570190643E-3</v>
      </c>
      <c r="L250" s="255">
        <f>SUM(L249/Q249)</f>
        <v>0.18695840554592721</v>
      </c>
      <c r="M250" s="255">
        <f>SUM(M249/Q249)</f>
        <v>6.0008665511265165E-2</v>
      </c>
      <c r="N250" s="255">
        <f>SUM(N249/Q249)</f>
        <v>4.1161178509532062E-3</v>
      </c>
      <c r="O250" s="255">
        <f>SUM(O249/Q249)</f>
        <v>3.2062391681109186E-2</v>
      </c>
      <c r="P250" s="256">
        <f>SUM(P249/Q249)</f>
        <v>1.1048526863084922E-2</v>
      </c>
      <c r="Q250" s="723">
        <f>SUM(B250:P250)</f>
        <v>1</v>
      </c>
    </row>
    <row r="251" spans="1:17" s="172" customFormat="1" ht="10.5" hidden="1" customHeight="1" thickBot="1" x14ac:dyDescent="0.3">
      <c r="A251" s="727"/>
      <c r="B251" s="296"/>
      <c r="C251" s="296"/>
      <c r="D251" s="296"/>
      <c r="E251" s="296"/>
      <c r="F251" s="296"/>
      <c r="G251" s="296"/>
      <c r="H251" s="296"/>
      <c r="I251" s="296"/>
      <c r="J251" s="296"/>
      <c r="K251" s="296"/>
      <c r="L251" s="296"/>
      <c r="M251" s="296"/>
      <c r="N251" s="296"/>
      <c r="O251" s="296"/>
      <c r="P251" s="296"/>
      <c r="Q251" s="729"/>
    </row>
    <row r="252" spans="1:17" s="172" customFormat="1" ht="15.75" hidden="1" customHeight="1" thickBot="1" x14ac:dyDescent="0.3">
      <c r="A252" s="2314" t="s">
        <v>235</v>
      </c>
      <c r="B252" s="2315"/>
      <c r="C252" s="2315"/>
      <c r="D252" s="2315"/>
      <c r="E252" s="2315"/>
      <c r="F252" s="2315"/>
      <c r="G252" s="2315"/>
      <c r="H252" s="2315"/>
      <c r="I252" s="2315"/>
      <c r="J252" s="2315"/>
      <c r="K252" s="2315"/>
      <c r="L252" s="2315"/>
      <c r="M252" s="2315"/>
      <c r="N252" s="2315"/>
      <c r="O252" s="2315"/>
      <c r="P252" s="2315"/>
      <c r="Q252" s="2316"/>
    </row>
    <row r="253" spans="1:17" s="172" customFormat="1" ht="24.75" hidden="1" customHeight="1" x14ac:dyDescent="0.25">
      <c r="A253" s="148" t="s">
        <v>233</v>
      </c>
      <c r="B253" s="316">
        <v>24</v>
      </c>
      <c r="C253" s="317">
        <v>70</v>
      </c>
      <c r="D253" s="317">
        <v>73</v>
      </c>
      <c r="E253" s="317">
        <v>66</v>
      </c>
      <c r="F253" s="317">
        <v>16</v>
      </c>
      <c r="G253" s="317">
        <v>5</v>
      </c>
      <c r="H253" s="317">
        <v>28</v>
      </c>
      <c r="I253" s="318">
        <v>2783</v>
      </c>
      <c r="J253" s="317">
        <v>158</v>
      </c>
      <c r="K253" s="317">
        <v>35</v>
      </c>
      <c r="L253" s="317">
        <v>863</v>
      </c>
      <c r="M253" s="317">
        <v>277</v>
      </c>
      <c r="N253" s="317">
        <v>19</v>
      </c>
      <c r="O253" s="317">
        <v>148</v>
      </c>
      <c r="P253" s="319">
        <v>51</v>
      </c>
      <c r="Q253" s="299">
        <f>SUM(B253:P253)</f>
        <v>4616</v>
      </c>
    </row>
    <row r="254" spans="1:17" s="172" customFormat="1" ht="24.75" hidden="1" customHeight="1" x14ac:dyDescent="0.25">
      <c r="A254" s="149" t="s">
        <v>236</v>
      </c>
      <c r="B254" s="361">
        <v>1</v>
      </c>
      <c r="C254" s="362">
        <v>3</v>
      </c>
      <c r="D254" s="362">
        <v>0</v>
      </c>
      <c r="E254" s="362">
        <v>0</v>
      </c>
      <c r="F254" s="362">
        <v>0</v>
      </c>
      <c r="G254" s="362">
        <v>0</v>
      </c>
      <c r="H254" s="362">
        <v>0</v>
      </c>
      <c r="I254" s="363">
        <v>30</v>
      </c>
      <c r="J254" s="362">
        <v>0</v>
      </c>
      <c r="K254" s="362">
        <v>1</v>
      </c>
      <c r="L254" s="362">
        <v>17</v>
      </c>
      <c r="M254" s="362">
        <v>2</v>
      </c>
      <c r="N254" s="362">
        <v>7</v>
      </c>
      <c r="O254" s="362">
        <v>0</v>
      </c>
      <c r="P254" s="364">
        <v>5</v>
      </c>
      <c r="Q254" s="300">
        <f>SUM(B254:P254)</f>
        <v>66</v>
      </c>
    </row>
    <row r="255" spans="1:17" s="172" customFormat="1" ht="26.25" hidden="1" thickBot="1" x14ac:dyDescent="0.3">
      <c r="A255" s="71" t="s">
        <v>237</v>
      </c>
      <c r="B255" s="587">
        <f t="shared" ref="B255:Q255" si="30">SUM(B254/B253)</f>
        <v>4.1666666666666664E-2</v>
      </c>
      <c r="C255" s="588">
        <f t="shared" si="30"/>
        <v>4.2857142857142858E-2</v>
      </c>
      <c r="D255" s="588">
        <f t="shared" si="30"/>
        <v>0</v>
      </c>
      <c r="E255" s="588">
        <f t="shared" si="30"/>
        <v>0</v>
      </c>
      <c r="F255" s="588">
        <f t="shared" si="30"/>
        <v>0</v>
      </c>
      <c r="G255" s="588">
        <f t="shared" si="30"/>
        <v>0</v>
      </c>
      <c r="H255" s="588">
        <f t="shared" si="30"/>
        <v>0</v>
      </c>
      <c r="I255" s="588">
        <f t="shared" si="30"/>
        <v>1.0779734099892203E-2</v>
      </c>
      <c r="J255" s="588">
        <f t="shared" si="30"/>
        <v>0</v>
      </c>
      <c r="K255" s="588">
        <f t="shared" si="30"/>
        <v>2.8571428571428571E-2</v>
      </c>
      <c r="L255" s="588">
        <f t="shared" si="30"/>
        <v>1.9698725376593278E-2</v>
      </c>
      <c r="M255" s="588">
        <f t="shared" si="30"/>
        <v>7.2202166064981952E-3</v>
      </c>
      <c r="N255" s="588">
        <f t="shared" si="30"/>
        <v>0.36842105263157893</v>
      </c>
      <c r="O255" s="588">
        <f t="shared" si="30"/>
        <v>0</v>
      </c>
      <c r="P255" s="589">
        <f t="shared" si="30"/>
        <v>9.8039215686274508E-2</v>
      </c>
      <c r="Q255" s="301">
        <f t="shared" si="30"/>
        <v>1.4298093587521665E-2</v>
      </c>
    </row>
    <row r="256" spans="1:17" s="172" customFormat="1" ht="9.75" hidden="1" customHeight="1" thickBot="1" x14ac:dyDescent="0.3">
      <c r="A256" s="727"/>
      <c r="B256" s="296"/>
      <c r="C256" s="296"/>
      <c r="D256" s="296"/>
      <c r="E256" s="296"/>
      <c r="F256" s="296"/>
      <c r="G256" s="296"/>
      <c r="H256" s="296"/>
      <c r="I256" s="296"/>
      <c r="J256" s="296"/>
      <c r="K256" s="296"/>
      <c r="L256" s="296"/>
      <c r="M256" s="296"/>
      <c r="N256" s="296"/>
      <c r="O256" s="296"/>
      <c r="P256" s="296"/>
      <c r="Q256" s="729"/>
    </row>
    <row r="257" spans="1:17" s="172" customFormat="1" ht="15.75" hidden="1" customHeight="1" thickBot="1" x14ac:dyDescent="0.3">
      <c r="A257" s="2314" t="s">
        <v>238</v>
      </c>
      <c r="B257" s="2315"/>
      <c r="C257" s="2315"/>
      <c r="D257" s="2315"/>
      <c r="E257" s="2315"/>
      <c r="F257" s="2315"/>
      <c r="G257" s="2315"/>
      <c r="H257" s="2315"/>
      <c r="I257" s="2315"/>
      <c r="J257" s="2315"/>
      <c r="K257" s="2315"/>
      <c r="L257" s="2315"/>
      <c r="M257" s="2315"/>
      <c r="N257" s="2315"/>
      <c r="O257" s="2315"/>
      <c r="P257" s="2315"/>
      <c r="Q257" s="2316"/>
    </row>
    <row r="258" spans="1:17" s="172" customFormat="1" ht="24.75" hidden="1" customHeight="1" x14ac:dyDescent="0.25">
      <c r="A258" s="148" t="s">
        <v>233</v>
      </c>
      <c r="B258" s="316">
        <v>24</v>
      </c>
      <c r="C258" s="317">
        <v>70</v>
      </c>
      <c r="D258" s="317">
        <v>73</v>
      </c>
      <c r="E258" s="317">
        <v>66</v>
      </c>
      <c r="F258" s="317">
        <v>16</v>
      </c>
      <c r="G258" s="317">
        <v>5</v>
      </c>
      <c r="H258" s="317">
        <v>28</v>
      </c>
      <c r="I258" s="318">
        <v>2783</v>
      </c>
      <c r="J258" s="317">
        <v>158</v>
      </c>
      <c r="K258" s="317">
        <v>35</v>
      </c>
      <c r="L258" s="317">
        <v>863</v>
      </c>
      <c r="M258" s="317">
        <v>277</v>
      </c>
      <c r="N258" s="317">
        <v>19</v>
      </c>
      <c r="O258" s="317">
        <v>148</v>
      </c>
      <c r="P258" s="319">
        <v>51</v>
      </c>
      <c r="Q258" s="299">
        <f>SUM(B258:P258)</f>
        <v>4616</v>
      </c>
    </row>
    <row r="259" spans="1:17" s="172" customFormat="1" ht="24.75" hidden="1" customHeight="1" x14ac:dyDescent="0.25">
      <c r="A259" s="149" t="s">
        <v>239</v>
      </c>
      <c r="B259" s="361">
        <v>1</v>
      </c>
      <c r="C259" s="362">
        <v>2</v>
      </c>
      <c r="D259" s="362">
        <v>4</v>
      </c>
      <c r="E259" s="362">
        <v>2</v>
      </c>
      <c r="F259" s="362">
        <v>0</v>
      </c>
      <c r="G259" s="362">
        <v>0</v>
      </c>
      <c r="H259" s="362">
        <v>4</v>
      </c>
      <c r="I259" s="363">
        <v>74</v>
      </c>
      <c r="J259" s="362">
        <v>8</v>
      </c>
      <c r="K259" s="362">
        <v>1</v>
      </c>
      <c r="L259" s="362">
        <v>54</v>
      </c>
      <c r="M259" s="362">
        <v>13</v>
      </c>
      <c r="N259" s="362">
        <v>0</v>
      </c>
      <c r="O259" s="362">
        <v>5</v>
      </c>
      <c r="P259" s="364">
        <v>1</v>
      </c>
      <c r="Q259" s="300">
        <f>SUM(B259:P259)</f>
        <v>169</v>
      </c>
    </row>
    <row r="260" spans="1:17" s="172" customFormat="1" ht="26.25" hidden="1" thickBot="1" x14ac:dyDescent="0.3">
      <c r="A260" s="71" t="s">
        <v>240</v>
      </c>
      <c r="B260" s="587">
        <f t="shared" ref="B260:Q260" si="31">SUM(B259/B258)</f>
        <v>4.1666666666666664E-2</v>
      </c>
      <c r="C260" s="588">
        <f t="shared" si="31"/>
        <v>2.8571428571428571E-2</v>
      </c>
      <c r="D260" s="588">
        <f t="shared" si="31"/>
        <v>5.4794520547945202E-2</v>
      </c>
      <c r="E260" s="588">
        <f t="shared" si="31"/>
        <v>3.0303030303030304E-2</v>
      </c>
      <c r="F260" s="588">
        <f t="shared" si="31"/>
        <v>0</v>
      </c>
      <c r="G260" s="588">
        <f t="shared" si="31"/>
        <v>0</v>
      </c>
      <c r="H260" s="588">
        <f t="shared" si="31"/>
        <v>0.14285714285714285</v>
      </c>
      <c r="I260" s="588">
        <f t="shared" si="31"/>
        <v>2.6590010779734101E-2</v>
      </c>
      <c r="J260" s="588">
        <f t="shared" si="31"/>
        <v>5.0632911392405063E-2</v>
      </c>
      <c r="K260" s="588">
        <f t="shared" si="31"/>
        <v>2.8571428571428571E-2</v>
      </c>
      <c r="L260" s="588">
        <f t="shared" si="31"/>
        <v>6.2572421784472768E-2</v>
      </c>
      <c r="M260" s="588">
        <f t="shared" si="31"/>
        <v>4.6931407942238268E-2</v>
      </c>
      <c r="N260" s="588">
        <f t="shared" si="31"/>
        <v>0</v>
      </c>
      <c r="O260" s="588">
        <f t="shared" si="31"/>
        <v>3.3783783783783786E-2</v>
      </c>
      <c r="P260" s="589">
        <f t="shared" si="31"/>
        <v>1.9607843137254902E-2</v>
      </c>
      <c r="Q260" s="301">
        <f t="shared" si="31"/>
        <v>3.6611785095320627E-2</v>
      </c>
    </row>
    <row r="261" spans="1:17" s="172" customFormat="1" ht="9.75" hidden="1" customHeight="1" thickBot="1" x14ac:dyDescent="0.3">
      <c r="A261" s="727"/>
      <c r="B261" s="296"/>
      <c r="C261" s="296"/>
      <c r="D261" s="296"/>
      <c r="E261" s="296"/>
      <c r="F261" s="296"/>
      <c r="G261" s="296"/>
      <c r="H261" s="296"/>
      <c r="I261" s="296"/>
      <c r="J261" s="296"/>
      <c r="K261" s="296"/>
      <c r="L261" s="296"/>
      <c r="M261" s="296"/>
      <c r="N261" s="296"/>
      <c r="O261" s="296"/>
      <c r="P261" s="296"/>
      <c r="Q261" s="729"/>
    </row>
    <row r="262" spans="1:17" s="172" customFormat="1" ht="15.75" hidden="1" customHeight="1" thickBot="1" x14ac:dyDescent="0.3">
      <c r="A262" s="2314" t="s">
        <v>241</v>
      </c>
      <c r="B262" s="2315"/>
      <c r="C262" s="2315"/>
      <c r="D262" s="2315"/>
      <c r="E262" s="2315"/>
      <c r="F262" s="2315"/>
      <c r="G262" s="2315"/>
      <c r="H262" s="2315"/>
      <c r="I262" s="2315"/>
      <c r="J262" s="2315"/>
      <c r="K262" s="2315"/>
      <c r="L262" s="2315"/>
      <c r="M262" s="2315"/>
      <c r="N262" s="2315"/>
      <c r="O262" s="2315"/>
      <c r="P262" s="2315"/>
      <c r="Q262" s="2316"/>
    </row>
    <row r="263" spans="1:17" s="172" customFormat="1" ht="24.75" hidden="1" customHeight="1" x14ac:dyDescent="0.25">
      <c r="A263" s="148" t="s">
        <v>233</v>
      </c>
      <c r="B263" s="316">
        <v>24</v>
      </c>
      <c r="C263" s="317">
        <v>70</v>
      </c>
      <c r="D263" s="317">
        <v>73</v>
      </c>
      <c r="E263" s="317">
        <v>66</v>
      </c>
      <c r="F263" s="317">
        <v>16</v>
      </c>
      <c r="G263" s="317">
        <v>5</v>
      </c>
      <c r="H263" s="317">
        <v>28</v>
      </c>
      <c r="I263" s="318">
        <v>2783</v>
      </c>
      <c r="J263" s="317">
        <v>158</v>
      </c>
      <c r="K263" s="317">
        <v>35</v>
      </c>
      <c r="L263" s="317">
        <v>863</v>
      </c>
      <c r="M263" s="317">
        <v>277</v>
      </c>
      <c r="N263" s="317">
        <v>19</v>
      </c>
      <c r="O263" s="317">
        <v>148</v>
      </c>
      <c r="P263" s="319">
        <v>51</v>
      </c>
      <c r="Q263" s="299">
        <f>SUM(B263:P263)</f>
        <v>4616</v>
      </c>
    </row>
    <row r="264" spans="1:17" s="172" customFormat="1" ht="24.75" hidden="1" customHeight="1" x14ac:dyDescent="0.25">
      <c r="A264" s="149" t="s">
        <v>242</v>
      </c>
      <c r="B264" s="361">
        <v>1</v>
      </c>
      <c r="C264" s="362">
        <v>1</v>
      </c>
      <c r="D264" s="362">
        <v>1</v>
      </c>
      <c r="E264" s="362">
        <v>7</v>
      </c>
      <c r="F264" s="362">
        <v>1</v>
      </c>
      <c r="G264" s="362">
        <v>0</v>
      </c>
      <c r="H264" s="362">
        <v>0</v>
      </c>
      <c r="I264" s="363">
        <v>71</v>
      </c>
      <c r="J264" s="362">
        <v>10</v>
      </c>
      <c r="K264" s="362">
        <v>2</v>
      </c>
      <c r="L264" s="362">
        <v>42</v>
      </c>
      <c r="M264" s="362">
        <v>3</v>
      </c>
      <c r="N264" s="362">
        <v>2</v>
      </c>
      <c r="O264" s="362">
        <v>4</v>
      </c>
      <c r="P264" s="364">
        <v>1</v>
      </c>
      <c r="Q264" s="300">
        <f>SUM(B264:P264)</f>
        <v>146</v>
      </c>
    </row>
    <row r="265" spans="1:17" s="172" customFormat="1" ht="27" hidden="1" customHeight="1" thickBot="1" x14ac:dyDescent="0.3">
      <c r="A265" s="71" t="s">
        <v>243</v>
      </c>
      <c r="B265" s="587">
        <f t="shared" ref="B265:Q265" si="32">SUM(B264/B263)</f>
        <v>4.1666666666666664E-2</v>
      </c>
      <c r="C265" s="588">
        <f t="shared" si="32"/>
        <v>1.4285714285714285E-2</v>
      </c>
      <c r="D265" s="588">
        <f t="shared" si="32"/>
        <v>1.3698630136986301E-2</v>
      </c>
      <c r="E265" s="588">
        <f t="shared" si="32"/>
        <v>0.10606060606060606</v>
      </c>
      <c r="F265" s="588">
        <f t="shared" si="32"/>
        <v>6.25E-2</v>
      </c>
      <c r="G265" s="588">
        <f t="shared" si="32"/>
        <v>0</v>
      </c>
      <c r="H265" s="588">
        <f t="shared" si="32"/>
        <v>0</v>
      </c>
      <c r="I265" s="588">
        <f t="shared" si="32"/>
        <v>2.5512037369744878E-2</v>
      </c>
      <c r="J265" s="588">
        <f t="shared" si="32"/>
        <v>6.3291139240506333E-2</v>
      </c>
      <c r="K265" s="588">
        <f t="shared" si="32"/>
        <v>5.7142857142857141E-2</v>
      </c>
      <c r="L265" s="588">
        <f t="shared" si="32"/>
        <v>4.8667439165701043E-2</v>
      </c>
      <c r="M265" s="588">
        <f t="shared" si="32"/>
        <v>1.0830324909747292E-2</v>
      </c>
      <c r="N265" s="588">
        <f t="shared" si="32"/>
        <v>0.10526315789473684</v>
      </c>
      <c r="O265" s="588">
        <f t="shared" si="32"/>
        <v>2.7027027027027029E-2</v>
      </c>
      <c r="P265" s="589">
        <f t="shared" si="32"/>
        <v>1.9607843137254902E-2</v>
      </c>
      <c r="Q265" s="301">
        <f t="shared" si="32"/>
        <v>3.162911611785095E-2</v>
      </c>
    </row>
    <row r="266" spans="1:17" s="172" customFormat="1" ht="19.5" hidden="1" customHeight="1" thickBot="1" x14ac:dyDescent="0.35">
      <c r="A266" s="2410" t="s">
        <v>138</v>
      </c>
      <c r="B266" s="2411"/>
      <c r="C266" s="2411"/>
      <c r="D266" s="2411"/>
      <c r="E266" s="2411"/>
      <c r="F266" s="2411"/>
      <c r="G266" s="2411"/>
      <c r="H266" s="2411"/>
      <c r="I266" s="2411"/>
      <c r="J266" s="2411"/>
      <c r="K266" s="2411"/>
      <c r="L266" s="2411"/>
      <c r="M266" s="2411"/>
      <c r="N266" s="2411"/>
      <c r="O266" s="2411"/>
      <c r="P266" s="2411"/>
      <c r="Q266" s="2412"/>
    </row>
    <row r="267" spans="1:17" s="172" customFormat="1" ht="59.25" hidden="1" customHeight="1" thickBot="1" x14ac:dyDescent="0.3">
      <c r="A267" s="111"/>
      <c r="B267" s="720" t="s">
        <v>143</v>
      </c>
      <c r="C267" s="721" t="s">
        <v>144</v>
      </c>
      <c r="D267" s="721" t="s">
        <v>145</v>
      </c>
      <c r="E267" s="721" t="s">
        <v>146</v>
      </c>
      <c r="F267" s="721" t="s">
        <v>147</v>
      </c>
      <c r="G267" s="721" t="s">
        <v>148</v>
      </c>
      <c r="H267" s="721" t="s">
        <v>149</v>
      </c>
      <c r="I267" s="721" t="s">
        <v>150</v>
      </c>
      <c r="J267" s="721" t="s">
        <v>151</v>
      </c>
      <c r="K267" s="721" t="s">
        <v>152</v>
      </c>
      <c r="L267" s="721" t="s">
        <v>153</v>
      </c>
      <c r="M267" s="721" t="s">
        <v>154</v>
      </c>
      <c r="N267" s="721" t="s">
        <v>155</v>
      </c>
      <c r="O267" s="721" t="s">
        <v>156</v>
      </c>
      <c r="P267" s="722" t="s">
        <v>157</v>
      </c>
      <c r="Q267" s="52" t="s">
        <v>158</v>
      </c>
    </row>
    <row r="268" spans="1:17" s="172" customFormat="1" ht="15.75" hidden="1" thickBot="1" x14ac:dyDescent="0.3">
      <c r="A268" s="2314" t="s">
        <v>229</v>
      </c>
      <c r="B268" s="2315"/>
      <c r="C268" s="2315"/>
      <c r="D268" s="2315"/>
      <c r="E268" s="2315"/>
      <c r="F268" s="2315"/>
      <c r="G268" s="2315"/>
      <c r="H268" s="2315"/>
      <c r="I268" s="2315"/>
      <c r="J268" s="2315"/>
      <c r="K268" s="2315"/>
      <c r="L268" s="2315"/>
      <c r="M268" s="2315"/>
      <c r="N268" s="2315"/>
      <c r="O268" s="2315"/>
      <c r="P268" s="2315"/>
      <c r="Q268" s="2316"/>
    </row>
    <row r="269" spans="1:17" s="172" customFormat="1" ht="24.75" hidden="1" customHeight="1" x14ac:dyDescent="0.25">
      <c r="A269" s="148" t="s">
        <v>230</v>
      </c>
      <c r="B269" s="1055">
        <v>146</v>
      </c>
      <c r="C269" s="1042">
        <v>553</v>
      </c>
      <c r="D269" s="1042">
        <v>504</v>
      </c>
      <c r="E269" s="1042">
        <v>284</v>
      </c>
      <c r="F269" s="1042">
        <v>177</v>
      </c>
      <c r="G269" s="1042">
        <v>35</v>
      </c>
      <c r="H269" s="1042">
        <v>110</v>
      </c>
      <c r="I269" s="1042">
        <v>20090</v>
      </c>
      <c r="J269" s="1042">
        <v>928</v>
      </c>
      <c r="K269" s="1042">
        <v>449</v>
      </c>
      <c r="L269" s="1042">
        <v>5317</v>
      </c>
      <c r="M269" s="1042">
        <v>1735</v>
      </c>
      <c r="N269" s="1042">
        <v>119</v>
      </c>
      <c r="O269" s="1042">
        <v>874</v>
      </c>
      <c r="P269" s="1056">
        <v>651</v>
      </c>
      <c r="Q269" s="299">
        <f>SUM(B269:P269)</f>
        <v>31972</v>
      </c>
    </row>
    <row r="270" spans="1:17" s="172" customFormat="1" ht="24.75" hidden="1" customHeight="1" thickBot="1" x14ac:dyDescent="0.3">
      <c r="A270" s="71" t="s">
        <v>231</v>
      </c>
      <c r="B270" s="228">
        <f>SUM(B269/Q269)</f>
        <v>4.566495683723258E-3</v>
      </c>
      <c r="C270" s="255">
        <f>SUM(C269/Q269)</f>
        <v>1.7296384336294258E-2</v>
      </c>
      <c r="D270" s="255">
        <f>SUM(D269/Q269)</f>
        <v>1.576379331915426E-2</v>
      </c>
      <c r="E270" s="255">
        <f>SUM(E269/Q269)</f>
        <v>8.8827724258726381E-3</v>
      </c>
      <c r="F270" s="255">
        <f>SUM(F269/Q269)</f>
        <v>5.5360940823220321E-3</v>
      </c>
      <c r="G270" s="255">
        <f>SUM(G269/Q269)</f>
        <v>1.0947078693857124E-3</v>
      </c>
      <c r="H270" s="255">
        <f>SUM(H269/Q269)</f>
        <v>3.4405104466408106E-3</v>
      </c>
      <c r="I270" s="255">
        <f>SUM(I269/Q269)</f>
        <v>0.62836231702739898</v>
      </c>
      <c r="J270" s="255">
        <f>SUM(J269/Q269)</f>
        <v>2.9025397222569749E-2</v>
      </c>
      <c r="K270" s="255">
        <f>SUM(K269/Q269)</f>
        <v>1.4043538095833854E-2</v>
      </c>
      <c r="L270" s="255">
        <f>SUM(L269/Q269)</f>
        <v>0.16630176404353811</v>
      </c>
      <c r="M270" s="255">
        <f>SUM(M269/Q269)</f>
        <v>5.4266232953834606E-2</v>
      </c>
      <c r="N270" s="255">
        <f>SUM(N269/Q269)</f>
        <v>3.7220067559114224E-3</v>
      </c>
      <c r="O270" s="255">
        <f>SUM(O269/Q269)</f>
        <v>2.7336419366946078E-2</v>
      </c>
      <c r="P270" s="256">
        <f>SUM(P269/Q269)</f>
        <v>2.0361566370574253E-2</v>
      </c>
      <c r="Q270" s="723">
        <f>SUM(B270:P270)</f>
        <v>1</v>
      </c>
    </row>
    <row r="271" spans="1:17" s="172" customFormat="1" ht="9.75" hidden="1" customHeight="1" thickBot="1" x14ac:dyDescent="0.3">
      <c r="A271" s="727"/>
      <c r="B271" s="728"/>
      <c r="C271" s="728"/>
      <c r="D271" s="728"/>
      <c r="E271" s="728"/>
      <c r="F271" s="728"/>
      <c r="G271" s="728" t="s">
        <v>244</v>
      </c>
      <c r="H271" s="728"/>
      <c r="I271" s="728"/>
      <c r="J271" s="728"/>
      <c r="K271" s="728"/>
      <c r="L271" s="728"/>
      <c r="M271" s="728"/>
      <c r="N271" s="728"/>
      <c r="O271" s="728"/>
      <c r="P271" s="728"/>
      <c r="Q271" s="729"/>
    </row>
    <row r="272" spans="1:17" s="172" customFormat="1" ht="15.75" hidden="1" thickBot="1" x14ac:dyDescent="0.3">
      <c r="A272" s="2314" t="s">
        <v>232</v>
      </c>
      <c r="B272" s="2315"/>
      <c r="C272" s="2315"/>
      <c r="D272" s="2315"/>
      <c r="E272" s="2315"/>
      <c r="F272" s="2315"/>
      <c r="G272" s="2315"/>
      <c r="H272" s="2315"/>
      <c r="I272" s="2315"/>
      <c r="J272" s="2315"/>
      <c r="K272" s="2315"/>
      <c r="L272" s="2315"/>
      <c r="M272" s="2315"/>
      <c r="N272" s="2315"/>
      <c r="O272" s="2315"/>
      <c r="P272" s="2315"/>
      <c r="Q272" s="2316"/>
    </row>
    <row r="273" spans="1:17" s="172" customFormat="1" ht="24.75" hidden="1" customHeight="1" x14ac:dyDescent="0.25">
      <c r="A273" s="148" t="s">
        <v>233</v>
      </c>
      <c r="B273" s="1040">
        <v>10</v>
      </c>
      <c r="C273" s="1041">
        <v>72</v>
      </c>
      <c r="D273" s="1041">
        <v>73</v>
      </c>
      <c r="E273" s="1041">
        <v>58</v>
      </c>
      <c r="F273" s="1041">
        <v>18</v>
      </c>
      <c r="G273" s="1041">
        <v>2</v>
      </c>
      <c r="H273" s="1041">
        <v>25</v>
      </c>
      <c r="I273" s="1042">
        <v>3052</v>
      </c>
      <c r="J273" s="1041">
        <v>168</v>
      </c>
      <c r="K273" s="1041">
        <v>28</v>
      </c>
      <c r="L273" s="1041">
        <v>959</v>
      </c>
      <c r="M273" s="1041">
        <v>303</v>
      </c>
      <c r="N273" s="1041">
        <v>13</v>
      </c>
      <c r="O273" s="1041">
        <v>122</v>
      </c>
      <c r="P273" s="1043">
        <v>47</v>
      </c>
      <c r="Q273" s="299">
        <f>SUM(B273:P273)</f>
        <v>4950</v>
      </c>
    </row>
    <row r="274" spans="1:17" s="172" customFormat="1" ht="24.75" hidden="1" customHeight="1" thickBot="1" x14ac:dyDescent="0.3">
      <c r="A274" s="71" t="s">
        <v>234</v>
      </c>
      <c r="B274" s="228">
        <f>SUM(B273/Q273)</f>
        <v>2.0202020202020202E-3</v>
      </c>
      <c r="C274" s="255">
        <f>SUM(C273/Q273)</f>
        <v>1.4545454545454545E-2</v>
      </c>
      <c r="D274" s="255">
        <f>SUM(D273/Q273)</f>
        <v>1.4747474747474747E-2</v>
      </c>
      <c r="E274" s="255">
        <f>SUM(E273/Q273)</f>
        <v>1.1717171717171718E-2</v>
      </c>
      <c r="F274" s="255">
        <f>SUM(F273/Q273)</f>
        <v>3.6363636363636364E-3</v>
      </c>
      <c r="G274" s="255">
        <f>SUM(G273/Q273)</f>
        <v>4.0404040404040404E-4</v>
      </c>
      <c r="H274" s="255">
        <f>SUM(H273/Q273)</f>
        <v>5.0505050505050509E-3</v>
      </c>
      <c r="I274" s="255">
        <f>SUM(I273/Q273)</f>
        <v>0.61656565656565654</v>
      </c>
      <c r="J274" s="255">
        <f>SUM(J273/Q273)</f>
        <v>3.3939393939393943E-2</v>
      </c>
      <c r="K274" s="255">
        <f>SUM(K273/Q273)</f>
        <v>5.6565656565656566E-3</v>
      </c>
      <c r="L274" s="255">
        <f>SUM(L273/Q273)</f>
        <v>0.19373737373737374</v>
      </c>
      <c r="M274" s="255">
        <f>SUM(M273/Q273)</f>
        <v>6.1212121212121211E-2</v>
      </c>
      <c r="N274" s="255">
        <f>SUM(N273/Q273)</f>
        <v>2.6262626262626263E-3</v>
      </c>
      <c r="O274" s="255">
        <f>SUM(O273/Q273)</f>
        <v>2.4646464646464646E-2</v>
      </c>
      <c r="P274" s="256">
        <f>SUM(P273/Q273)</f>
        <v>9.4949494949494954E-3</v>
      </c>
      <c r="Q274" s="723">
        <f>SUM(B274:P274)</f>
        <v>1</v>
      </c>
    </row>
    <row r="275" spans="1:17" s="172" customFormat="1" ht="10.5" hidden="1" customHeight="1" thickBot="1" x14ac:dyDescent="0.3">
      <c r="A275" s="727"/>
      <c r="B275" s="296"/>
      <c r="C275" s="296"/>
      <c r="D275" s="296"/>
      <c r="E275" s="296"/>
      <c r="F275" s="296"/>
      <c r="G275" s="296"/>
      <c r="H275" s="296"/>
      <c r="I275" s="296"/>
      <c r="J275" s="296"/>
      <c r="K275" s="296"/>
      <c r="L275" s="296"/>
      <c r="M275" s="296"/>
      <c r="N275" s="296"/>
      <c r="O275" s="296"/>
      <c r="P275" s="296"/>
      <c r="Q275" s="729"/>
    </row>
    <row r="276" spans="1:17" s="172" customFormat="1" ht="15.75" hidden="1" customHeight="1" thickBot="1" x14ac:dyDescent="0.3">
      <c r="A276" s="2314" t="s">
        <v>235</v>
      </c>
      <c r="B276" s="2315"/>
      <c r="C276" s="2315"/>
      <c r="D276" s="2315"/>
      <c r="E276" s="2315"/>
      <c r="F276" s="2315"/>
      <c r="G276" s="2315"/>
      <c r="H276" s="2315"/>
      <c r="I276" s="2315"/>
      <c r="J276" s="2315"/>
      <c r="K276" s="2315"/>
      <c r="L276" s="2315"/>
      <c r="M276" s="2315"/>
      <c r="N276" s="2315"/>
      <c r="O276" s="2315"/>
      <c r="P276" s="2315"/>
      <c r="Q276" s="2316"/>
    </row>
    <row r="277" spans="1:17" s="172" customFormat="1" ht="24.75" hidden="1" customHeight="1" x14ac:dyDescent="0.25">
      <c r="A277" s="148" t="s">
        <v>233</v>
      </c>
      <c r="B277" s="1040">
        <v>10</v>
      </c>
      <c r="C277" s="1041">
        <v>72</v>
      </c>
      <c r="D277" s="1041">
        <v>73</v>
      </c>
      <c r="E277" s="1041">
        <v>58</v>
      </c>
      <c r="F277" s="1041">
        <v>18</v>
      </c>
      <c r="G277" s="1041">
        <v>2</v>
      </c>
      <c r="H277" s="1041">
        <v>25</v>
      </c>
      <c r="I277" s="1042">
        <v>3052</v>
      </c>
      <c r="J277" s="1041">
        <v>168</v>
      </c>
      <c r="K277" s="1041">
        <v>28</v>
      </c>
      <c r="L277" s="1041">
        <v>959</v>
      </c>
      <c r="M277" s="1041">
        <v>303</v>
      </c>
      <c r="N277" s="1041">
        <v>13</v>
      </c>
      <c r="O277" s="1041">
        <v>122</v>
      </c>
      <c r="P277" s="1043">
        <v>47</v>
      </c>
      <c r="Q277" s="299">
        <f>SUM(B277:P277)</f>
        <v>4950</v>
      </c>
    </row>
    <row r="278" spans="1:17" s="172" customFormat="1" ht="24.75" hidden="1" customHeight="1" x14ac:dyDescent="0.25">
      <c r="A278" s="149" t="s">
        <v>236</v>
      </c>
      <c r="B278" s="1044">
        <v>0</v>
      </c>
      <c r="C278" s="1045">
        <v>2</v>
      </c>
      <c r="D278" s="1045">
        <v>4</v>
      </c>
      <c r="E278" s="1045">
        <v>1</v>
      </c>
      <c r="F278" s="1045">
        <v>0</v>
      </c>
      <c r="G278" s="1045">
        <v>0</v>
      </c>
      <c r="H278" s="1045">
        <v>0</v>
      </c>
      <c r="I278" s="1046">
        <v>31</v>
      </c>
      <c r="J278" s="1045">
        <v>0</v>
      </c>
      <c r="K278" s="1045">
        <v>0</v>
      </c>
      <c r="L278" s="1045">
        <v>62</v>
      </c>
      <c r="M278" s="1045">
        <v>4</v>
      </c>
      <c r="N278" s="1045">
        <v>0</v>
      </c>
      <c r="O278" s="1045">
        <v>1</v>
      </c>
      <c r="P278" s="1047">
        <v>4</v>
      </c>
      <c r="Q278" s="300">
        <f>SUM(B278:P278)</f>
        <v>109</v>
      </c>
    </row>
    <row r="279" spans="1:17" s="172" customFormat="1" ht="26.25" hidden="1" thickBot="1" x14ac:dyDescent="0.3">
      <c r="A279" s="71" t="s">
        <v>237</v>
      </c>
      <c r="B279" s="226">
        <f t="shared" ref="B279:Q279" si="33">SUM(B278/B277)</f>
        <v>0</v>
      </c>
      <c r="C279" s="227">
        <f t="shared" si="33"/>
        <v>2.7777777777777776E-2</v>
      </c>
      <c r="D279" s="227">
        <f t="shared" si="33"/>
        <v>5.4794520547945202E-2</v>
      </c>
      <c r="E279" s="227">
        <f t="shared" si="33"/>
        <v>1.7241379310344827E-2</v>
      </c>
      <c r="F279" s="227">
        <f t="shared" si="33"/>
        <v>0</v>
      </c>
      <c r="G279" s="227">
        <f t="shared" si="33"/>
        <v>0</v>
      </c>
      <c r="H279" s="227">
        <f t="shared" si="33"/>
        <v>0</v>
      </c>
      <c r="I279" s="227">
        <f t="shared" si="33"/>
        <v>1.0157273918741808E-2</v>
      </c>
      <c r="J279" s="227">
        <f t="shared" si="33"/>
        <v>0</v>
      </c>
      <c r="K279" s="227">
        <f t="shared" si="33"/>
        <v>0</v>
      </c>
      <c r="L279" s="227">
        <f t="shared" si="33"/>
        <v>6.4650677789363925E-2</v>
      </c>
      <c r="M279" s="227">
        <f t="shared" si="33"/>
        <v>1.3201320132013201E-2</v>
      </c>
      <c r="N279" s="227">
        <f t="shared" si="33"/>
        <v>0</v>
      </c>
      <c r="O279" s="227">
        <f t="shared" si="33"/>
        <v>8.1967213114754103E-3</v>
      </c>
      <c r="P279" s="147">
        <f t="shared" si="33"/>
        <v>8.5106382978723402E-2</v>
      </c>
      <c r="Q279" s="301">
        <f t="shared" si="33"/>
        <v>2.202020202020202E-2</v>
      </c>
    </row>
    <row r="280" spans="1:17" s="172" customFormat="1" ht="9.75" hidden="1" customHeight="1" thickBot="1" x14ac:dyDescent="0.3">
      <c r="A280" s="727"/>
      <c r="B280" s="296"/>
      <c r="C280" s="296"/>
      <c r="D280" s="296"/>
      <c r="E280" s="296"/>
      <c r="F280" s="296"/>
      <c r="G280" s="296"/>
      <c r="H280" s="296"/>
      <c r="I280" s="296"/>
      <c r="J280" s="296"/>
      <c r="K280" s="296"/>
      <c r="L280" s="296"/>
      <c r="M280" s="296"/>
      <c r="N280" s="296"/>
      <c r="O280" s="296"/>
      <c r="P280" s="296"/>
      <c r="Q280" s="729"/>
    </row>
    <row r="281" spans="1:17" s="172" customFormat="1" ht="15.75" hidden="1" customHeight="1" thickBot="1" x14ac:dyDescent="0.3">
      <c r="A281" s="2314" t="s">
        <v>238</v>
      </c>
      <c r="B281" s="2315"/>
      <c r="C281" s="2315"/>
      <c r="D281" s="2315"/>
      <c r="E281" s="2315"/>
      <c r="F281" s="2315"/>
      <c r="G281" s="2315"/>
      <c r="H281" s="2315"/>
      <c r="I281" s="2315"/>
      <c r="J281" s="2315"/>
      <c r="K281" s="2315"/>
      <c r="L281" s="2315"/>
      <c r="M281" s="2315"/>
      <c r="N281" s="2315"/>
      <c r="O281" s="2315"/>
      <c r="P281" s="2315"/>
      <c r="Q281" s="2316"/>
    </row>
    <row r="282" spans="1:17" s="172" customFormat="1" ht="24.75" hidden="1" customHeight="1" x14ac:dyDescent="0.25">
      <c r="A282" s="148" t="s">
        <v>233</v>
      </c>
      <c r="B282" s="1040">
        <v>10</v>
      </c>
      <c r="C282" s="1041">
        <v>72</v>
      </c>
      <c r="D282" s="1041">
        <v>73</v>
      </c>
      <c r="E282" s="1041">
        <v>58</v>
      </c>
      <c r="F282" s="1041">
        <v>18</v>
      </c>
      <c r="G282" s="1041">
        <v>2</v>
      </c>
      <c r="H282" s="1041">
        <v>25</v>
      </c>
      <c r="I282" s="1042">
        <v>3052</v>
      </c>
      <c r="J282" s="1041">
        <v>168</v>
      </c>
      <c r="K282" s="1041">
        <v>28</v>
      </c>
      <c r="L282" s="1041">
        <v>959</v>
      </c>
      <c r="M282" s="1041">
        <v>303</v>
      </c>
      <c r="N282" s="1041">
        <v>13</v>
      </c>
      <c r="O282" s="1041">
        <v>122</v>
      </c>
      <c r="P282" s="1043">
        <v>47</v>
      </c>
      <c r="Q282" s="299">
        <f>SUM(B282:P282)</f>
        <v>4950</v>
      </c>
    </row>
    <row r="283" spans="1:17" s="172" customFormat="1" ht="24.75" hidden="1" customHeight="1" x14ac:dyDescent="0.25">
      <c r="A283" s="149" t="s">
        <v>239</v>
      </c>
      <c r="B283" s="1044">
        <v>0</v>
      </c>
      <c r="C283" s="1045">
        <v>8</v>
      </c>
      <c r="D283" s="1045">
        <v>5</v>
      </c>
      <c r="E283" s="1045">
        <v>2</v>
      </c>
      <c r="F283" s="1045">
        <v>0</v>
      </c>
      <c r="G283" s="1045">
        <v>0</v>
      </c>
      <c r="H283" s="1045">
        <v>0</v>
      </c>
      <c r="I283" s="1046">
        <v>99</v>
      </c>
      <c r="J283" s="1045">
        <v>2</v>
      </c>
      <c r="K283" s="1045">
        <v>1</v>
      </c>
      <c r="L283" s="1045">
        <v>48</v>
      </c>
      <c r="M283" s="1045">
        <v>5</v>
      </c>
      <c r="N283" s="1045">
        <v>0</v>
      </c>
      <c r="O283" s="1045">
        <v>2</v>
      </c>
      <c r="P283" s="1047">
        <v>4</v>
      </c>
      <c r="Q283" s="300">
        <f>SUM(B283:P283)</f>
        <v>176</v>
      </c>
    </row>
    <row r="284" spans="1:17" s="172" customFormat="1" ht="26.25" hidden="1" thickBot="1" x14ac:dyDescent="0.3">
      <c r="A284" s="71" t="s">
        <v>240</v>
      </c>
      <c r="B284" s="226">
        <f t="shared" ref="B284:Q284" si="34">SUM(B283/B282)</f>
        <v>0</v>
      </c>
      <c r="C284" s="227">
        <f t="shared" si="34"/>
        <v>0.1111111111111111</v>
      </c>
      <c r="D284" s="227">
        <f t="shared" si="34"/>
        <v>6.8493150684931503E-2</v>
      </c>
      <c r="E284" s="227">
        <f t="shared" si="34"/>
        <v>3.4482758620689655E-2</v>
      </c>
      <c r="F284" s="227">
        <f t="shared" si="34"/>
        <v>0</v>
      </c>
      <c r="G284" s="227">
        <f t="shared" si="34"/>
        <v>0</v>
      </c>
      <c r="H284" s="227">
        <f t="shared" si="34"/>
        <v>0</v>
      </c>
      <c r="I284" s="227">
        <f t="shared" si="34"/>
        <v>3.2437745740498035E-2</v>
      </c>
      <c r="J284" s="227">
        <f t="shared" si="34"/>
        <v>1.1904761904761904E-2</v>
      </c>
      <c r="K284" s="227">
        <f t="shared" si="34"/>
        <v>3.5714285714285712E-2</v>
      </c>
      <c r="L284" s="227">
        <f t="shared" si="34"/>
        <v>5.0052137643378521E-2</v>
      </c>
      <c r="M284" s="227">
        <f t="shared" si="34"/>
        <v>1.65016501650165E-2</v>
      </c>
      <c r="N284" s="227">
        <f t="shared" si="34"/>
        <v>0</v>
      </c>
      <c r="O284" s="227">
        <f t="shared" si="34"/>
        <v>1.6393442622950821E-2</v>
      </c>
      <c r="P284" s="147">
        <f t="shared" si="34"/>
        <v>8.5106382978723402E-2</v>
      </c>
      <c r="Q284" s="301">
        <f t="shared" si="34"/>
        <v>3.5555555555555556E-2</v>
      </c>
    </row>
    <row r="285" spans="1:17" s="172" customFormat="1" ht="9.75" hidden="1" customHeight="1" thickBot="1" x14ac:dyDescent="0.3">
      <c r="A285" s="727"/>
      <c r="B285" s="296"/>
      <c r="C285" s="296"/>
      <c r="D285" s="296"/>
      <c r="E285" s="296"/>
      <c r="F285" s="296"/>
      <c r="G285" s="296"/>
      <c r="H285" s="296"/>
      <c r="I285" s="296"/>
      <c r="J285" s="296"/>
      <c r="K285" s="296"/>
      <c r="L285" s="296"/>
      <c r="M285" s="296"/>
      <c r="N285" s="296"/>
      <c r="O285" s="296"/>
      <c r="P285" s="296"/>
      <c r="Q285" s="729"/>
    </row>
    <row r="286" spans="1:17" s="172" customFormat="1" ht="15.75" hidden="1" customHeight="1" thickBot="1" x14ac:dyDescent="0.3">
      <c r="A286" s="2314" t="s">
        <v>241</v>
      </c>
      <c r="B286" s="2315"/>
      <c r="C286" s="2315"/>
      <c r="D286" s="2315"/>
      <c r="E286" s="2315"/>
      <c r="F286" s="2315"/>
      <c r="G286" s="2315"/>
      <c r="H286" s="2315"/>
      <c r="I286" s="2315"/>
      <c r="J286" s="2315"/>
      <c r="K286" s="2315"/>
      <c r="L286" s="2315"/>
      <c r="M286" s="2315"/>
      <c r="N286" s="2315"/>
      <c r="O286" s="2315"/>
      <c r="P286" s="2315"/>
      <c r="Q286" s="2316"/>
    </row>
    <row r="287" spans="1:17" s="172" customFormat="1" ht="24.75" hidden="1" customHeight="1" x14ac:dyDescent="0.25">
      <c r="A287" s="148" t="s">
        <v>233</v>
      </c>
      <c r="B287" s="1040">
        <v>10</v>
      </c>
      <c r="C287" s="1041">
        <v>72</v>
      </c>
      <c r="D287" s="1041">
        <v>73</v>
      </c>
      <c r="E287" s="1041">
        <v>58</v>
      </c>
      <c r="F287" s="1041">
        <v>18</v>
      </c>
      <c r="G287" s="1041">
        <v>2</v>
      </c>
      <c r="H287" s="1041">
        <v>25</v>
      </c>
      <c r="I287" s="1042">
        <v>3052</v>
      </c>
      <c r="J287" s="1041">
        <v>168</v>
      </c>
      <c r="K287" s="1041">
        <v>28</v>
      </c>
      <c r="L287" s="1041">
        <v>959</v>
      </c>
      <c r="M287" s="1041">
        <v>303</v>
      </c>
      <c r="N287" s="1041">
        <v>13</v>
      </c>
      <c r="O287" s="1041">
        <v>122</v>
      </c>
      <c r="P287" s="1043">
        <v>47</v>
      </c>
      <c r="Q287" s="299">
        <f>SUM(B287:P287)</f>
        <v>4950</v>
      </c>
    </row>
    <row r="288" spans="1:17" s="172" customFormat="1" ht="24.75" hidden="1" customHeight="1" x14ac:dyDescent="0.25">
      <c r="A288" s="149" t="s">
        <v>242</v>
      </c>
      <c r="B288" s="1044">
        <v>1</v>
      </c>
      <c r="C288" s="1045">
        <v>2</v>
      </c>
      <c r="D288" s="1045">
        <v>1</v>
      </c>
      <c r="E288" s="1045">
        <v>0</v>
      </c>
      <c r="F288" s="1045">
        <v>0</v>
      </c>
      <c r="G288" s="1045">
        <v>0</v>
      </c>
      <c r="H288" s="1045">
        <v>0</v>
      </c>
      <c r="I288" s="1046">
        <v>80</v>
      </c>
      <c r="J288" s="1045">
        <v>1</v>
      </c>
      <c r="K288" s="1045">
        <v>0</v>
      </c>
      <c r="L288" s="1045">
        <v>62</v>
      </c>
      <c r="M288" s="1045">
        <v>7</v>
      </c>
      <c r="N288" s="1045">
        <v>0</v>
      </c>
      <c r="O288" s="1045">
        <v>7</v>
      </c>
      <c r="P288" s="1047">
        <v>0</v>
      </c>
      <c r="Q288" s="300">
        <f>SUM(B288:P288)</f>
        <v>161</v>
      </c>
    </row>
    <row r="289" spans="1:17" s="172" customFormat="1" ht="27" hidden="1" customHeight="1" thickBot="1" x14ac:dyDescent="0.3">
      <c r="A289" s="71" t="s">
        <v>243</v>
      </c>
      <c r="B289" s="226">
        <f t="shared" ref="B289:Q289" si="35">SUM(B288/B287)</f>
        <v>0.1</v>
      </c>
      <c r="C289" s="227">
        <f t="shared" si="35"/>
        <v>2.7777777777777776E-2</v>
      </c>
      <c r="D289" s="227">
        <f t="shared" si="35"/>
        <v>1.3698630136986301E-2</v>
      </c>
      <c r="E289" s="227">
        <f t="shared" si="35"/>
        <v>0</v>
      </c>
      <c r="F289" s="227">
        <f t="shared" si="35"/>
        <v>0</v>
      </c>
      <c r="G289" s="227">
        <f t="shared" si="35"/>
        <v>0</v>
      </c>
      <c r="H289" s="227">
        <f t="shared" si="35"/>
        <v>0</v>
      </c>
      <c r="I289" s="227">
        <f t="shared" si="35"/>
        <v>2.621231979030144E-2</v>
      </c>
      <c r="J289" s="227">
        <f t="shared" si="35"/>
        <v>5.9523809523809521E-3</v>
      </c>
      <c r="K289" s="227">
        <f t="shared" si="35"/>
        <v>0</v>
      </c>
      <c r="L289" s="227">
        <f t="shared" si="35"/>
        <v>6.4650677789363925E-2</v>
      </c>
      <c r="M289" s="227">
        <f t="shared" si="35"/>
        <v>2.3102310231023101E-2</v>
      </c>
      <c r="N289" s="227">
        <f t="shared" si="35"/>
        <v>0</v>
      </c>
      <c r="O289" s="227">
        <f t="shared" si="35"/>
        <v>5.737704918032787E-2</v>
      </c>
      <c r="P289" s="147">
        <f t="shared" si="35"/>
        <v>0</v>
      </c>
      <c r="Q289" s="301">
        <f t="shared" si="35"/>
        <v>3.2525252525252527E-2</v>
      </c>
    </row>
    <row r="290" spans="1:17" s="172" customFormat="1" ht="19.5" hidden="1" customHeight="1" thickBot="1" x14ac:dyDescent="0.35">
      <c r="A290" s="2410" t="s">
        <v>139</v>
      </c>
      <c r="B290" s="2411"/>
      <c r="C290" s="2411"/>
      <c r="D290" s="2411"/>
      <c r="E290" s="2411"/>
      <c r="F290" s="2411"/>
      <c r="G290" s="2411"/>
      <c r="H290" s="2411"/>
      <c r="I290" s="2411"/>
      <c r="J290" s="2411"/>
      <c r="K290" s="2411"/>
      <c r="L290" s="2411"/>
      <c r="M290" s="2411"/>
      <c r="N290" s="2411"/>
      <c r="O290" s="2411"/>
      <c r="P290" s="2411"/>
      <c r="Q290" s="2412"/>
    </row>
    <row r="291" spans="1:17" s="172" customFormat="1" ht="59.25" hidden="1" customHeight="1" thickBot="1" x14ac:dyDescent="0.3">
      <c r="A291" s="111"/>
      <c r="B291" s="720" t="s">
        <v>143</v>
      </c>
      <c r="C291" s="721" t="s">
        <v>144</v>
      </c>
      <c r="D291" s="721" t="s">
        <v>145</v>
      </c>
      <c r="E291" s="721" t="s">
        <v>146</v>
      </c>
      <c r="F291" s="721" t="s">
        <v>147</v>
      </c>
      <c r="G291" s="721" t="s">
        <v>148</v>
      </c>
      <c r="H291" s="721" t="s">
        <v>149</v>
      </c>
      <c r="I291" s="721" t="s">
        <v>150</v>
      </c>
      <c r="J291" s="721" t="s">
        <v>151</v>
      </c>
      <c r="K291" s="721" t="s">
        <v>152</v>
      </c>
      <c r="L291" s="721" t="s">
        <v>153</v>
      </c>
      <c r="M291" s="721" t="s">
        <v>154</v>
      </c>
      <c r="N291" s="721" t="s">
        <v>155</v>
      </c>
      <c r="O291" s="721" t="s">
        <v>156</v>
      </c>
      <c r="P291" s="722" t="s">
        <v>157</v>
      </c>
      <c r="Q291" s="52" t="s">
        <v>158</v>
      </c>
    </row>
    <row r="292" spans="1:17" s="172" customFormat="1" ht="15.75" hidden="1" thickBot="1" x14ac:dyDescent="0.3">
      <c r="A292" s="2314" t="s">
        <v>229</v>
      </c>
      <c r="B292" s="2315"/>
      <c r="C292" s="2315"/>
      <c r="D292" s="2315"/>
      <c r="E292" s="2315"/>
      <c r="F292" s="2315"/>
      <c r="G292" s="2315"/>
      <c r="H292" s="2315"/>
      <c r="I292" s="2315"/>
      <c r="J292" s="2315"/>
      <c r="K292" s="2315"/>
      <c r="L292" s="2315"/>
      <c r="M292" s="2315"/>
      <c r="N292" s="2315"/>
      <c r="O292" s="2315"/>
      <c r="P292" s="2315"/>
      <c r="Q292" s="2316"/>
    </row>
    <row r="293" spans="1:17" s="172" customFormat="1" ht="24.75" hidden="1" customHeight="1" x14ac:dyDescent="0.25">
      <c r="A293" s="148" t="s">
        <v>230</v>
      </c>
      <c r="B293" s="1040">
        <v>182</v>
      </c>
      <c r="C293" s="1041">
        <v>541</v>
      </c>
      <c r="D293" s="1041">
        <v>532</v>
      </c>
      <c r="E293" s="1041">
        <v>276</v>
      </c>
      <c r="F293" s="1041">
        <v>153</v>
      </c>
      <c r="G293" s="1041">
        <v>51</v>
      </c>
      <c r="H293" s="1041">
        <v>147</v>
      </c>
      <c r="I293" s="1042">
        <v>19199</v>
      </c>
      <c r="J293" s="1041">
        <v>1002</v>
      </c>
      <c r="K293" s="1041">
        <v>453</v>
      </c>
      <c r="L293" s="1042">
        <v>5255</v>
      </c>
      <c r="M293" s="1042">
        <v>1696</v>
      </c>
      <c r="N293" s="1041">
        <v>126</v>
      </c>
      <c r="O293" s="1041">
        <v>791</v>
      </c>
      <c r="P293" s="1043">
        <v>607</v>
      </c>
      <c r="Q293" s="299">
        <f>SUM(B293:P293)</f>
        <v>31011</v>
      </c>
    </row>
    <row r="294" spans="1:17" s="172" customFormat="1" ht="24.75" hidden="1" customHeight="1" thickBot="1" x14ac:dyDescent="0.3">
      <c r="A294" s="71" t="s">
        <v>231</v>
      </c>
      <c r="B294" s="228">
        <f>SUM(B293/Q293)</f>
        <v>5.8688852342717104E-3</v>
      </c>
      <c r="C294" s="255">
        <f>SUM(C293/Q293)</f>
        <v>1.7445422591983489E-2</v>
      </c>
      <c r="D294" s="255">
        <f>SUM(D293/Q293)</f>
        <v>1.7155202992486539E-2</v>
      </c>
      <c r="E294" s="255">
        <f>SUM(E293/Q293)</f>
        <v>8.9000677179065495E-3</v>
      </c>
      <c r="F294" s="255">
        <f>SUM(F293/Q293)</f>
        <v>4.9337331914481959E-3</v>
      </c>
      <c r="G294" s="255">
        <v>1E-3</v>
      </c>
      <c r="H294" s="255">
        <f>SUM(H293/Q293)</f>
        <v>4.7402534584502273E-3</v>
      </c>
      <c r="I294" s="255">
        <f>SUM(I293/Q293)</f>
        <v>0.61910289897133275</v>
      </c>
      <c r="J294" s="255">
        <f>SUM(J293/Q293)</f>
        <v>3.2311115410660736E-2</v>
      </c>
      <c r="K294" s="255">
        <f>SUM(K293/Q293)</f>
        <v>1.4607719841346619E-2</v>
      </c>
      <c r="L294" s="255">
        <f>SUM(L293/Q293)</f>
        <v>0.16945599948405404</v>
      </c>
      <c r="M294" s="255">
        <f>SUM(M293/Q293)</f>
        <v>5.4690271194092421E-2</v>
      </c>
      <c r="N294" s="255">
        <f>SUM(N293/Q293)</f>
        <v>4.0630743929573375E-3</v>
      </c>
      <c r="O294" s="255">
        <f>SUM(O293/Q293)</f>
        <v>2.5507078133565508E-2</v>
      </c>
      <c r="P294" s="256">
        <f>SUM(P293/Q293)</f>
        <v>1.9573699654961144E-2</v>
      </c>
      <c r="Q294" s="723">
        <f>SUM(B294:P294)</f>
        <v>0.99935542226951735</v>
      </c>
    </row>
    <row r="295" spans="1:17" s="172" customFormat="1" ht="9.75" hidden="1" customHeight="1" thickBot="1" x14ac:dyDescent="0.3">
      <c r="A295" s="727"/>
      <c r="B295" s="728"/>
      <c r="C295" s="728"/>
      <c r="D295" s="728"/>
      <c r="E295" s="728"/>
      <c r="F295" s="728"/>
      <c r="G295" s="728"/>
      <c r="H295" s="728"/>
      <c r="I295" s="728"/>
      <c r="J295" s="728"/>
      <c r="K295" s="728"/>
      <c r="L295" s="728"/>
      <c r="M295" s="728"/>
      <c r="N295" s="728"/>
      <c r="O295" s="728"/>
      <c r="P295" s="728"/>
      <c r="Q295" s="729"/>
    </row>
    <row r="296" spans="1:17" s="172" customFormat="1" ht="15.75" hidden="1" thickBot="1" x14ac:dyDescent="0.3">
      <c r="A296" s="2314" t="s">
        <v>232</v>
      </c>
      <c r="B296" s="2315"/>
      <c r="C296" s="2315"/>
      <c r="D296" s="2315"/>
      <c r="E296" s="2315"/>
      <c r="F296" s="2315"/>
      <c r="G296" s="2315"/>
      <c r="H296" s="2315"/>
      <c r="I296" s="2315"/>
      <c r="J296" s="2315"/>
      <c r="K296" s="2315"/>
      <c r="L296" s="2315"/>
      <c r="M296" s="2315"/>
      <c r="N296" s="2315"/>
      <c r="O296" s="2315"/>
      <c r="P296" s="2315"/>
      <c r="Q296" s="2316"/>
    </row>
    <row r="297" spans="1:17" s="172" customFormat="1" ht="24.75" hidden="1" customHeight="1" x14ac:dyDescent="0.25">
      <c r="A297" s="148" t="s">
        <v>233</v>
      </c>
      <c r="B297" s="1040">
        <v>19</v>
      </c>
      <c r="C297" s="1041">
        <v>89</v>
      </c>
      <c r="D297" s="1041">
        <v>93</v>
      </c>
      <c r="E297" s="1041">
        <v>52</v>
      </c>
      <c r="F297" s="1041">
        <v>16</v>
      </c>
      <c r="G297" s="1041">
        <v>7</v>
      </c>
      <c r="H297" s="1041">
        <v>17</v>
      </c>
      <c r="I297" s="1042">
        <v>3077</v>
      </c>
      <c r="J297" s="1041">
        <v>170</v>
      </c>
      <c r="K297" s="1041">
        <v>45</v>
      </c>
      <c r="L297" s="1041">
        <v>876</v>
      </c>
      <c r="M297" s="1041">
        <v>288</v>
      </c>
      <c r="N297" s="1041">
        <v>33</v>
      </c>
      <c r="O297" s="1041">
        <v>123</v>
      </c>
      <c r="P297" s="1043">
        <v>65</v>
      </c>
      <c r="Q297" s="299">
        <f>SUM(B297:P297)</f>
        <v>4970</v>
      </c>
    </row>
    <row r="298" spans="1:17" s="172" customFormat="1" ht="24.75" hidden="1" customHeight="1" thickBot="1" x14ac:dyDescent="0.3">
      <c r="A298" s="71" t="s">
        <v>234</v>
      </c>
      <c r="B298" s="228">
        <f>SUM(B297/Q297)</f>
        <v>3.822937625754527E-3</v>
      </c>
      <c r="C298" s="255">
        <f>SUM(C297/Q297)</f>
        <v>1.790744466800805E-2</v>
      </c>
      <c r="D298" s="255">
        <f>SUM(D297/Q297)</f>
        <v>1.8712273641851105E-2</v>
      </c>
      <c r="E298" s="255">
        <f>SUM(E297/Q297)</f>
        <v>1.0462776659959759E-2</v>
      </c>
      <c r="F298" s="255">
        <f>SUM(F297/Q297)</f>
        <v>3.2193158953722333E-3</v>
      </c>
      <c r="G298" s="255">
        <f>SUM(G297/Q297)</f>
        <v>1.4084507042253522E-3</v>
      </c>
      <c r="H298" s="255">
        <f>SUM(H297/Q297)</f>
        <v>3.420523138832998E-3</v>
      </c>
      <c r="I298" s="255">
        <v>0.62</v>
      </c>
      <c r="J298" s="255">
        <f>SUM(J297/Q297)</f>
        <v>3.4205231388329982E-2</v>
      </c>
      <c r="K298" s="255">
        <f>SUM(K297/Q297)</f>
        <v>9.0543259557344068E-3</v>
      </c>
      <c r="L298" s="255">
        <f>SUM(L297/Q297)</f>
        <v>0.17625754527162979</v>
      </c>
      <c r="M298" s="255">
        <f>SUM(M297/Q297)</f>
        <v>5.7947686116700203E-2</v>
      </c>
      <c r="N298" s="255">
        <f>SUM(N297/Q297)</f>
        <v>6.6398390342052313E-3</v>
      </c>
      <c r="O298" s="255">
        <f>SUM(O297/Q297)</f>
        <v>2.4748490945674044E-2</v>
      </c>
      <c r="P298" s="256">
        <f>SUM(P297/Q297)</f>
        <v>1.3078470824949699E-2</v>
      </c>
      <c r="Q298" s="723">
        <f>SUM(B298:P298)</f>
        <v>1.0008853118712273</v>
      </c>
    </row>
    <row r="299" spans="1:17" s="172" customFormat="1" ht="10.5" hidden="1" customHeight="1" thickBot="1" x14ac:dyDescent="0.3">
      <c r="A299" s="727"/>
      <c r="B299" s="296"/>
      <c r="C299" s="296"/>
      <c r="D299" s="296"/>
      <c r="E299" s="296"/>
      <c r="F299" s="296"/>
      <c r="G299" s="296"/>
      <c r="H299" s="296"/>
      <c r="I299" s="296"/>
      <c r="J299" s="296"/>
      <c r="K299" s="296"/>
      <c r="L299" s="296"/>
      <c r="M299" s="296"/>
      <c r="N299" s="296"/>
      <c r="O299" s="296"/>
      <c r="P299" s="296"/>
      <c r="Q299" s="729"/>
    </row>
    <row r="300" spans="1:17" s="172" customFormat="1" ht="15.75" hidden="1" customHeight="1" thickBot="1" x14ac:dyDescent="0.3">
      <c r="A300" s="2314" t="s">
        <v>235</v>
      </c>
      <c r="B300" s="2315"/>
      <c r="C300" s="2315"/>
      <c r="D300" s="2315"/>
      <c r="E300" s="2315"/>
      <c r="F300" s="2315"/>
      <c r="G300" s="2315"/>
      <c r="H300" s="2315"/>
      <c r="I300" s="2315"/>
      <c r="J300" s="2315"/>
      <c r="K300" s="2315"/>
      <c r="L300" s="2315"/>
      <c r="M300" s="2315"/>
      <c r="N300" s="2315"/>
      <c r="O300" s="2315"/>
      <c r="P300" s="2315"/>
      <c r="Q300" s="2316"/>
    </row>
    <row r="301" spans="1:17" s="172" customFormat="1" ht="24.75" hidden="1" customHeight="1" x14ac:dyDescent="0.25">
      <c r="A301" s="148" t="s">
        <v>233</v>
      </c>
      <c r="B301" s="1040">
        <v>19</v>
      </c>
      <c r="C301" s="1041">
        <v>89</v>
      </c>
      <c r="D301" s="1041">
        <v>93</v>
      </c>
      <c r="E301" s="1041">
        <v>52</v>
      </c>
      <c r="F301" s="1041">
        <v>16</v>
      </c>
      <c r="G301" s="1041">
        <v>7</v>
      </c>
      <c r="H301" s="1041">
        <v>17</v>
      </c>
      <c r="I301" s="1042">
        <v>3077</v>
      </c>
      <c r="J301" s="1041">
        <v>170</v>
      </c>
      <c r="K301" s="1041">
        <v>45</v>
      </c>
      <c r="L301" s="1041">
        <v>876</v>
      </c>
      <c r="M301" s="1041">
        <v>288</v>
      </c>
      <c r="N301" s="1041">
        <v>33</v>
      </c>
      <c r="O301" s="1041">
        <v>123</v>
      </c>
      <c r="P301" s="1043">
        <v>65</v>
      </c>
      <c r="Q301" s="299">
        <f>SUM(B301:P301)</f>
        <v>4970</v>
      </c>
    </row>
    <row r="302" spans="1:17" s="172" customFormat="1" ht="24.75" hidden="1" customHeight="1" x14ac:dyDescent="0.25">
      <c r="A302" s="149" t="s">
        <v>236</v>
      </c>
      <c r="B302" s="1044">
        <v>0</v>
      </c>
      <c r="C302" s="1045">
        <v>1</v>
      </c>
      <c r="D302" s="1045">
        <v>6</v>
      </c>
      <c r="E302" s="1045">
        <v>0</v>
      </c>
      <c r="F302" s="1045">
        <v>0</v>
      </c>
      <c r="G302" s="1045">
        <v>0</v>
      </c>
      <c r="H302" s="1045">
        <v>0</v>
      </c>
      <c r="I302" s="1046">
        <v>53</v>
      </c>
      <c r="J302" s="1045">
        <v>0</v>
      </c>
      <c r="K302" s="1045">
        <v>0</v>
      </c>
      <c r="L302" s="1045">
        <v>49</v>
      </c>
      <c r="M302" s="1045">
        <v>1</v>
      </c>
      <c r="N302" s="1045">
        <v>0</v>
      </c>
      <c r="O302" s="1045">
        <v>1</v>
      </c>
      <c r="P302" s="1047">
        <v>4</v>
      </c>
      <c r="Q302" s="300">
        <f>SUM(B302:P302)</f>
        <v>115</v>
      </c>
    </row>
    <row r="303" spans="1:17" s="172" customFormat="1" ht="26.25" hidden="1" thickBot="1" x14ac:dyDescent="0.3">
      <c r="A303" s="71" t="s">
        <v>237</v>
      </c>
      <c r="B303" s="226">
        <f t="shared" ref="B303:Q303" si="36">SUM(B302/B301)</f>
        <v>0</v>
      </c>
      <c r="C303" s="227">
        <f t="shared" si="36"/>
        <v>1.1235955056179775E-2</v>
      </c>
      <c r="D303" s="227">
        <f t="shared" si="36"/>
        <v>6.4516129032258063E-2</v>
      </c>
      <c r="E303" s="227">
        <f t="shared" si="36"/>
        <v>0</v>
      </c>
      <c r="F303" s="227">
        <f t="shared" si="36"/>
        <v>0</v>
      </c>
      <c r="G303" s="227">
        <f t="shared" si="36"/>
        <v>0</v>
      </c>
      <c r="H303" s="227">
        <f t="shared" si="36"/>
        <v>0</v>
      </c>
      <c r="I303" s="227">
        <f t="shared" si="36"/>
        <v>1.7224569385765356E-2</v>
      </c>
      <c r="J303" s="227">
        <f t="shared" si="36"/>
        <v>0</v>
      </c>
      <c r="K303" s="227">
        <f t="shared" si="36"/>
        <v>0</v>
      </c>
      <c r="L303" s="227">
        <f t="shared" si="36"/>
        <v>5.5936073059360727E-2</v>
      </c>
      <c r="M303" s="227">
        <f t="shared" si="36"/>
        <v>3.472222222222222E-3</v>
      </c>
      <c r="N303" s="227">
        <f t="shared" si="36"/>
        <v>0</v>
      </c>
      <c r="O303" s="227">
        <f t="shared" si="36"/>
        <v>8.130081300813009E-3</v>
      </c>
      <c r="P303" s="147">
        <f t="shared" si="36"/>
        <v>6.1538461538461542E-2</v>
      </c>
      <c r="Q303" s="301">
        <f t="shared" si="36"/>
        <v>2.3138832997987926E-2</v>
      </c>
    </row>
    <row r="304" spans="1:17" s="172" customFormat="1" ht="9.75" hidden="1" customHeight="1" thickBot="1" x14ac:dyDescent="0.3">
      <c r="A304" s="727"/>
      <c r="B304" s="296"/>
      <c r="C304" s="296"/>
      <c r="D304" s="296"/>
      <c r="E304" s="296"/>
      <c r="F304" s="296"/>
      <c r="G304" s="296"/>
      <c r="H304" s="296"/>
      <c r="I304" s="296"/>
      <c r="J304" s="296"/>
      <c r="K304" s="296"/>
      <c r="L304" s="296"/>
      <c r="M304" s="296"/>
      <c r="N304" s="296"/>
      <c r="O304" s="296"/>
      <c r="P304" s="296"/>
      <c r="Q304" s="729"/>
    </row>
    <row r="305" spans="1:17" s="172" customFormat="1" ht="15.75" hidden="1" customHeight="1" thickBot="1" x14ac:dyDescent="0.3">
      <c r="A305" s="2314" t="s">
        <v>238</v>
      </c>
      <c r="B305" s="2315"/>
      <c r="C305" s="2315"/>
      <c r="D305" s="2315"/>
      <c r="E305" s="2315"/>
      <c r="F305" s="2315"/>
      <c r="G305" s="2315"/>
      <c r="H305" s="2315"/>
      <c r="I305" s="2315"/>
      <c r="J305" s="2315"/>
      <c r="K305" s="2315"/>
      <c r="L305" s="2315"/>
      <c r="M305" s="2315"/>
      <c r="N305" s="2315"/>
      <c r="O305" s="2315"/>
      <c r="P305" s="2315"/>
      <c r="Q305" s="2316"/>
    </row>
    <row r="306" spans="1:17" s="172" customFormat="1" ht="24.75" hidden="1" customHeight="1" x14ac:dyDescent="0.25">
      <c r="A306" s="148" t="s">
        <v>233</v>
      </c>
      <c r="B306" s="1040">
        <v>19</v>
      </c>
      <c r="C306" s="1041">
        <v>89</v>
      </c>
      <c r="D306" s="1041">
        <v>93</v>
      </c>
      <c r="E306" s="1041">
        <v>52</v>
      </c>
      <c r="F306" s="1041">
        <v>16</v>
      </c>
      <c r="G306" s="1041">
        <v>7</v>
      </c>
      <c r="H306" s="1041">
        <v>17</v>
      </c>
      <c r="I306" s="1042">
        <v>3077</v>
      </c>
      <c r="J306" s="1041">
        <v>170</v>
      </c>
      <c r="K306" s="1041">
        <v>45</v>
      </c>
      <c r="L306" s="1041">
        <v>876</v>
      </c>
      <c r="M306" s="1041">
        <v>288</v>
      </c>
      <c r="N306" s="1041">
        <v>33</v>
      </c>
      <c r="O306" s="1041">
        <v>123</v>
      </c>
      <c r="P306" s="1043">
        <v>65</v>
      </c>
      <c r="Q306" s="299">
        <f>SUM(B306:P306)</f>
        <v>4970</v>
      </c>
    </row>
    <row r="307" spans="1:17" s="172" customFormat="1" ht="24.75" hidden="1" customHeight="1" x14ac:dyDescent="0.25">
      <c r="A307" s="149" t="s">
        <v>239</v>
      </c>
      <c r="B307" s="1044">
        <v>0</v>
      </c>
      <c r="C307" s="1045">
        <v>3</v>
      </c>
      <c r="D307" s="1045">
        <v>1</v>
      </c>
      <c r="E307" s="1045">
        <v>0</v>
      </c>
      <c r="F307" s="1045">
        <v>0</v>
      </c>
      <c r="G307" s="1045">
        <v>0</v>
      </c>
      <c r="H307" s="1045">
        <v>0</v>
      </c>
      <c r="I307" s="1046">
        <v>106</v>
      </c>
      <c r="J307" s="1045">
        <v>10</v>
      </c>
      <c r="K307" s="1045">
        <v>2</v>
      </c>
      <c r="L307" s="1045">
        <v>49</v>
      </c>
      <c r="M307" s="1045">
        <v>7</v>
      </c>
      <c r="N307" s="1045">
        <v>0</v>
      </c>
      <c r="O307" s="1045">
        <v>6</v>
      </c>
      <c r="P307" s="1047">
        <v>0</v>
      </c>
      <c r="Q307" s="300">
        <f>SUM(B307:P307)</f>
        <v>184</v>
      </c>
    </row>
    <row r="308" spans="1:17" s="172" customFormat="1" ht="26.25" hidden="1" thickBot="1" x14ac:dyDescent="0.3">
      <c r="A308" s="71" t="s">
        <v>240</v>
      </c>
      <c r="B308" s="226">
        <f t="shared" ref="B308:Q308" si="37">SUM(B307/B306)</f>
        <v>0</v>
      </c>
      <c r="C308" s="227">
        <f t="shared" si="37"/>
        <v>3.3707865168539325E-2</v>
      </c>
      <c r="D308" s="227">
        <f t="shared" si="37"/>
        <v>1.0752688172043012E-2</v>
      </c>
      <c r="E308" s="227">
        <f t="shared" si="37"/>
        <v>0</v>
      </c>
      <c r="F308" s="227">
        <f t="shared" si="37"/>
        <v>0</v>
      </c>
      <c r="G308" s="227">
        <f t="shared" si="37"/>
        <v>0</v>
      </c>
      <c r="H308" s="227">
        <f t="shared" si="37"/>
        <v>0</v>
      </c>
      <c r="I308" s="227">
        <f t="shared" si="37"/>
        <v>3.4449138771530712E-2</v>
      </c>
      <c r="J308" s="227">
        <f t="shared" si="37"/>
        <v>5.8823529411764705E-2</v>
      </c>
      <c r="K308" s="227">
        <f t="shared" si="37"/>
        <v>4.4444444444444446E-2</v>
      </c>
      <c r="L308" s="227">
        <f t="shared" si="37"/>
        <v>5.5936073059360727E-2</v>
      </c>
      <c r="M308" s="227">
        <f t="shared" si="37"/>
        <v>2.4305555555555556E-2</v>
      </c>
      <c r="N308" s="227">
        <f t="shared" si="37"/>
        <v>0</v>
      </c>
      <c r="O308" s="227">
        <f t="shared" si="37"/>
        <v>4.878048780487805E-2</v>
      </c>
      <c r="P308" s="147">
        <f t="shared" si="37"/>
        <v>0</v>
      </c>
      <c r="Q308" s="301">
        <f t="shared" si="37"/>
        <v>3.7022132796780682E-2</v>
      </c>
    </row>
    <row r="309" spans="1:17" s="172" customFormat="1" ht="9.75" hidden="1" customHeight="1" thickBot="1" x14ac:dyDescent="0.3">
      <c r="A309" s="727"/>
      <c r="B309" s="296"/>
      <c r="C309" s="296"/>
      <c r="D309" s="296"/>
      <c r="E309" s="296"/>
      <c r="F309" s="296"/>
      <c r="G309" s="296"/>
      <c r="H309" s="296"/>
      <c r="I309" s="296"/>
      <c r="J309" s="296"/>
      <c r="K309" s="296"/>
      <c r="L309" s="296"/>
      <c r="M309" s="296"/>
      <c r="N309" s="296"/>
      <c r="O309" s="296"/>
      <c r="P309" s="296"/>
      <c r="Q309" s="729"/>
    </row>
    <row r="310" spans="1:17" s="172" customFormat="1" ht="15.75" hidden="1" customHeight="1" thickBot="1" x14ac:dyDescent="0.3">
      <c r="A310" s="2314" t="s">
        <v>241</v>
      </c>
      <c r="B310" s="2315"/>
      <c r="C310" s="2315"/>
      <c r="D310" s="2315"/>
      <c r="E310" s="2315"/>
      <c r="F310" s="2315"/>
      <c r="G310" s="2315"/>
      <c r="H310" s="2315"/>
      <c r="I310" s="2315"/>
      <c r="J310" s="2315"/>
      <c r="K310" s="2315"/>
      <c r="L310" s="2315"/>
      <c r="M310" s="2315"/>
      <c r="N310" s="2315"/>
      <c r="O310" s="2315"/>
      <c r="P310" s="2315"/>
      <c r="Q310" s="2316"/>
    </row>
    <row r="311" spans="1:17" s="172" customFormat="1" ht="24.75" hidden="1" customHeight="1" x14ac:dyDescent="0.25">
      <c r="A311" s="148" t="s">
        <v>245</v>
      </c>
      <c r="B311" s="1040">
        <v>19</v>
      </c>
      <c r="C311" s="1041">
        <v>89</v>
      </c>
      <c r="D311" s="1041">
        <v>93</v>
      </c>
      <c r="E311" s="1041">
        <v>52</v>
      </c>
      <c r="F311" s="1041">
        <v>16</v>
      </c>
      <c r="G311" s="1041">
        <v>7</v>
      </c>
      <c r="H311" s="1041">
        <v>17</v>
      </c>
      <c r="I311" s="1042">
        <v>3077</v>
      </c>
      <c r="J311" s="1041">
        <v>170</v>
      </c>
      <c r="K311" s="1041">
        <v>45</v>
      </c>
      <c r="L311" s="1041">
        <v>876</v>
      </c>
      <c r="M311" s="1041">
        <v>288</v>
      </c>
      <c r="N311" s="1041">
        <v>33</v>
      </c>
      <c r="O311" s="1041">
        <v>123</v>
      </c>
      <c r="P311" s="1043">
        <v>65</v>
      </c>
      <c r="Q311" s="299">
        <f>SUM(B311:P311)</f>
        <v>4970</v>
      </c>
    </row>
    <row r="312" spans="1:17" s="172" customFormat="1" ht="24.75" hidden="1" customHeight="1" x14ac:dyDescent="0.25">
      <c r="A312" s="149" t="s">
        <v>242</v>
      </c>
      <c r="B312" s="1044">
        <v>0</v>
      </c>
      <c r="C312" s="1045">
        <v>2</v>
      </c>
      <c r="D312" s="1045">
        <v>1</v>
      </c>
      <c r="E312" s="1045">
        <v>1</v>
      </c>
      <c r="F312" s="1045">
        <v>0</v>
      </c>
      <c r="G312" s="1045">
        <v>0</v>
      </c>
      <c r="H312" s="1045">
        <v>0</v>
      </c>
      <c r="I312" s="1046">
        <v>96</v>
      </c>
      <c r="J312" s="1045">
        <v>7</v>
      </c>
      <c r="K312" s="1045">
        <v>1</v>
      </c>
      <c r="L312" s="1045">
        <v>42</v>
      </c>
      <c r="M312" s="1045">
        <v>7</v>
      </c>
      <c r="N312" s="1045">
        <v>0</v>
      </c>
      <c r="O312" s="1045">
        <v>14</v>
      </c>
      <c r="P312" s="1047">
        <v>1</v>
      </c>
      <c r="Q312" s="300">
        <f>SUM(B312:P312)</f>
        <v>172</v>
      </c>
    </row>
    <row r="313" spans="1:17" s="172" customFormat="1" ht="27" hidden="1" customHeight="1" thickBot="1" x14ac:dyDescent="0.3">
      <c r="A313" s="71" t="s">
        <v>243</v>
      </c>
      <c r="B313" s="226">
        <f t="shared" ref="B313:Q313" si="38">SUM(B312/B311)</f>
        <v>0</v>
      </c>
      <c r="C313" s="227">
        <f t="shared" si="38"/>
        <v>2.247191011235955E-2</v>
      </c>
      <c r="D313" s="227">
        <f t="shared" si="38"/>
        <v>1.0752688172043012E-2</v>
      </c>
      <c r="E313" s="227">
        <f t="shared" si="38"/>
        <v>1.9230769230769232E-2</v>
      </c>
      <c r="F313" s="227">
        <f t="shared" si="38"/>
        <v>0</v>
      </c>
      <c r="G313" s="227">
        <f t="shared" si="38"/>
        <v>0</v>
      </c>
      <c r="H313" s="227">
        <f t="shared" si="38"/>
        <v>0</v>
      </c>
      <c r="I313" s="227">
        <f t="shared" si="38"/>
        <v>3.1199220019499513E-2</v>
      </c>
      <c r="J313" s="227">
        <f t="shared" si="38"/>
        <v>4.1176470588235294E-2</v>
      </c>
      <c r="K313" s="227">
        <f t="shared" si="38"/>
        <v>2.2222222222222223E-2</v>
      </c>
      <c r="L313" s="227">
        <f t="shared" si="38"/>
        <v>4.7945205479452052E-2</v>
      </c>
      <c r="M313" s="227">
        <f t="shared" si="38"/>
        <v>2.4305555555555556E-2</v>
      </c>
      <c r="N313" s="227">
        <f t="shared" si="38"/>
        <v>0</v>
      </c>
      <c r="O313" s="227">
        <f t="shared" si="38"/>
        <v>0.11382113821138211</v>
      </c>
      <c r="P313" s="147">
        <f t="shared" si="38"/>
        <v>1.5384615384615385E-2</v>
      </c>
      <c r="Q313" s="301">
        <f t="shared" si="38"/>
        <v>3.460764587525151E-2</v>
      </c>
    </row>
    <row r="314" spans="1:17" s="172" customFormat="1" ht="27" hidden="1" customHeight="1" thickBot="1" x14ac:dyDescent="0.3">
      <c r="A314" s="2413" t="s">
        <v>246</v>
      </c>
      <c r="B314" s="2413"/>
      <c r="C314" s="2413"/>
      <c r="D314" s="2413"/>
      <c r="E314" s="2413"/>
      <c r="F314" s="2413"/>
      <c r="G314" s="2413"/>
      <c r="H314" s="2413"/>
      <c r="I314" s="2413"/>
      <c r="J314" s="2413"/>
      <c r="K314" s="2413"/>
      <c r="L314" s="2413"/>
      <c r="M314" s="2413"/>
      <c r="N314" s="2413"/>
      <c r="O314" s="2413"/>
      <c r="P314" s="2413"/>
      <c r="Q314" s="2413"/>
    </row>
    <row r="315" spans="1:17" s="172" customFormat="1" ht="21.75" hidden="1" thickBot="1" x14ac:dyDescent="0.4">
      <c r="A315" s="2414" t="s">
        <v>247</v>
      </c>
      <c r="B315" s="2415"/>
      <c r="C315" s="2415"/>
      <c r="D315" s="2415"/>
      <c r="E315" s="2415"/>
      <c r="F315" s="2415"/>
      <c r="G315" s="2415"/>
      <c r="H315" s="2415"/>
      <c r="I315" s="2415"/>
      <c r="J315" s="2415"/>
      <c r="K315" s="2415"/>
      <c r="L315" s="2415"/>
      <c r="M315" s="2415"/>
      <c r="N315" s="2415"/>
      <c r="O315" s="2415"/>
      <c r="P315" s="2415"/>
      <c r="Q315" s="2416"/>
    </row>
    <row r="316" spans="1:17" s="172" customFormat="1" ht="19.5" hidden="1" customHeight="1" thickBot="1" x14ac:dyDescent="0.35">
      <c r="A316" s="2410" t="s">
        <v>248</v>
      </c>
      <c r="B316" s="2411"/>
      <c r="C316" s="2411"/>
      <c r="D316" s="2411"/>
      <c r="E316" s="2411"/>
      <c r="F316" s="2411"/>
      <c r="G316" s="2411"/>
      <c r="H316" s="2411"/>
      <c r="I316" s="2411"/>
      <c r="J316" s="2411"/>
      <c r="K316" s="2411"/>
      <c r="L316" s="2411"/>
      <c r="M316" s="2411"/>
      <c r="N316" s="2411"/>
      <c r="O316" s="2411"/>
      <c r="P316" s="2411"/>
      <c r="Q316" s="2412"/>
    </row>
    <row r="317" spans="1:17" s="172" customFormat="1" ht="59.25" hidden="1" customHeight="1" thickBot="1" x14ac:dyDescent="0.3">
      <c r="A317" s="111"/>
      <c r="B317" s="720" t="s">
        <v>143</v>
      </c>
      <c r="C317" s="721" t="s">
        <v>144</v>
      </c>
      <c r="D317" s="721" t="s">
        <v>145</v>
      </c>
      <c r="E317" s="721" t="s">
        <v>146</v>
      </c>
      <c r="F317" s="721" t="s">
        <v>147</v>
      </c>
      <c r="G317" s="721" t="s">
        <v>148</v>
      </c>
      <c r="H317" s="721" t="s">
        <v>149</v>
      </c>
      <c r="I317" s="721" t="s">
        <v>150</v>
      </c>
      <c r="J317" s="721" t="s">
        <v>151</v>
      </c>
      <c r="K317" s="721" t="s">
        <v>152</v>
      </c>
      <c r="L317" s="721" t="s">
        <v>153</v>
      </c>
      <c r="M317" s="721" t="s">
        <v>154</v>
      </c>
      <c r="N317" s="721" t="s">
        <v>155</v>
      </c>
      <c r="O317" s="721" t="s">
        <v>156</v>
      </c>
      <c r="P317" s="722" t="s">
        <v>157</v>
      </c>
      <c r="Q317" s="52" t="s">
        <v>158</v>
      </c>
    </row>
    <row r="318" spans="1:17" s="172" customFormat="1" ht="15.75" hidden="1" thickBot="1" x14ac:dyDescent="0.3">
      <c r="A318" s="2314" t="s">
        <v>229</v>
      </c>
      <c r="B318" s="2315"/>
      <c r="C318" s="2315"/>
      <c r="D318" s="2315"/>
      <c r="E318" s="2315"/>
      <c r="F318" s="2315"/>
      <c r="G318" s="2315"/>
      <c r="H318" s="2315"/>
      <c r="I318" s="2315"/>
      <c r="J318" s="2315"/>
      <c r="K318" s="2315"/>
      <c r="L318" s="2315"/>
      <c r="M318" s="2315"/>
      <c r="N318" s="2315"/>
      <c r="O318" s="2315"/>
      <c r="P318" s="2315"/>
      <c r="Q318" s="2316"/>
    </row>
    <row r="319" spans="1:17" s="172" customFormat="1" ht="24.75" hidden="1" customHeight="1" x14ac:dyDescent="0.25">
      <c r="A319" s="148" t="s">
        <v>230</v>
      </c>
      <c r="B319" s="798">
        <v>141</v>
      </c>
      <c r="C319" s="1724">
        <v>542</v>
      </c>
      <c r="D319" s="1724">
        <v>517</v>
      </c>
      <c r="E319" s="1724">
        <v>298</v>
      </c>
      <c r="F319" s="1724">
        <v>186</v>
      </c>
      <c r="G319" s="1724">
        <v>45</v>
      </c>
      <c r="H319" s="1724">
        <v>107</v>
      </c>
      <c r="I319" s="324">
        <v>19784</v>
      </c>
      <c r="J319" s="1724">
        <v>949</v>
      </c>
      <c r="K319" s="1724">
        <v>465</v>
      </c>
      <c r="L319" s="324">
        <v>5469</v>
      </c>
      <c r="M319" s="324">
        <v>1761</v>
      </c>
      <c r="N319" s="1724">
        <v>108</v>
      </c>
      <c r="O319" s="1724">
        <v>820</v>
      </c>
      <c r="P319" s="1726">
        <v>591</v>
      </c>
      <c r="Q319" s="799">
        <f>SUM(B319:P319)</f>
        <v>31783</v>
      </c>
    </row>
    <row r="320" spans="1:17" s="172" customFormat="1" ht="24.75" hidden="1" customHeight="1" thickBot="1" x14ac:dyDescent="0.3">
      <c r="A320" s="71" t="s">
        <v>249</v>
      </c>
      <c r="B320" s="807">
        <f>SUM(B319/Q319)</f>
        <v>4.4363338891860431E-3</v>
      </c>
      <c r="C320" s="808">
        <f>SUM(C319/Q319)</f>
        <v>1.7053141616587483E-2</v>
      </c>
      <c r="D320" s="808">
        <f>SUM(D319/Q319)</f>
        <v>1.6266557593682156E-2</v>
      </c>
      <c r="E320" s="808">
        <f>SUM(E319/Q319)</f>
        <v>9.3760815530314952E-3</v>
      </c>
      <c r="F320" s="808">
        <f>SUM(F319/Q319)</f>
        <v>5.8521851304156308E-3</v>
      </c>
      <c r="G320" s="808">
        <f>SUM(G319/Q319)</f>
        <v>1.415851241229588E-3</v>
      </c>
      <c r="H320" s="808">
        <f>SUM(H319/Q319)</f>
        <v>3.3665796180347984E-3</v>
      </c>
      <c r="I320" s="808">
        <v>0.623</v>
      </c>
      <c r="J320" s="808">
        <f>SUM(J319/Q319)</f>
        <v>2.9858729509486204E-2</v>
      </c>
      <c r="K320" s="808">
        <f>SUM(K319/Q319)</f>
        <v>1.4630462826039078E-2</v>
      </c>
      <c r="L320" s="808">
        <v>0.17299999999999999</v>
      </c>
      <c r="M320" s="808">
        <f>SUM(M319/Q319)</f>
        <v>5.5406978573451213E-2</v>
      </c>
      <c r="N320" s="808">
        <f>SUM(N319/Q319)</f>
        <v>3.3980429789510114E-3</v>
      </c>
      <c r="O320" s="808">
        <f>SUM(O319/Q319)</f>
        <v>2.5799955951294716E-2</v>
      </c>
      <c r="P320" s="809">
        <f>SUM(P319/Q319)</f>
        <v>1.8594846301481924E-2</v>
      </c>
      <c r="Q320" s="810">
        <f>SUM(B320:P320)</f>
        <v>1.0014557467828713</v>
      </c>
    </row>
    <row r="321" spans="1:17" s="172" customFormat="1" ht="9.75" hidden="1" customHeight="1" thickBot="1" x14ac:dyDescent="0.3">
      <c r="A321" s="727"/>
      <c r="B321" s="728"/>
      <c r="C321" s="728"/>
      <c r="D321" s="728"/>
      <c r="E321" s="728"/>
      <c r="F321" s="728"/>
      <c r="G321" s="728"/>
      <c r="H321" s="728"/>
      <c r="I321" s="728"/>
      <c r="J321" s="728"/>
      <c r="K321" s="728"/>
      <c r="L321" s="728"/>
      <c r="M321" s="728"/>
      <c r="N321" s="728"/>
      <c r="O321" s="728"/>
      <c r="P321" s="728"/>
      <c r="Q321" s="729"/>
    </row>
    <row r="322" spans="1:17" s="172" customFormat="1" ht="15.75" hidden="1" thickBot="1" x14ac:dyDescent="0.3">
      <c r="A322" s="2314" t="s">
        <v>232</v>
      </c>
      <c r="B322" s="2315"/>
      <c r="C322" s="2315"/>
      <c r="D322" s="2315"/>
      <c r="E322" s="2315"/>
      <c r="F322" s="2315"/>
      <c r="G322" s="2315"/>
      <c r="H322" s="2315"/>
      <c r="I322" s="2315"/>
      <c r="J322" s="2315"/>
      <c r="K322" s="2315"/>
      <c r="L322" s="2315"/>
      <c r="M322" s="2315"/>
      <c r="N322" s="2315"/>
      <c r="O322" s="2315"/>
      <c r="P322" s="2315"/>
      <c r="Q322" s="2316"/>
    </row>
    <row r="323" spans="1:17" s="172" customFormat="1" ht="24.75" hidden="1" customHeight="1" x14ac:dyDescent="0.25">
      <c r="A323" s="148" t="s">
        <v>233</v>
      </c>
      <c r="B323" s="798">
        <v>28</v>
      </c>
      <c r="C323" s="1724">
        <v>50</v>
      </c>
      <c r="D323" s="1724">
        <v>58</v>
      </c>
      <c r="E323" s="1724">
        <v>44</v>
      </c>
      <c r="F323" s="1724">
        <v>7</v>
      </c>
      <c r="G323" s="1724">
        <v>1</v>
      </c>
      <c r="H323" s="1724">
        <v>21</v>
      </c>
      <c r="I323" s="324">
        <v>2855</v>
      </c>
      <c r="J323" s="1724">
        <v>206</v>
      </c>
      <c r="K323" s="1724">
        <v>35</v>
      </c>
      <c r="L323" s="1724">
        <v>742</v>
      </c>
      <c r="M323" s="1724">
        <v>292</v>
      </c>
      <c r="N323" s="1724">
        <v>14</v>
      </c>
      <c r="O323" s="1724">
        <v>145</v>
      </c>
      <c r="P323" s="1726">
        <v>61</v>
      </c>
      <c r="Q323" s="799">
        <f>SUM(B323:P323)</f>
        <v>4559</v>
      </c>
    </row>
    <row r="324" spans="1:17" s="172" customFormat="1" ht="24.75" hidden="1" customHeight="1" thickBot="1" x14ac:dyDescent="0.3">
      <c r="A324" s="71" t="s">
        <v>250</v>
      </c>
      <c r="B324" s="807">
        <f>SUM(B323/Q323)</f>
        <v>6.1416977407326165E-3</v>
      </c>
      <c r="C324" s="808">
        <f>SUM(C323/Q323)</f>
        <v>1.0967317394165387E-2</v>
      </c>
      <c r="D324" s="808">
        <f>SUM(D323/Q323)</f>
        <v>1.2722088177231848E-2</v>
      </c>
      <c r="E324" s="808">
        <f>SUM(E323/Q323)</f>
        <v>9.6512393068655406E-3</v>
      </c>
      <c r="F324" s="808">
        <f>SUM(F323/Q323)</f>
        <v>1.5354244351831541E-3</v>
      </c>
      <c r="G324" s="808">
        <f>SUM(G323/Q323)</f>
        <v>2.1934634788330776E-4</v>
      </c>
      <c r="H324" s="808">
        <f>SUM(H323/Q323)</f>
        <v>4.6062733055494626E-3</v>
      </c>
      <c r="I324" s="808">
        <v>0.625</v>
      </c>
      <c r="J324" s="808">
        <f>SUM(J323/Q323)</f>
        <v>4.5185347663961394E-2</v>
      </c>
      <c r="K324" s="808">
        <f>SUM(K323/Q323)</f>
        <v>7.6771221759157713E-3</v>
      </c>
      <c r="L324" s="808">
        <f>SUM(L323/Q323)</f>
        <v>0.16275499012941436</v>
      </c>
      <c r="M324" s="808">
        <f>SUM(M323/Q323)</f>
        <v>6.4049133581925863E-2</v>
      </c>
      <c r="N324" s="808">
        <f>SUM(N323/Q323)</f>
        <v>3.0708488703663083E-3</v>
      </c>
      <c r="O324" s="808">
        <f>SUM(O323/Q323)</f>
        <v>3.1805220443079624E-2</v>
      </c>
      <c r="P324" s="809">
        <f>SUM(P323/Q323)</f>
        <v>1.3380127220881772E-2</v>
      </c>
      <c r="Q324" s="810">
        <f>SUM(B324:P324)</f>
        <v>0.99876617679315649</v>
      </c>
    </row>
    <row r="325" spans="1:17" s="172" customFormat="1" ht="10.5" hidden="1" customHeight="1" thickBot="1" x14ac:dyDescent="0.3">
      <c r="A325" s="727"/>
      <c r="B325" s="296"/>
      <c r="C325" s="296"/>
      <c r="D325" s="296"/>
      <c r="E325" s="296"/>
      <c r="F325" s="296"/>
      <c r="G325" s="296"/>
      <c r="H325" s="296"/>
      <c r="I325" s="296"/>
      <c r="J325" s="296"/>
      <c r="K325" s="296"/>
      <c r="L325" s="296"/>
      <c r="M325" s="296"/>
      <c r="N325" s="296"/>
      <c r="O325" s="296"/>
      <c r="P325" s="296"/>
      <c r="Q325" s="729"/>
    </row>
    <row r="326" spans="1:17" s="172" customFormat="1" ht="15.75" hidden="1" customHeight="1" thickBot="1" x14ac:dyDescent="0.3">
      <c r="A326" s="2314" t="s">
        <v>235</v>
      </c>
      <c r="B326" s="2315"/>
      <c r="C326" s="2315"/>
      <c r="D326" s="2315"/>
      <c r="E326" s="2315"/>
      <c r="F326" s="2315"/>
      <c r="G326" s="2315"/>
      <c r="H326" s="2315"/>
      <c r="I326" s="2315"/>
      <c r="J326" s="2315"/>
      <c r="K326" s="2315"/>
      <c r="L326" s="2315"/>
      <c r="M326" s="2315"/>
      <c r="N326" s="2315"/>
      <c r="O326" s="2315"/>
      <c r="P326" s="2315"/>
      <c r="Q326" s="2316"/>
    </row>
    <row r="327" spans="1:17" s="172" customFormat="1" ht="24.75" hidden="1" customHeight="1" x14ac:dyDescent="0.25">
      <c r="A327" s="148" t="s">
        <v>233</v>
      </c>
      <c r="B327" s="798">
        <v>28</v>
      </c>
      <c r="C327" s="1724">
        <v>50</v>
      </c>
      <c r="D327" s="1724">
        <v>58</v>
      </c>
      <c r="E327" s="1724">
        <v>44</v>
      </c>
      <c r="F327" s="1724">
        <v>7</v>
      </c>
      <c r="G327" s="1724">
        <v>1</v>
      </c>
      <c r="H327" s="1724">
        <v>21</v>
      </c>
      <c r="I327" s="324">
        <v>2855</v>
      </c>
      <c r="J327" s="1724">
        <v>206</v>
      </c>
      <c r="K327" s="1724">
        <v>35</v>
      </c>
      <c r="L327" s="1724">
        <v>742</v>
      </c>
      <c r="M327" s="1724">
        <v>292</v>
      </c>
      <c r="N327" s="1724">
        <v>14</v>
      </c>
      <c r="O327" s="1724">
        <v>145</v>
      </c>
      <c r="P327" s="1726">
        <v>61</v>
      </c>
      <c r="Q327" s="799">
        <f>SUM(B327:P327)</f>
        <v>4559</v>
      </c>
    </row>
    <row r="328" spans="1:17" s="172" customFormat="1" ht="24.75" hidden="1" customHeight="1" x14ac:dyDescent="0.25">
      <c r="A328" s="149" t="s">
        <v>236</v>
      </c>
      <c r="B328" s="800">
        <v>0</v>
      </c>
      <c r="C328" s="801">
        <v>0</v>
      </c>
      <c r="D328" s="801">
        <v>0</v>
      </c>
      <c r="E328" s="801">
        <v>0</v>
      </c>
      <c r="F328" s="801">
        <v>0</v>
      </c>
      <c r="G328" s="801">
        <v>0</v>
      </c>
      <c r="H328" s="801">
        <v>3</v>
      </c>
      <c r="I328" s="802">
        <v>74</v>
      </c>
      <c r="J328" s="801">
        <v>0</v>
      </c>
      <c r="K328" s="801">
        <v>2</v>
      </c>
      <c r="L328" s="801">
        <v>49</v>
      </c>
      <c r="M328" s="801">
        <v>0</v>
      </c>
      <c r="N328" s="801">
        <v>0</v>
      </c>
      <c r="O328" s="801">
        <v>5</v>
      </c>
      <c r="P328" s="803">
        <v>1</v>
      </c>
      <c r="Q328" s="804">
        <f>SUM(B328:P328)</f>
        <v>134</v>
      </c>
    </row>
    <row r="329" spans="1:17" s="172" customFormat="1" ht="26.25" hidden="1" thickBot="1" x14ac:dyDescent="0.3">
      <c r="A329" s="71" t="s">
        <v>237</v>
      </c>
      <c r="B329" s="792">
        <f t="shared" ref="B329:Q329" si="39">SUM(B328/B327)</f>
        <v>0</v>
      </c>
      <c r="C329" s="793">
        <f t="shared" si="39"/>
        <v>0</v>
      </c>
      <c r="D329" s="793">
        <f t="shared" si="39"/>
        <v>0</v>
      </c>
      <c r="E329" s="793">
        <f t="shared" si="39"/>
        <v>0</v>
      </c>
      <c r="F329" s="793">
        <f t="shared" si="39"/>
        <v>0</v>
      </c>
      <c r="G329" s="793">
        <f t="shared" si="39"/>
        <v>0</v>
      </c>
      <c r="H329" s="793">
        <f t="shared" si="39"/>
        <v>0.14285714285714285</v>
      </c>
      <c r="I329" s="793">
        <f t="shared" si="39"/>
        <v>2.5919439579684764E-2</v>
      </c>
      <c r="J329" s="793">
        <f t="shared" si="39"/>
        <v>0</v>
      </c>
      <c r="K329" s="793">
        <f t="shared" si="39"/>
        <v>5.7142857142857141E-2</v>
      </c>
      <c r="L329" s="793">
        <f t="shared" si="39"/>
        <v>6.6037735849056603E-2</v>
      </c>
      <c r="M329" s="793">
        <f t="shared" si="39"/>
        <v>0</v>
      </c>
      <c r="N329" s="793">
        <f t="shared" si="39"/>
        <v>0</v>
      </c>
      <c r="O329" s="793">
        <f t="shared" si="39"/>
        <v>3.4482758620689655E-2</v>
      </c>
      <c r="P329" s="805">
        <f t="shared" si="39"/>
        <v>1.6393442622950821E-2</v>
      </c>
      <c r="Q329" s="806">
        <f t="shared" si="39"/>
        <v>2.9392410616363239E-2</v>
      </c>
    </row>
    <row r="330" spans="1:17" s="172" customFormat="1" ht="9.75" hidden="1" customHeight="1" thickBot="1" x14ac:dyDescent="0.3">
      <c r="A330" s="727"/>
      <c r="B330" s="296"/>
      <c r="C330" s="296"/>
      <c r="D330" s="296"/>
      <c r="E330" s="296"/>
      <c r="F330" s="296"/>
      <c r="G330" s="296"/>
      <c r="H330" s="296"/>
      <c r="I330" s="296"/>
      <c r="J330" s="296"/>
      <c r="K330" s="296"/>
      <c r="L330" s="296"/>
      <c r="M330" s="296"/>
      <c r="N330" s="296"/>
      <c r="O330" s="296"/>
      <c r="P330" s="296"/>
      <c r="Q330" s="729"/>
    </row>
    <row r="331" spans="1:17" s="172" customFormat="1" ht="15.75" hidden="1" customHeight="1" thickBot="1" x14ac:dyDescent="0.3">
      <c r="A331" s="2314" t="s">
        <v>238</v>
      </c>
      <c r="B331" s="2315"/>
      <c r="C331" s="2315"/>
      <c r="D331" s="2315"/>
      <c r="E331" s="2315"/>
      <c r="F331" s="2315"/>
      <c r="G331" s="2315"/>
      <c r="H331" s="2315"/>
      <c r="I331" s="2315"/>
      <c r="J331" s="2315"/>
      <c r="K331" s="2315"/>
      <c r="L331" s="2315"/>
      <c r="M331" s="2315"/>
      <c r="N331" s="2315"/>
      <c r="O331" s="2315"/>
      <c r="P331" s="2315"/>
      <c r="Q331" s="2316"/>
    </row>
    <row r="332" spans="1:17" s="172" customFormat="1" ht="24.75" hidden="1" customHeight="1" x14ac:dyDescent="0.25">
      <c r="A332" s="148" t="s">
        <v>233</v>
      </c>
      <c r="B332" s="798">
        <v>28</v>
      </c>
      <c r="C332" s="1724">
        <v>50</v>
      </c>
      <c r="D332" s="1724">
        <v>58</v>
      </c>
      <c r="E332" s="1724">
        <v>44</v>
      </c>
      <c r="F332" s="1724">
        <v>7</v>
      </c>
      <c r="G332" s="1724">
        <v>1</v>
      </c>
      <c r="H332" s="1724">
        <v>21</v>
      </c>
      <c r="I332" s="324">
        <v>2855</v>
      </c>
      <c r="J332" s="1724">
        <v>206</v>
      </c>
      <c r="K332" s="1724">
        <v>35</v>
      </c>
      <c r="L332" s="1724">
        <v>742</v>
      </c>
      <c r="M332" s="1724">
        <v>292</v>
      </c>
      <c r="N332" s="1724">
        <v>14</v>
      </c>
      <c r="O332" s="1724">
        <v>145</v>
      </c>
      <c r="P332" s="1726">
        <v>61</v>
      </c>
      <c r="Q332" s="799">
        <f>SUM(B332:P332)</f>
        <v>4559</v>
      </c>
    </row>
    <row r="333" spans="1:17" s="172" customFormat="1" ht="24.75" hidden="1" customHeight="1" x14ac:dyDescent="0.25">
      <c r="A333" s="149" t="s">
        <v>239</v>
      </c>
      <c r="B333" s="800">
        <v>0</v>
      </c>
      <c r="C333" s="801">
        <v>2</v>
      </c>
      <c r="D333" s="801">
        <v>6</v>
      </c>
      <c r="E333" s="801">
        <v>0</v>
      </c>
      <c r="F333" s="801">
        <v>0</v>
      </c>
      <c r="G333" s="801">
        <v>0</v>
      </c>
      <c r="H333" s="801">
        <v>0</v>
      </c>
      <c r="I333" s="802">
        <v>136</v>
      </c>
      <c r="J333" s="801">
        <v>12</v>
      </c>
      <c r="K333" s="801">
        <v>0</v>
      </c>
      <c r="L333" s="801">
        <v>37</v>
      </c>
      <c r="M333" s="801">
        <v>14</v>
      </c>
      <c r="N333" s="801">
        <v>3</v>
      </c>
      <c r="O333" s="801">
        <v>1</v>
      </c>
      <c r="P333" s="803">
        <v>7</v>
      </c>
      <c r="Q333" s="804">
        <f>SUM(B333:P333)</f>
        <v>218</v>
      </c>
    </row>
    <row r="334" spans="1:17" s="172" customFormat="1" ht="26.25" hidden="1" thickBot="1" x14ac:dyDescent="0.3">
      <c r="A334" s="71" t="s">
        <v>240</v>
      </c>
      <c r="B334" s="792">
        <f>SUM(B333/B332)</f>
        <v>0</v>
      </c>
      <c r="C334" s="793">
        <f>SUM(C333/C332)</f>
        <v>0.04</v>
      </c>
      <c r="D334" s="793">
        <f t="shared" ref="D334:O334" si="40">SUM(D333/D332)</f>
        <v>0.10344827586206896</v>
      </c>
      <c r="E334" s="793">
        <f t="shared" si="40"/>
        <v>0</v>
      </c>
      <c r="F334" s="793">
        <f t="shared" si="40"/>
        <v>0</v>
      </c>
      <c r="G334" s="793">
        <f t="shared" si="40"/>
        <v>0</v>
      </c>
      <c r="H334" s="793">
        <f t="shared" si="40"/>
        <v>0</v>
      </c>
      <c r="I334" s="793">
        <f t="shared" si="40"/>
        <v>4.7635726795096325E-2</v>
      </c>
      <c r="J334" s="793">
        <f t="shared" si="40"/>
        <v>5.8252427184466021E-2</v>
      </c>
      <c r="K334" s="793">
        <f t="shared" si="40"/>
        <v>0</v>
      </c>
      <c r="L334" s="793">
        <f t="shared" si="40"/>
        <v>4.9865229110512131E-2</v>
      </c>
      <c r="M334" s="793">
        <f t="shared" si="40"/>
        <v>4.7945205479452052E-2</v>
      </c>
      <c r="N334" s="793">
        <f t="shared" si="40"/>
        <v>0.21428571428571427</v>
      </c>
      <c r="O334" s="793">
        <f t="shared" si="40"/>
        <v>6.8965517241379309E-3</v>
      </c>
      <c r="P334" s="805">
        <f>SUM(P333/P332)</f>
        <v>0.11475409836065574</v>
      </c>
      <c r="Q334" s="806">
        <f>SUM(Q333/Q332)</f>
        <v>4.7817503838561086E-2</v>
      </c>
    </row>
    <row r="335" spans="1:17" s="172" customFormat="1" ht="9.75" hidden="1" customHeight="1" thickBot="1" x14ac:dyDescent="0.3">
      <c r="A335" s="727"/>
      <c r="B335" s="296"/>
      <c r="C335" s="296"/>
      <c r="D335" s="296"/>
      <c r="E335" s="296"/>
      <c r="F335" s="296"/>
      <c r="G335" s="296"/>
      <c r="H335" s="296"/>
      <c r="I335" s="296"/>
      <c r="J335" s="296"/>
      <c r="K335" s="296"/>
      <c r="L335" s="296"/>
      <c r="M335" s="296"/>
      <c r="N335" s="296"/>
      <c r="O335" s="296"/>
      <c r="P335" s="296"/>
      <c r="Q335" s="729"/>
    </row>
    <row r="336" spans="1:17" s="172" customFormat="1" ht="15.75" hidden="1" customHeight="1" thickBot="1" x14ac:dyDescent="0.3">
      <c r="A336" s="2314" t="s">
        <v>241</v>
      </c>
      <c r="B336" s="2315"/>
      <c r="C336" s="2315"/>
      <c r="D336" s="2315"/>
      <c r="E336" s="2315"/>
      <c r="F336" s="2315"/>
      <c r="G336" s="2315"/>
      <c r="H336" s="2315"/>
      <c r="I336" s="2315"/>
      <c r="J336" s="2315"/>
      <c r="K336" s="2315"/>
      <c r="L336" s="2315"/>
      <c r="M336" s="2315"/>
      <c r="N336" s="2315"/>
      <c r="O336" s="2315"/>
      <c r="P336" s="2315"/>
      <c r="Q336" s="2316"/>
    </row>
    <row r="337" spans="1:17" s="172" customFormat="1" ht="24.75" hidden="1" customHeight="1" x14ac:dyDescent="0.25">
      <c r="A337" s="148" t="s">
        <v>245</v>
      </c>
      <c r="B337" s="798">
        <v>28</v>
      </c>
      <c r="C337" s="1724">
        <v>50</v>
      </c>
      <c r="D337" s="1724">
        <v>58</v>
      </c>
      <c r="E337" s="1724">
        <v>44</v>
      </c>
      <c r="F337" s="1724">
        <v>7</v>
      </c>
      <c r="G337" s="1724">
        <v>1</v>
      </c>
      <c r="H337" s="1724">
        <v>21</v>
      </c>
      <c r="I337" s="324">
        <v>2855</v>
      </c>
      <c r="J337" s="1724">
        <v>206</v>
      </c>
      <c r="K337" s="1724">
        <v>35</v>
      </c>
      <c r="L337" s="1724">
        <v>742</v>
      </c>
      <c r="M337" s="1724">
        <v>292</v>
      </c>
      <c r="N337" s="1724">
        <v>14</v>
      </c>
      <c r="O337" s="1724">
        <v>145</v>
      </c>
      <c r="P337" s="1726">
        <v>61</v>
      </c>
      <c r="Q337" s="799">
        <f>SUM(B337:P337)</f>
        <v>4559</v>
      </c>
    </row>
    <row r="338" spans="1:17" s="172" customFormat="1" ht="24.75" hidden="1" customHeight="1" x14ac:dyDescent="0.25">
      <c r="A338" s="149" t="s">
        <v>242</v>
      </c>
      <c r="B338" s="800">
        <v>0</v>
      </c>
      <c r="C338" s="801">
        <v>3</v>
      </c>
      <c r="D338" s="801">
        <v>0</v>
      </c>
      <c r="E338" s="801">
        <v>2</v>
      </c>
      <c r="F338" s="801">
        <v>0</v>
      </c>
      <c r="G338" s="801">
        <v>0</v>
      </c>
      <c r="H338" s="801">
        <v>0</v>
      </c>
      <c r="I338" s="802">
        <v>92</v>
      </c>
      <c r="J338" s="801">
        <v>11</v>
      </c>
      <c r="K338" s="801">
        <v>0</v>
      </c>
      <c r="L338" s="801">
        <v>50</v>
      </c>
      <c r="M338" s="801">
        <v>8</v>
      </c>
      <c r="N338" s="801">
        <v>0</v>
      </c>
      <c r="O338" s="801">
        <v>6</v>
      </c>
      <c r="P338" s="803">
        <v>3</v>
      </c>
      <c r="Q338" s="804">
        <f>SUM(B338:P338)</f>
        <v>175</v>
      </c>
    </row>
    <row r="339" spans="1:17" s="172" customFormat="1" ht="27" hidden="1" customHeight="1" thickBot="1" x14ac:dyDescent="0.3">
      <c r="A339" s="71" t="s">
        <v>243</v>
      </c>
      <c r="B339" s="792">
        <f>SUM(B338/B337)</f>
        <v>0</v>
      </c>
      <c r="C339" s="793">
        <f>SUM(C338/C337)</f>
        <v>0.06</v>
      </c>
      <c r="D339" s="793">
        <f t="shared" ref="D339:P339" si="41">SUM(D338/D337)</f>
        <v>0</v>
      </c>
      <c r="E339" s="793">
        <f t="shared" si="41"/>
        <v>4.5454545454545456E-2</v>
      </c>
      <c r="F339" s="793">
        <f t="shared" si="41"/>
        <v>0</v>
      </c>
      <c r="G339" s="793">
        <f t="shared" si="41"/>
        <v>0</v>
      </c>
      <c r="H339" s="793">
        <f t="shared" si="41"/>
        <v>0</v>
      </c>
      <c r="I339" s="793">
        <f t="shared" si="41"/>
        <v>3.222416812609457E-2</v>
      </c>
      <c r="J339" s="793">
        <f t="shared" si="41"/>
        <v>5.3398058252427182E-2</v>
      </c>
      <c r="K339" s="793">
        <f t="shared" si="41"/>
        <v>0</v>
      </c>
      <c r="L339" s="793">
        <f t="shared" si="41"/>
        <v>6.7385444743935305E-2</v>
      </c>
      <c r="M339" s="793">
        <f t="shared" si="41"/>
        <v>2.7397260273972601E-2</v>
      </c>
      <c r="N339" s="793">
        <f t="shared" si="41"/>
        <v>0</v>
      </c>
      <c r="O339" s="793">
        <f t="shared" si="41"/>
        <v>4.1379310344827586E-2</v>
      </c>
      <c r="P339" s="793">
        <f t="shared" si="41"/>
        <v>4.9180327868852458E-2</v>
      </c>
      <c r="Q339" s="806">
        <f>SUM(Q338/Q337)</f>
        <v>3.8385610879578855E-2</v>
      </c>
    </row>
    <row r="340" spans="1:17" s="172" customFormat="1" ht="27" hidden="1" customHeight="1" thickBot="1" x14ac:dyDescent="0.3">
      <c r="A340" s="2413" t="s">
        <v>246</v>
      </c>
      <c r="B340" s="2413"/>
      <c r="C340" s="2413"/>
      <c r="D340" s="2413"/>
      <c r="E340" s="2413"/>
      <c r="F340" s="2413"/>
      <c r="G340" s="2413"/>
      <c r="H340" s="2413"/>
      <c r="I340" s="2413"/>
      <c r="J340" s="2413"/>
      <c r="K340" s="2413"/>
      <c r="L340" s="2413"/>
      <c r="M340" s="2413"/>
      <c r="N340" s="2413"/>
      <c r="O340" s="2413"/>
      <c r="P340" s="2413"/>
      <c r="Q340" s="2413"/>
    </row>
    <row r="341" spans="1:17" ht="21.75" hidden="1" thickBot="1" x14ac:dyDescent="0.4">
      <c r="A341" s="2414" t="s">
        <v>247</v>
      </c>
      <c r="B341" s="2415"/>
      <c r="C341" s="2415"/>
      <c r="D341" s="2415"/>
      <c r="E341" s="2415"/>
      <c r="F341" s="2415"/>
      <c r="G341" s="2415"/>
      <c r="H341" s="2415"/>
      <c r="I341" s="2415"/>
      <c r="J341" s="2415"/>
      <c r="K341" s="2415"/>
      <c r="L341" s="2415"/>
      <c r="M341" s="2415"/>
      <c r="N341" s="2415"/>
      <c r="O341" s="2415"/>
      <c r="P341" s="2415"/>
      <c r="Q341" s="2416"/>
    </row>
    <row r="342" spans="1:17" ht="19.5" hidden="1" customHeight="1" thickBot="1" x14ac:dyDescent="0.35">
      <c r="A342" s="2410" t="s">
        <v>251</v>
      </c>
      <c r="B342" s="2411"/>
      <c r="C342" s="2411"/>
      <c r="D342" s="2411"/>
      <c r="E342" s="2411"/>
      <c r="F342" s="2411"/>
      <c r="G342" s="2411"/>
      <c r="H342" s="2411"/>
      <c r="I342" s="2411"/>
      <c r="J342" s="2411"/>
      <c r="K342" s="2411"/>
      <c r="L342" s="2411"/>
      <c r="M342" s="2411"/>
      <c r="N342" s="2411"/>
      <c r="O342" s="2411"/>
      <c r="P342" s="2411"/>
      <c r="Q342" s="2412"/>
    </row>
    <row r="343" spans="1:17" ht="59.25" hidden="1" customHeight="1" thickBot="1" x14ac:dyDescent="0.3">
      <c r="A343" s="111"/>
      <c r="B343" s="720" t="s">
        <v>143</v>
      </c>
      <c r="C343" s="721" t="s">
        <v>144</v>
      </c>
      <c r="D343" s="721" t="s">
        <v>145</v>
      </c>
      <c r="E343" s="721" t="s">
        <v>146</v>
      </c>
      <c r="F343" s="721" t="s">
        <v>147</v>
      </c>
      <c r="G343" s="721" t="s">
        <v>148</v>
      </c>
      <c r="H343" s="721" t="s">
        <v>149</v>
      </c>
      <c r="I343" s="721" t="s">
        <v>150</v>
      </c>
      <c r="J343" s="721" t="s">
        <v>151</v>
      </c>
      <c r="K343" s="721" t="s">
        <v>152</v>
      </c>
      <c r="L343" s="721" t="s">
        <v>153</v>
      </c>
      <c r="M343" s="721" t="s">
        <v>154</v>
      </c>
      <c r="N343" s="721" t="s">
        <v>155</v>
      </c>
      <c r="O343" s="721" t="s">
        <v>156</v>
      </c>
      <c r="P343" s="722" t="s">
        <v>157</v>
      </c>
      <c r="Q343" s="52" t="s">
        <v>158</v>
      </c>
    </row>
    <row r="344" spans="1:17" s="172" customFormat="1" ht="15.75" hidden="1" thickBot="1" x14ac:dyDescent="0.3">
      <c r="A344" s="2314" t="s">
        <v>229</v>
      </c>
      <c r="B344" s="2315"/>
      <c r="C344" s="2315"/>
      <c r="D344" s="2315"/>
      <c r="E344" s="2315"/>
      <c r="F344" s="2315"/>
      <c r="G344" s="2315"/>
      <c r="H344" s="2315"/>
      <c r="I344" s="2315"/>
      <c r="J344" s="2315"/>
      <c r="K344" s="2315"/>
      <c r="L344" s="2315"/>
      <c r="M344" s="2315"/>
      <c r="N344" s="2315"/>
      <c r="O344" s="2315"/>
      <c r="P344" s="2315"/>
      <c r="Q344" s="2316"/>
    </row>
    <row r="345" spans="1:17" s="172" customFormat="1" ht="24.75" hidden="1" customHeight="1" x14ac:dyDescent="0.25">
      <c r="A345" s="148" t="s">
        <v>230</v>
      </c>
      <c r="B345" s="798">
        <v>113</v>
      </c>
      <c r="C345" s="1724">
        <v>636</v>
      </c>
      <c r="D345" s="1724">
        <v>536</v>
      </c>
      <c r="E345" s="1724">
        <v>277</v>
      </c>
      <c r="F345" s="1724">
        <v>224</v>
      </c>
      <c r="G345" s="1724">
        <v>0</v>
      </c>
      <c r="H345" s="1724">
        <v>75</v>
      </c>
      <c r="I345" s="324">
        <v>18366</v>
      </c>
      <c r="J345" s="1724">
        <v>1169</v>
      </c>
      <c r="K345" s="1724">
        <v>493</v>
      </c>
      <c r="L345" s="1724">
        <v>5586</v>
      </c>
      <c r="M345" s="1724">
        <v>1819</v>
      </c>
      <c r="N345" s="1724">
        <v>81</v>
      </c>
      <c r="O345" s="1724">
        <v>941</v>
      </c>
      <c r="P345" s="1726">
        <v>627</v>
      </c>
      <c r="Q345" s="799">
        <f>SUM(B345:P345)</f>
        <v>30943</v>
      </c>
    </row>
    <row r="346" spans="1:17" s="172" customFormat="1" ht="24.75" hidden="1" customHeight="1" thickBot="1" x14ac:dyDescent="0.3">
      <c r="A346" s="71" t="s">
        <v>249</v>
      </c>
      <c r="B346" s="811">
        <f>SUM(B345/Q345)</f>
        <v>3.651876030119898E-3</v>
      </c>
      <c r="C346" s="812">
        <f>SUM(C345/Q345)</f>
        <v>2.0553921727046506E-2</v>
      </c>
      <c r="D346" s="812">
        <f>SUM(D345/Q345)</f>
        <v>1.7322173027825356E-2</v>
      </c>
      <c r="E346" s="812">
        <f>SUM(E345/Q345)</f>
        <v>8.9519438968425815E-3</v>
      </c>
      <c r="F346" s="812">
        <f>SUM(F345/Q345)</f>
        <v>7.2391170862553724E-3</v>
      </c>
      <c r="G346" s="812">
        <f>SUM(G345/Q345)</f>
        <v>0</v>
      </c>
      <c r="H346" s="812">
        <f>SUM(H345/Q345)</f>
        <v>2.4238115244158615E-3</v>
      </c>
      <c r="I346" s="812">
        <v>0.59299999999999997</v>
      </c>
      <c r="J346" s="812">
        <f>SUM(J345/Q345)</f>
        <v>3.7779142293895229E-2</v>
      </c>
      <c r="K346" s="812">
        <f>SUM(K345/Q345)</f>
        <v>1.5932521087160263E-2</v>
      </c>
      <c r="L346" s="812">
        <f>SUM(L345/Q345)</f>
        <v>0.18052548233849336</v>
      </c>
      <c r="M346" s="812">
        <f>SUM(M345/Q345)</f>
        <v>5.8785508838832691E-2</v>
      </c>
      <c r="N346" s="812">
        <f>SUM(N345/Q345)</f>
        <v>2.6177164463691304E-3</v>
      </c>
      <c r="O346" s="812">
        <f>SUM(O345/Q345)</f>
        <v>3.0410755259671008E-2</v>
      </c>
      <c r="P346" s="813">
        <f>SUM(P345/Q345)</f>
        <v>2.0263064344116601E-2</v>
      </c>
      <c r="Q346" s="810">
        <f>SUM(B346:P346)</f>
        <v>0.99945703390104379</v>
      </c>
    </row>
    <row r="347" spans="1:17" s="172" customFormat="1" ht="9.75" hidden="1" customHeight="1" thickBot="1" x14ac:dyDescent="0.3">
      <c r="A347" s="727"/>
      <c r="B347" s="728"/>
      <c r="C347" s="728"/>
      <c r="D347" s="728"/>
      <c r="E347" s="728"/>
      <c r="F347" s="728"/>
      <c r="G347" s="728"/>
      <c r="H347" s="728"/>
      <c r="I347" s="728"/>
      <c r="J347" s="728"/>
      <c r="K347" s="728"/>
      <c r="L347" s="728"/>
      <c r="M347" s="728"/>
      <c r="N347" s="728"/>
      <c r="O347" s="728"/>
      <c r="P347" s="728"/>
      <c r="Q347" s="729"/>
    </row>
    <row r="348" spans="1:17" s="172" customFormat="1" ht="15.75" hidden="1" thickBot="1" x14ac:dyDescent="0.3">
      <c r="A348" s="2314" t="s">
        <v>232</v>
      </c>
      <c r="B348" s="2315"/>
      <c r="C348" s="2315"/>
      <c r="D348" s="2315"/>
      <c r="E348" s="2315"/>
      <c r="F348" s="2315"/>
      <c r="G348" s="2315"/>
      <c r="H348" s="2315"/>
      <c r="I348" s="2315"/>
      <c r="J348" s="2315"/>
      <c r="K348" s="2315"/>
      <c r="L348" s="2315"/>
      <c r="M348" s="2315"/>
      <c r="N348" s="2315"/>
      <c r="O348" s="2315"/>
      <c r="P348" s="2315"/>
      <c r="Q348" s="2316"/>
    </row>
    <row r="349" spans="1:17" s="172" customFormat="1" ht="24.75" hidden="1" customHeight="1" x14ac:dyDescent="0.25">
      <c r="A349" s="148" t="s">
        <v>233</v>
      </c>
      <c r="B349" s="798">
        <v>18</v>
      </c>
      <c r="C349" s="1724">
        <v>73</v>
      </c>
      <c r="D349" s="1724">
        <v>53</v>
      </c>
      <c r="E349" s="1724">
        <v>38</v>
      </c>
      <c r="F349" s="1724">
        <v>7</v>
      </c>
      <c r="G349" s="1724">
        <v>0</v>
      </c>
      <c r="H349" s="1724">
        <v>16</v>
      </c>
      <c r="I349" s="324">
        <v>2895</v>
      </c>
      <c r="J349" s="1724">
        <v>253</v>
      </c>
      <c r="K349" s="1724">
        <v>27</v>
      </c>
      <c r="L349" s="1724">
        <v>832</v>
      </c>
      <c r="M349" s="1724">
        <v>344</v>
      </c>
      <c r="N349" s="1724">
        <v>16</v>
      </c>
      <c r="O349" s="1724">
        <v>135</v>
      </c>
      <c r="P349" s="1726">
        <v>90</v>
      </c>
      <c r="Q349" s="799">
        <f>SUM(B349:P349)</f>
        <v>4797</v>
      </c>
    </row>
    <row r="350" spans="1:17" s="172" customFormat="1" ht="24.75" hidden="1" customHeight="1" thickBot="1" x14ac:dyDescent="0.3">
      <c r="A350" s="71" t="s">
        <v>250</v>
      </c>
      <c r="B350" s="811">
        <f>SUM(B349/Q349)</f>
        <v>3.7523452157598499E-3</v>
      </c>
      <c r="C350" s="812">
        <f>SUM(C349/Q349)</f>
        <v>1.521784448613717E-2</v>
      </c>
      <c r="D350" s="812">
        <f>SUM(D349/Q349)</f>
        <v>1.1048572024181781E-2</v>
      </c>
      <c r="E350" s="812">
        <f>SUM(E349/Q349)</f>
        <v>7.9216176777152387E-3</v>
      </c>
      <c r="F350" s="812">
        <f>SUM(F349/Q349)</f>
        <v>1.4592453616843861E-3</v>
      </c>
      <c r="G350" s="812">
        <f>SUM(G349/Q349)</f>
        <v>0</v>
      </c>
      <c r="H350" s="812">
        <f>SUM(H349/Q349)</f>
        <v>3.335417969564311E-3</v>
      </c>
      <c r="I350" s="812">
        <f>SUM(I349/Q349)</f>
        <v>0.60350218886804252</v>
      </c>
      <c r="J350" s="812">
        <f>SUM(J349/Q349)</f>
        <v>5.2741296643735669E-2</v>
      </c>
      <c r="K350" s="812">
        <f>SUM(K349/Q349)</f>
        <v>5.6285178236397749E-3</v>
      </c>
      <c r="L350" s="812">
        <f>SUM(L349/Q349)</f>
        <v>0.17344173441734417</v>
      </c>
      <c r="M350" s="812">
        <f>SUM(M349/Q349)</f>
        <v>7.1711486345632694E-2</v>
      </c>
      <c r="N350" s="812">
        <f>SUM(N349/Q349)</f>
        <v>3.335417969564311E-3</v>
      </c>
      <c r="O350" s="812">
        <f>SUM(O349/Q349)</f>
        <v>2.8142589118198873E-2</v>
      </c>
      <c r="P350" s="813">
        <f>SUM(P349/Q349)</f>
        <v>1.8761726078799251E-2</v>
      </c>
      <c r="Q350" s="810">
        <f>SUM(B350:P350)</f>
        <v>0.99999999999999989</v>
      </c>
    </row>
    <row r="351" spans="1:17" s="172" customFormat="1" ht="10.5" hidden="1" customHeight="1" thickBot="1" x14ac:dyDescent="0.3">
      <c r="A351" s="727"/>
      <c r="B351" s="296"/>
      <c r="C351" s="296"/>
      <c r="D351" s="296"/>
      <c r="E351" s="296"/>
      <c r="F351" s="296"/>
      <c r="G351" s="296"/>
      <c r="H351" s="296"/>
      <c r="I351" s="296"/>
      <c r="J351" s="296"/>
      <c r="K351" s="296"/>
      <c r="L351" s="296"/>
      <c r="M351" s="296"/>
      <c r="N351" s="296"/>
      <c r="O351" s="296"/>
      <c r="P351" s="296"/>
      <c r="Q351" s="729"/>
    </row>
    <row r="352" spans="1:17" s="172" customFormat="1" ht="15.75" hidden="1" customHeight="1" thickBot="1" x14ac:dyDescent="0.3">
      <c r="A352" s="2314" t="s">
        <v>235</v>
      </c>
      <c r="B352" s="2315"/>
      <c r="C352" s="2315"/>
      <c r="D352" s="2315"/>
      <c r="E352" s="2315"/>
      <c r="F352" s="2315"/>
      <c r="G352" s="2315"/>
      <c r="H352" s="2315"/>
      <c r="I352" s="2315"/>
      <c r="J352" s="2315"/>
      <c r="K352" s="2315"/>
      <c r="L352" s="2315"/>
      <c r="M352" s="2315"/>
      <c r="N352" s="2315"/>
      <c r="O352" s="2315"/>
      <c r="P352" s="2315"/>
      <c r="Q352" s="2316"/>
    </row>
    <row r="353" spans="1:17" s="172" customFormat="1" ht="24.75" hidden="1" customHeight="1" x14ac:dyDescent="0.25">
      <c r="A353" s="148" t="s">
        <v>233</v>
      </c>
      <c r="B353" s="798">
        <v>18</v>
      </c>
      <c r="C353" s="1724">
        <v>73</v>
      </c>
      <c r="D353" s="1724">
        <v>53</v>
      </c>
      <c r="E353" s="1724">
        <v>38</v>
      </c>
      <c r="F353" s="1724">
        <v>7</v>
      </c>
      <c r="G353" s="1724">
        <v>0</v>
      </c>
      <c r="H353" s="1724">
        <v>16</v>
      </c>
      <c r="I353" s="324">
        <v>2895</v>
      </c>
      <c r="J353" s="1724">
        <v>253</v>
      </c>
      <c r="K353" s="1724">
        <v>27</v>
      </c>
      <c r="L353" s="1724">
        <v>832</v>
      </c>
      <c r="M353" s="1724">
        <v>344</v>
      </c>
      <c r="N353" s="1724">
        <v>16</v>
      </c>
      <c r="O353" s="1724">
        <v>135</v>
      </c>
      <c r="P353" s="1726">
        <v>90</v>
      </c>
      <c r="Q353" s="799">
        <f>SUM(B353:P353)</f>
        <v>4797</v>
      </c>
    </row>
    <row r="354" spans="1:17" s="172" customFormat="1" ht="24.75" hidden="1" customHeight="1" x14ac:dyDescent="0.25">
      <c r="A354" s="149" t="s">
        <v>236</v>
      </c>
      <c r="B354" s="800">
        <v>0</v>
      </c>
      <c r="C354" s="801">
        <v>1</v>
      </c>
      <c r="D354" s="801">
        <v>0</v>
      </c>
      <c r="E354" s="801">
        <v>2</v>
      </c>
      <c r="F354" s="801">
        <v>1</v>
      </c>
      <c r="G354" s="801">
        <v>0</v>
      </c>
      <c r="H354" s="801">
        <v>0</v>
      </c>
      <c r="I354" s="802">
        <v>73</v>
      </c>
      <c r="J354" s="801">
        <v>8</v>
      </c>
      <c r="K354" s="801">
        <v>1</v>
      </c>
      <c r="L354" s="801">
        <v>67</v>
      </c>
      <c r="M354" s="801">
        <v>2</v>
      </c>
      <c r="N354" s="801">
        <v>5</v>
      </c>
      <c r="O354" s="801">
        <v>17</v>
      </c>
      <c r="P354" s="803">
        <v>14</v>
      </c>
      <c r="Q354" s="804">
        <f>SUM(B354:P354)</f>
        <v>191</v>
      </c>
    </row>
    <row r="355" spans="1:17" s="172" customFormat="1" ht="26.25" hidden="1" thickBot="1" x14ac:dyDescent="0.3">
      <c r="A355" s="71" t="s">
        <v>237</v>
      </c>
      <c r="B355" s="792">
        <f>SUM(B354/B353)</f>
        <v>0</v>
      </c>
      <c r="C355" s="793">
        <f>SUM(C354/C353)</f>
        <v>1.3698630136986301E-2</v>
      </c>
      <c r="D355" s="793">
        <f>SUM(D354/D353)</f>
        <v>0</v>
      </c>
      <c r="E355" s="793">
        <f>SUM(E354/E353)</f>
        <v>5.2631578947368418E-2</v>
      </c>
      <c r="F355" s="793">
        <f>SUM(F354/F353)</f>
        <v>0.14285714285714285</v>
      </c>
      <c r="G355" s="793">
        <v>0</v>
      </c>
      <c r="H355" s="793">
        <f t="shared" ref="H355:Q355" si="42">SUM(H354/H353)</f>
        <v>0</v>
      </c>
      <c r="I355" s="793">
        <f t="shared" si="42"/>
        <v>2.5215889464594129E-2</v>
      </c>
      <c r="J355" s="793">
        <f t="shared" si="42"/>
        <v>3.1620553359683792E-2</v>
      </c>
      <c r="K355" s="793">
        <f t="shared" si="42"/>
        <v>3.7037037037037035E-2</v>
      </c>
      <c r="L355" s="793">
        <f t="shared" si="42"/>
        <v>8.0528846153846159E-2</v>
      </c>
      <c r="M355" s="793">
        <f t="shared" si="42"/>
        <v>5.8139534883720929E-3</v>
      </c>
      <c r="N355" s="793">
        <f t="shared" si="42"/>
        <v>0.3125</v>
      </c>
      <c r="O355" s="793">
        <f t="shared" si="42"/>
        <v>0.12592592592592591</v>
      </c>
      <c r="P355" s="805">
        <f t="shared" si="42"/>
        <v>0.15555555555555556</v>
      </c>
      <c r="Q355" s="806">
        <f t="shared" si="42"/>
        <v>3.9816552011673965E-2</v>
      </c>
    </row>
    <row r="356" spans="1:17" s="172" customFormat="1" ht="9.75" hidden="1" customHeight="1" thickBot="1" x14ac:dyDescent="0.3">
      <c r="A356" s="727"/>
      <c r="B356" s="296"/>
      <c r="C356" s="296"/>
      <c r="D356" s="296"/>
      <c r="E356" s="296"/>
      <c r="F356" s="296"/>
      <c r="G356" s="296"/>
      <c r="H356" s="296"/>
      <c r="I356" s="296"/>
      <c r="J356" s="296"/>
      <c r="K356" s="296"/>
      <c r="L356" s="296"/>
      <c r="M356" s="296"/>
      <c r="N356" s="296"/>
      <c r="O356" s="296"/>
      <c r="P356" s="296"/>
      <c r="Q356" s="729"/>
    </row>
    <row r="357" spans="1:17" s="172" customFormat="1" ht="15.75" hidden="1" customHeight="1" thickBot="1" x14ac:dyDescent="0.3">
      <c r="A357" s="2314" t="s">
        <v>238</v>
      </c>
      <c r="B357" s="2315"/>
      <c r="C357" s="2315"/>
      <c r="D357" s="2315"/>
      <c r="E357" s="2315"/>
      <c r="F357" s="2315"/>
      <c r="G357" s="2315"/>
      <c r="H357" s="2315"/>
      <c r="I357" s="2315"/>
      <c r="J357" s="2315"/>
      <c r="K357" s="2315"/>
      <c r="L357" s="2315"/>
      <c r="M357" s="2315"/>
      <c r="N357" s="2315"/>
      <c r="O357" s="2315"/>
      <c r="P357" s="2315"/>
      <c r="Q357" s="2316"/>
    </row>
    <row r="358" spans="1:17" s="172" customFormat="1" ht="24.75" hidden="1" customHeight="1" x14ac:dyDescent="0.25">
      <c r="A358" s="148" t="s">
        <v>233</v>
      </c>
      <c r="B358" s="798">
        <v>18</v>
      </c>
      <c r="C358" s="1724">
        <v>73</v>
      </c>
      <c r="D358" s="1724">
        <v>53</v>
      </c>
      <c r="E358" s="1724">
        <v>38</v>
      </c>
      <c r="F358" s="1724">
        <v>7</v>
      </c>
      <c r="G358" s="1724">
        <v>0</v>
      </c>
      <c r="H358" s="1724">
        <v>16</v>
      </c>
      <c r="I358" s="324">
        <v>2895</v>
      </c>
      <c r="J358" s="1724">
        <v>253</v>
      </c>
      <c r="K358" s="1724">
        <v>27</v>
      </c>
      <c r="L358" s="1724">
        <v>832</v>
      </c>
      <c r="M358" s="1724">
        <v>344</v>
      </c>
      <c r="N358" s="1724">
        <v>16</v>
      </c>
      <c r="O358" s="1724">
        <v>135</v>
      </c>
      <c r="P358" s="1726">
        <v>90</v>
      </c>
      <c r="Q358" s="799">
        <f>SUM(B358:P358)</f>
        <v>4797</v>
      </c>
    </row>
    <row r="359" spans="1:17" s="172" customFormat="1" ht="24.75" hidden="1" customHeight="1" x14ac:dyDescent="0.25">
      <c r="A359" s="149" t="s">
        <v>239</v>
      </c>
      <c r="B359" s="800">
        <v>1</v>
      </c>
      <c r="C359" s="801">
        <v>2</v>
      </c>
      <c r="D359" s="801">
        <v>3</v>
      </c>
      <c r="E359" s="801">
        <v>4</v>
      </c>
      <c r="F359" s="801">
        <v>0</v>
      </c>
      <c r="G359" s="801">
        <v>0</v>
      </c>
      <c r="H359" s="801">
        <v>0</v>
      </c>
      <c r="I359" s="802">
        <v>136</v>
      </c>
      <c r="J359" s="801">
        <v>15</v>
      </c>
      <c r="K359" s="801">
        <v>0</v>
      </c>
      <c r="L359" s="801">
        <v>66</v>
      </c>
      <c r="M359" s="801">
        <v>24</v>
      </c>
      <c r="N359" s="801">
        <v>0</v>
      </c>
      <c r="O359" s="801">
        <v>7</v>
      </c>
      <c r="P359" s="803">
        <v>4</v>
      </c>
      <c r="Q359" s="804">
        <f>SUM(B359:P359)</f>
        <v>262</v>
      </c>
    </row>
    <row r="360" spans="1:17" s="172" customFormat="1" ht="26.25" hidden="1" thickBot="1" x14ac:dyDescent="0.3">
      <c r="A360" s="71" t="s">
        <v>240</v>
      </c>
      <c r="B360" s="792">
        <f>SUM(B359/B358)</f>
        <v>5.5555555555555552E-2</v>
      </c>
      <c r="C360" s="793">
        <f>SUM(C359/C358)</f>
        <v>2.7397260273972601E-2</v>
      </c>
      <c r="D360" s="793">
        <f>SUM(D359/D358)</f>
        <v>5.6603773584905662E-2</v>
      </c>
      <c r="E360" s="793">
        <f>SUM(E359/E358)</f>
        <v>0.10526315789473684</v>
      </c>
      <c r="F360" s="793">
        <f>SUM(F359/F358)</f>
        <v>0</v>
      </c>
      <c r="G360" s="793">
        <v>0</v>
      </c>
      <c r="H360" s="793">
        <f t="shared" ref="H360:Q360" si="43">SUM(H359/H358)</f>
        <v>0</v>
      </c>
      <c r="I360" s="793">
        <f t="shared" si="43"/>
        <v>4.6977547495682212E-2</v>
      </c>
      <c r="J360" s="793">
        <f t="shared" si="43"/>
        <v>5.9288537549407112E-2</v>
      </c>
      <c r="K360" s="793">
        <f t="shared" si="43"/>
        <v>0</v>
      </c>
      <c r="L360" s="793">
        <f t="shared" si="43"/>
        <v>7.9326923076923073E-2</v>
      </c>
      <c r="M360" s="793">
        <f t="shared" si="43"/>
        <v>6.9767441860465115E-2</v>
      </c>
      <c r="N360" s="793">
        <f t="shared" si="43"/>
        <v>0</v>
      </c>
      <c r="O360" s="793">
        <f t="shared" si="43"/>
        <v>5.185185185185185E-2</v>
      </c>
      <c r="P360" s="805">
        <f t="shared" si="43"/>
        <v>4.4444444444444446E-2</v>
      </c>
      <c r="Q360" s="806">
        <f t="shared" si="43"/>
        <v>5.4617469251615591E-2</v>
      </c>
    </row>
    <row r="361" spans="1:17" s="172" customFormat="1" ht="9.75" hidden="1" customHeight="1" thickBot="1" x14ac:dyDescent="0.3">
      <c r="A361" s="727"/>
      <c r="B361" s="296"/>
      <c r="C361" s="296"/>
      <c r="D361" s="296"/>
      <c r="E361" s="296"/>
      <c r="F361" s="296"/>
      <c r="G361" s="296"/>
      <c r="H361" s="296"/>
      <c r="I361" s="296"/>
      <c r="J361" s="296"/>
      <c r="K361" s="296"/>
      <c r="L361" s="296"/>
      <c r="M361" s="296"/>
      <c r="N361" s="296"/>
      <c r="O361" s="296"/>
      <c r="P361" s="296"/>
      <c r="Q361" s="729"/>
    </row>
    <row r="362" spans="1:17" s="172" customFormat="1" ht="15.75" hidden="1" customHeight="1" thickBot="1" x14ac:dyDescent="0.3">
      <c r="A362" s="2314" t="s">
        <v>241</v>
      </c>
      <c r="B362" s="2315"/>
      <c r="C362" s="2315"/>
      <c r="D362" s="2315"/>
      <c r="E362" s="2315"/>
      <c r="F362" s="2315"/>
      <c r="G362" s="2315"/>
      <c r="H362" s="2315"/>
      <c r="I362" s="2315"/>
      <c r="J362" s="2315"/>
      <c r="K362" s="2315"/>
      <c r="L362" s="2315"/>
      <c r="M362" s="2315"/>
      <c r="N362" s="2315"/>
      <c r="O362" s="2315"/>
      <c r="P362" s="2315"/>
      <c r="Q362" s="2316"/>
    </row>
    <row r="363" spans="1:17" s="172" customFormat="1" ht="24.75" hidden="1" customHeight="1" x14ac:dyDescent="0.25">
      <c r="A363" s="148" t="s">
        <v>245</v>
      </c>
      <c r="B363" s="798">
        <v>18</v>
      </c>
      <c r="C363" s="1724">
        <v>73</v>
      </c>
      <c r="D363" s="1724">
        <v>53</v>
      </c>
      <c r="E363" s="1724">
        <v>38</v>
      </c>
      <c r="F363" s="1724">
        <v>7</v>
      </c>
      <c r="G363" s="1724">
        <v>0</v>
      </c>
      <c r="H363" s="1724">
        <v>16</v>
      </c>
      <c r="I363" s="324">
        <v>2895</v>
      </c>
      <c r="J363" s="1724">
        <v>253</v>
      </c>
      <c r="K363" s="1724">
        <v>27</v>
      </c>
      <c r="L363" s="1724">
        <v>832</v>
      </c>
      <c r="M363" s="1724">
        <v>344</v>
      </c>
      <c r="N363" s="1724">
        <v>16</v>
      </c>
      <c r="O363" s="1724">
        <v>135</v>
      </c>
      <c r="P363" s="1726">
        <v>90</v>
      </c>
      <c r="Q363" s="799">
        <f>SUM(B363:P363)</f>
        <v>4797</v>
      </c>
    </row>
    <row r="364" spans="1:17" s="172" customFormat="1" ht="24.75" hidden="1" customHeight="1" x14ac:dyDescent="0.25">
      <c r="A364" s="149" t="s">
        <v>242</v>
      </c>
      <c r="B364" s="800">
        <v>3</v>
      </c>
      <c r="C364" s="801">
        <v>1</v>
      </c>
      <c r="D364" s="801">
        <v>6</v>
      </c>
      <c r="E364" s="801">
        <v>1</v>
      </c>
      <c r="F364" s="801">
        <v>1</v>
      </c>
      <c r="G364" s="801">
        <v>0</v>
      </c>
      <c r="H364" s="801">
        <v>0</v>
      </c>
      <c r="I364" s="802">
        <v>99</v>
      </c>
      <c r="J364" s="801">
        <v>5</v>
      </c>
      <c r="K364" s="801">
        <v>0</v>
      </c>
      <c r="L364" s="801">
        <v>45</v>
      </c>
      <c r="M364" s="801">
        <v>9</v>
      </c>
      <c r="N364" s="801">
        <v>0</v>
      </c>
      <c r="O364" s="801">
        <v>2</v>
      </c>
      <c r="P364" s="803">
        <v>0</v>
      </c>
      <c r="Q364" s="804">
        <f>SUM(B364:P364)</f>
        <v>172</v>
      </c>
    </row>
    <row r="365" spans="1:17" s="172" customFormat="1" ht="27" hidden="1" customHeight="1" thickBot="1" x14ac:dyDescent="0.3">
      <c r="A365" s="71" t="s">
        <v>243</v>
      </c>
      <c r="B365" s="792">
        <f>SUM(B364/B363)</f>
        <v>0.16666666666666666</v>
      </c>
      <c r="C365" s="793">
        <f>SUM(C364/C363)</f>
        <v>1.3698630136986301E-2</v>
      </c>
      <c r="D365" s="793">
        <f>SUM(D364/D363)</f>
        <v>0.11320754716981132</v>
      </c>
      <c r="E365" s="793">
        <f>SUM(E364/E363)</f>
        <v>2.6315789473684209E-2</v>
      </c>
      <c r="F365" s="793">
        <f>SUM(F364/F363)</f>
        <v>0.14285714285714285</v>
      </c>
      <c r="G365" s="793">
        <v>0</v>
      </c>
      <c r="H365" s="793">
        <f t="shared" ref="H365:Q365" si="44">SUM(H364/H363)</f>
        <v>0</v>
      </c>
      <c r="I365" s="793">
        <f t="shared" si="44"/>
        <v>3.4196891191709843E-2</v>
      </c>
      <c r="J365" s="793">
        <f t="shared" si="44"/>
        <v>1.9762845849802372E-2</v>
      </c>
      <c r="K365" s="793">
        <f t="shared" si="44"/>
        <v>0</v>
      </c>
      <c r="L365" s="793">
        <f t="shared" si="44"/>
        <v>5.4086538461538464E-2</v>
      </c>
      <c r="M365" s="793">
        <f t="shared" si="44"/>
        <v>2.616279069767442E-2</v>
      </c>
      <c r="N365" s="793">
        <f t="shared" si="44"/>
        <v>0</v>
      </c>
      <c r="O365" s="793">
        <f t="shared" si="44"/>
        <v>1.4814814814814815E-2</v>
      </c>
      <c r="P365" s="805">
        <f t="shared" si="44"/>
        <v>0</v>
      </c>
      <c r="Q365" s="806">
        <f t="shared" si="44"/>
        <v>3.5855743172816347E-2</v>
      </c>
    </row>
    <row r="366" spans="1:17" s="172" customFormat="1" hidden="1" x14ac:dyDescent="0.25">
      <c r="A366" s="2413" t="s">
        <v>246</v>
      </c>
      <c r="B366" s="2413"/>
      <c r="C366" s="2413"/>
      <c r="D366" s="2413"/>
      <c r="E366" s="2413"/>
      <c r="F366" s="2413"/>
      <c r="G366" s="2413"/>
      <c r="H366" s="2413"/>
      <c r="I366" s="2413"/>
      <c r="J366" s="2413"/>
      <c r="K366" s="2413"/>
      <c r="L366" s="2413"/>
      <c r="M366" s="2413"/>
      <c r="N366" s="2413"/>
      <c r="O366" s="2413"/>
      <c r="P366" s="2413"/>
      <c r="Q366" s="2413"/>
    </row>
    <row r="367" spans="1:17" ht="15.75" hidden="1" thickBot="1" x14ac:dyDescent="0.3">
      <c r="A367" s="660"/>
      <c r="B367" s="296"/>
      <c r="C367" s="296"/>
      <c r="D367" s="296"/>
      <c r="E367" s="296"/>
      <c r="F367" s="296"/>
      <c r="G367" s="296"/>
      <c r="H367" s="872"/>
      <c r="I367" s="296"/>
      <c r="J367" s="296"/>
      <c r="K367" s="296"/>
      <c r="L367" s="296"/>
      <c r="M367" s="296"/>
      <c r="N367" s="296"/>
      <c r="O367" s="296"/>
      <c r="P367" s="296"/>
      <c r="Q367" s="661"/>
    </row>
    <row r="368" spans="1:17" s="172" customFormat="1" ht="17.25" hidden="1" customHeight="1" thickBot="1" x14ac:dyDescent="0.35">
      <c r="A368" s="2410" t="s">
        <v>252</v>
      </c>
      <c r="B368" s="2411"/>
      <c r="C368" s="2411"/>
      <c r="D368" s="2411"/>
      <c r="E368" s="2411"/>
      <c r="F368" s="2411"/>
      <c r="G368" s="2411"/>
      <c r="H368" s="2411"/>
      <c r="I368" s="2411"/>
      <c r="J368" s="2411"/>
      <c r="K368" s="2411"/>
      <c r="L368" s="2411"/>
      <c r="M368" s="2411"/>
      <c r="N368" s="2411"/>
      <c r="O368" s="2411"/>
      <c r="P368" s="2411"/>
      <c r="Q368" s="2412"/>
    </row>
    <row r="369" spans="1:17" s="172" customFormat="1" ht="24.75" hidden="1" customHeight="1" thickBot="1" x14ac:dyDescent="0.3">
      <c r="A369" s="2314" t="s">
        <v>229</v>
      </c>
      <c r="B369" s="2315"/>
      <c r="C369" s="2315"/>
      <c r="D369" s="2315"/>
      <c r="E369" s="2315"/>
      <c r="F369" s="2315"/>
      <c r="G369" s="2315"/>
      <c r="H369" s="2315"/>
      <c r="I369" s="2315"/>
      <c r="J369" s="2315"/>
      <c r="K369" s="2315"/>
      <c r="L369" s="2315"/>
      <c r="M369" s="2315"/>
      <c r="N369" s="2315"/>
      <c r="O369" s="2315"/>
      <c r="P369" s="2315"/>
      <c r="Q369" s="2316"/>
    </row>
    <row r="370" spans="1:17" s="172" customFormat="1" ht="24.75" hidden="1" customHeight="1" x14ac:dyDescent="0.25">
      <c r="A370" s="148" t="s">
        <v>253</v>
      </c>
      <c r="B370" s="316">
        <v>74</v>
      </c>
      <c r="C370" s="317">
        <v>458</v>
      </c>
      <c r="D370" s="317">
        <v>386</v>
      </c>
      <c r="E370" s="317">
        <v>188</v>
      </c>
      <c r="F370" s="317">
        <v>153</v>
      </c>
      <c r="G370" s="317">
        <v>0</v>
      </c>
      <c r="H370" s="317">
        <v>51</v>
      </c>
      <c r="I370" s="318">
        <v>14305</v>
      </c>
      <c r="J370" s="317">
        <v>728</v>
      </c>
      <c r="K370" s="317">
        <v>304</v>
      </c>
      <c r="L370" s="317">
        <v>4332</v>
      </c>
      <c r="M370" s="317">
        <v>1434</v>
      </c>
      <c r="N370" s="317">
        <v>73</v>
      </c>
      <c r="O370" s="317">
        <v>671</v>
      </c>
      <c r="P370" s="319">
        <v>513</v>
      </c>
      <c r="Q370" s="299">
        <f>SUM(B370:P370)</f>
        <v>23670</v>
      </c>
    </row>
    <row r="371" spans="1:17" s="172" customFormat="1" ht="20.25" hidden="1" customHeight="1" thickBot="1" x14ac:dyDescent="0.3">
      <c r="A371" s="71" t="s">
        <v>231</v>
      </c>
      <c r="B371" s="724">
        <f>SUM(B370/Q370)</f>
        <v>3.1263202365863964E-3</v>
      </c>
      <c r="C371" s="725">
        <f>SUM(C370/Q370)</f>
        <v>1.9349387410223913E-2</v>
      </c>
      <c r="D371" s="725">
        <f>SUM(D370/Q370)</f>
        <v>1.6307562315166876E-2</v>
      </c>
      <c r="E371" s="725">
        <f>SUM(E370/Q370)</f>
        <v>7.9425433037600343E-3</v>
      </c>
      <c r="F371" s="725">
        <f>SUM(F370/Q370)</f>
        <v>6.4638783269961976E-3</v>
      </c>
      <c r="G371" s="725">
        <f>SUM(G370/Q370)</f>
        <v>0</v>
      </c>
      <c r="H371" s="725">
        <f>SUM(H370/Q370)</f>
        <v>2.1546261089987325E-3</v>
      </c>
      <c r="I371" s="725">
        <v>0.60499999999999998</v>
      </c>
      <c r="J371" s="725">
        <f>SUM(J370/Q370)</f>
        <v>3.0756231516687792E-2</v>
      </c>
      <c r="K371" s="725">
        <f>SUM(K370/Q370)</f>
        <v>1.2843261512463034E-2</v>
      </c>
      <c r="L371" s="725">
        <f>SUM(L370/Q370)</f>
        <v>0.18301647655259823</v>
      </c>
      <c r="M371" s="725">
        <f>SUM(M370/Q370)</f>
        <v>6.0583016476552599E-2</v>
      </c>
      <c r="N371" s="725">
        <f>SUM(N370/Q370)</f>
        <v>3.0840726658217152E-3</v>
      </c>
      <c r="O371" s="725">
        <f>SUM(O370/Q370)</f>
        <v>2.834811998310097E-2</v>
      </c>
      <c r="P371" s="726">
        <f>SUM(P370/Q370)</f>
        <v>2.167300380228137E-2</v>
      </c>
      <c r="Q371" s="723">
        <f>SUM(B371:P371)</f>
        <v>1.000648500211238</v>
      </c>
    </row>
    <row r="372" spans="1:17" ht="17.25" hidden="1" customHeight="1" thickBot="1" x14ac:dyDescent="0.3">
      <c r="A372" s="727"/>
      <c r="B372" s="296"/>
      <c r="C372" s="296"/>
      <c r="D372" s="296"/>
      <c r="E372" s="296"/>
      <c r="F372" s="296"/>
      <c r="G372" s="296"/>
      <c r="H372" s="296"/>
      <c r="I372" s="296"/>
      <c r="J372" s="296"/>
      <c r="K372" s="296"/>
      <c r="L372" s="296"/>
      <c r="M372" s="296"/>
      <c r="N372" s="296"/>
      <c r="O372" s="296"/>
      <c r="P372" s="296"/>
      <c r="Q372" s="729"/>
    </row>
    <row r="373" spans="1:17" s="172" customFormat="1" ht="24.75" hidden="1" customHeight="1" thickBot="1" x14ac:dyDescent="0.3">
      <c r="A373" s="2314" t="s">
        <v>232</v>
      </c>
      <c r="B373" s="2315"/>
      <c r="C373" s="2315"/>
      <c r="D373" s="2315"/>
      <c r="E373" s="2315"/>
      <c r="F373" s="2315"/>
      <c r="G373" s="2315"/>
      <c r="H373" s="2315"/>
      <c r="I373" s="2315"/>
      <c r="J373" s="2315"/>
      <c r="K373" s="2315"/>
      <c r="L373" s="2315"/>
      <c r="M373" s="2315"/>
      <c r="N373" s="2315"/>
      <c r="O373" s="2315"/>
      <c r="P373" s="2315"/>
      <c r="Q373" s="2316"/>
    </row>
    <row r="374" spans="1:17" s="172" customFormat="1" ht="24.75" hidden="1" customHeight="1" x14ac:dyDescent="0.25">
      <c r="A374" s="148" t="s">
        <v>254</v>
      </c>
      <c r="B374" s="316">
        <v>15</v>
      </c>
      <c r="C374" s="317">
        <v>63</v>
      </c>
      <c r="D374" s="317">
        <v>48</v>
      </c>
      <c r="E374" s="317">
        <v>34</v>
      </c>
      <c r="F374" s="317">
        <v>25</v>
      </c>
      <c r="G374" s="317">
        <v>0</v>
      </c>
      <c r="H374" s="317">
        <v>7</v>
      </c>
      <c r="I374" s="318">
        <v>2705</v>
      </c>
      <c r="J374" s="317">
        <v>202</v>
      </c>
      <c r="K374" s="317">
        <v>28</v>
      </c>
      <c r="L374" s="317">
        <v>964</v>
      </c>
      <c r="M374" s="317">
        <v>284</v>
      </c>
      <c r="N374" s="317">
        <v>22</v>
      </c>
      <c r="O374" s="317">
        <v>117</v>
      </c>
      <c r="P374" s="319">
        <v>86</v>
      </c>
      <c r="Q374" s="299">
        <f>SUM(B374:P374)</f>
        <v>4600</v>
      </c>
    </row>
    <row r="375" spans="1:17" s="172" customFormat="1" ht="20.25" hidden="1" customHeight="1" thickBot="1" x14ac:dyDescent="0.3">
      <c r="A375" s="71" t="s">
        <v>234</v>
      </c>
      <c r="B375" s="724">
        <f>SUM(B374/Q374)</f>
        <v>3.2608695652173911E-3</v>
      </c>
      <c r="C375" s="725">
        <f>SUM(C374/Q374)</f>
        <v>1.3695652173913043E-2</v>
      </c>
      <c r="D375" s="725">
        <f>SUM(D374/Q374)</f>
        <v>1.0434782608695653E-2</v>
      </c>
      <c r="E375" s="725">
        <f>SUM(E374/Q374)</f>
        <v>7.391304347826087E-3</v>
      </c>
      <c r="F375" s="725">
        <f>SUM(F374/Q374)</f>
        <v>5.434782608695652E-3</v>
      </c>
      <c r="G375" s="725">
        <f>SUM(G374/Q374)</f>
        <v>0</v>
      </c>
      <c r="H375" s="725">
        <f>SUM(H374/Q374)</f>
        <v>1.5217391304347826E-3</v>
      </c>
      <c r="I375" s="725">
        <f>SUM(I374/Q374)</f>
        <v>0.58804347826086956</v>
      </c>
      <c r="J375" s="725">
        <f>SUM(J374/Q374)</f>
        <v>4.3913043478260867E-2</v>
      </c>
      <c r="K375" s="725">
        <f>SUM(K374/Q374)</f>
        <v>6.0869565217391303E-3</v>
      </c>
      <c r="L375" s="725">
        <f>SUM(L374/Q374)</f>
        <v>0.20956521739130435</v>
      </c>
      <c r="M375" s="725">
        <f>SUM(M374/Q374)</f>
        <v>6.1739130434782609E-2</v>
      </c>
      <c r="N375" s="725">
        <f>SUM(N374/Q374)</f>
        <v>4.7826086956521737E-3</v>
      </c>
      <c r="O375" s="725">
        <f>SUM(O374/Q374)</f>
        <v>2.5434782608695652E-2</v>
      </c>
      <c r="P375" s="726">
        <f>SUM(P374/Q374)</f>
        <v>1.8695652173913044E-2</v>
      </c>
      <c r="Q375" s="723">
        <f>SUM(B375:P375)</f>
        <v>1</v>
      </c>
    </row>
    <row r="376" spans="1:17" ht="17.25" hidden="1" customHeight="1" thickBot="1" x14ac:dyDescent="0.3">
      <c r="A376" s="727"/>
      <c r="B376" s="296"/>
      <c r="C376" s="296"/>
      <c r="D376" s="296"/>
      <c r="E376" s="296"/>
      <c r="F376" s="296"/>
      <c r="G376" s="296"/>
      <c r="H376" s="296"/>
      <c r="I376" s="296"/>
      <c r="J376" s="296"/>
      <c r="K376" s="296"/>
      <c r="L376" s="296"/>
      <c r="M376" s="296"/>
      <c r="N376" s="296"/>
      <c r="O376" s="296"/>
      <c r="P376" s="296"/>
      <c r="Q376" s="729"/>
    </row>
    <row r="377" spans="1:17" s="172" customFormat="1" ht="24.75" hidden="1" customHeight="1" thickBot="1" x14ac:dyDescent="0.3">
      <c r="A377" s="2314" t="s">
        <v>235</v>
      </c>
      <c r="B377" s="2323"/>
      <c r="C377" s="2323"/>
      <c r="D377" s="2323"/>
      <c r="E377" s="2323"/>
      <c r="F377" s="2323"/>
      <c r="G377" s="2323"/>
      <c r="H377" s="2323"/>
      <c r="I377" s="2323"/>
      <c r="J377" s="2323"/>
      <c r="K377" s="2323"/>
      <c r="L377" s="2323"/>
      <c r="M377" s="2323"/>
      <c r="N377" s="2323"/>
      <c r="O377" s="2323"/>
      <c r="P377" s="2323"/>
      <c r="Q377" s="2316"/>
    </row>
    <row r="378" spans="1:17" s="172" customFormat="1" ht="24.75" hidden="1" customHeight="1" x14ac:dyDescent="0.25">
      <c r="A378" s="148" t="s">
        <v>254</v>
      </c>
      <c r="B378" s="316">
        <v>15</v>
      </c>
      <c r="C378" s="317">
        <v>63</v>
      </c>
      <c r="D378" s="317">
        <v>48</v>
      </c>
      <c r="E378" s="317">
        <v>34</v>
      </c>
      <c r="F378" s="317">
        <v>25</v>
      </c>
      <c r="G378" s="317">
        <v>0</v>
      </c>
      <c r="H378" s="317">
        <v>7</v>
      </c>
      <c r="I378" s="318">
        <v>2705</v>
      </c>
      <c r="J378" s="317">
        <v>202</v>
      </c>
      <c r="K378" s="317">
        <v>28</v>
      </c>
      <c r="L378" s="317">
        <v>964</v>
      </c>
      <c r="M378" s="317">
        <v>284</v>
      </c>
      <c r="N378" s="317">
        <v>22</v>
      </c>
      <c r="O378" s="317">
        <v>117</v>
      </c>
      <c r="P378" s="319">
        <v>86</v>
      </c>
      <c r="Q378" s="299">
        <f>SUM(B378:P378)</f>
        <v>4600</v>
      </c>
    </row>
    <row r="379" spans="1:17" s="172" customFormat="1" ht="20.25" hidden="1" customHeight="1" x14ac:dyDescent="0.25">
      <c r="A379" s="149" t="s">
        <v>236</v>
      </c>
      <c r="B379" s="361">
        <v>0</v>
      </c>
      <c r="C379" s="362">
        <v>0</v>
      </c>
      <c r="D379" s="362">
        <v>0</v>
      </c>
      <c r="E379" s="362">
        <v>0</v>
      </c>
      <c r="F379" s="362">
        <v>0</v>
      </c>
      <c r="G379" s="362">
        <v>0</v>
      </c>
      <c r="H379" s="362">
        <v>0</v>
      </c>
      <c r="I379" s="363">
        <v>57</v>
      </c>
      <c r="J379" s="362">
        <v>5</v>
      </c>
      <c r="K379" s="362">
        <v>1</v>
      </c>
      <c r="L379" s="362">
        <v>58</v>
      </c>
      <c r="M379" s="362">
        <v>2</v>
      </c>
      <c r="N379" s="362">
        <v>2</v>
      </c>
      <c r="O379" s="362">
        <v>7</v>
      </c>
      <c r="P379" s="364">
        <v>8</v>
      </c>
      <c r="Q379" s="300">
        <f>SUM(B379:P379)</f>
        <v>140</v>
      </c>
    </row>
    <row r="380" spans="1:17" s="172" customFormat="1" ht="26.25" hidden="1" thickBot="1" x14ac:dyDescent="0.3">
      <c r="A380" s="71" t="s">
        <v>255</v>
      </c>
      <c r="B380" s="226">
        <f>B379/B374</f>
        <v>0</v>
      </c>
      <c r="C380" s="227">
        <f>C379/C374</f>
        <v>0</v>
      </c>
      <c r="D380" s="227">
        <f t="shared" ref="D380:P380" si="45">D379/D374</f>
        <v>0</v>
      </c>
      <c r="E380" s="227">
        <f t="shared" si="45"/>
        <v>0</v>
      </c>
      <c r="F380" s="227">
        <f t="shared" si="45"/>
        <v>0</v>
      </c>
      <c r="G380" s="227">
        <v>0</v>
      </c>
      <c r="H380" s="227">
        <f t="shared" si="45"/>
        <v>0</v>
      </c>
      <c r="I380" s="227">
        <f t="shared" si="45"/>
        <v>2.1072088724584104E-2</v>
      </c>
      <c r="J380" s="227">
        <f t="shared" si="45"/>
        <v>2.4752475247524754E-2</v>
      </c>
      <c r="K380" s="227">
        <f t="shared" si="45"/>
        <v>3.5714285714285712E-2</v>
      </c>
      <c r="L380" s="227">
        <f t="shared" si="45"/>
        <v>6.0165975103734441E-2</v>
      </c>
      <c r="M380" s="227">
        <f t="shared" si="45"/>
        <v>7.0422535211267607E-3</v>
      </c>
      <c r="N380" s="227">
        <f t="shared" si="45"/>
        <v>9.0909090909090912E-2</v>
      </c>
      <c r="O380" s="227">
        <f t="shared" si="45"/>
        <v>5.9829059829059832E-2</v>
      </c>
      <c r="P380" s="147">
        <f t="shared" si="45"/>
        <v>9.3023255813953487E-2</v>
      </c>
      <c r="Q380" s="301">
        <f>Q379/Q378</f>
        <v>3.0434782608695653E-2</v>
      </c>
    </row>
    <row r="381" spans="1:17" ht="15.75" hidden="1" customHeight="1" thickBot="1" x14ac:dyDescent="0.3">
      <c r="A381" s="727"/>
      <c r="B381" s="296"/>
      <c r="C381" s="296"/>
      <c r="D381" s="296"/>
      <c r="E381" s="296"/>
      <c r="F381" s="296"/>
      <c r="G381" s="296"/>
      <c r="H381" s="296"/>
      <c r="I381" s="296"/>
      <c r="J381" s="296"/>
      <c r="K381" s="296"/>
      <c r="L381" s="296"/>
      <c r="M381" s="296"/>
      <c r="N381" s="296"/>
      <c r="O381" s="296"/>
      <c r="P381" s="296"/>
      <c r="Q381" s="729"/>
    </row>
    <row r="382" spans="1:17" s="172" customFormat="1" ht="24.75" hidden="1" customHeight="1" thickBot="1" x14ac:dyDescent="0.3">
      <c r="A382" s="2314" t="s">
        <v>238</v>
      </c>
      <c r="B382" s="2315"/>
      <c r="C382" s="2315"/>
      <c r="D382" s="2315"/>
      <c r="E382" s="2315"/>
      <c r="F382" s="2315"/>
      <c r="G382" s="2315"/>
      <c r="H382" s="2315"/>
      <c r="I382" s="2315"/>
      <c r="J382" s="2315"/>
      <c r="K382" s="2315"/>
      <c r="L382" s="2315"/>
      <c r="M382" s="2315"/>
      <c r="N382" s="2315"/>
      <c r="O382" s="2315"/>
      <c r="P382" s="2315"/>
      <c r="Q382" s="2316"/>
    </row>
    <row r="383" spans="1:17" s="172" customFormat="1" ht="24.75" hidden="1" customHeight="1" x14ac:dyDescent="0.25">
      <c r="A383" s="148" t="s">
        <v>254</v>
      </c>
      <c r="B383" s="316">
        <v>15</v>
      </c>
      <c r="C383" s="317">
        <v>63</v>
      </c>
      <c r="D383" s="317">
        <v>48</v>
      </c>
      <c r="E383" s="317">
        <v>34</v>
      </c>
      <c r="F383" s="317">
        <v>25</v>
      </c>
      <c r="G383" s="317">
        <v>0</v>
      </c>
      <c r="H383" s="317">
        <v>7</v>
      </c>
      <c r="I383" s="318">
        <v>2705</v>
      </c>
      <c r="J383" s="317">
        <v>202</v>
      </c>
      <c r="K383" s="317">
        <v>28</v>
      </c>
      <c r="L383" s="317">
        <v>964</v>
      </c>
      <c r="M383" s="317">
        <v>284</v>
      </c>
      <c r="N383" s="317">
        <v>22</v>
      </c>
      <c r="O383" s="317">
        <v>117</v>
      </c>
      <c r="P383" s="319">
        <v>86</v>
      </c>
      <c r="Q383" s="299">
        <v>4600</v>
      </c>
    </row>
    <row r="384" spans="1:17" s="172" customFormat="1" ht="25.5" hidden="1" x14ac:dyDescent="0.25">
      <c r="A384" s="149" t="s">
        <v>239</v>
      </c>
      <c r="B384" s="361">
        <v>1</v>
      </c>
      <c r="C384" s="362">
        <v>2</v>
      </c>
      <c r="D384" s="362">
        <v>10</v>
      </c>
      <c r="E384" s="362">
        <v>8</v>
      </c>
      <c r="F384" s="362">
        <v>3</v>
      </c>
      <c r="G384" s="362">
        <v>0</v>
      </c>
      <c r="H384" s="362">
        <v>0</v>
      </c>
      <c r="I384" s="363">
        <v>248</v>
      </c>
      <c r="J384" s="362">
        <v>13</v>
      </c>
      <c r="K384" s="362">
        <v>2</v>
      </c>
      <c r="L384" s="362">
        <v>106</v>
      </c>
      <c r="M384" s="362">
        <v>26</v>
      </c>
      <c r="N384" s="362">
        <v>0</v>
      </c>
      <c r="O384" s="362">
        <v>10</v>
      </c>
      <c r="P384" s="364">
        <v>5</v>
      </c>
      <c r="Q384" s="300">
        <f>SUM(B384:P384)</f>
        <v>434</v>
      </c>
    </row>
    <row r="385" spans="1:17" s="172" customFormat="1" ht="26.25" hidden="1" thickBot="1" x14ac:dyDescent="0.3">
      <c r="A385" s="71" t="s">
        <v>256</v>
      </c>
      <c r="B385" s="226">
        <f>SUM(B384/B374)</f>
        <v>6.6666666666666666E-2</v>
      </c>
      <c r="C385" s="227">
        <f t="shared" ref="C385:P385" si="46">SUM(C384/C374)</f>
        <v>3.1746031746031744E-2</v>
      </c>
      <c r="D385" s="227">
        <f t="shared" si="46"/>
        <v>0.20833333333333334</v>
      </c>
      <c r="E385" s="227">
        <f t="shared" si="46"/>
        <v>0.23529411764705882</v>
      </c>
      <c r="F385" s="227">
        <f t="shared" si="46"/>
        <v>0.12</v>
      </c>
      <c r="G385" s="227">
        <v>0</v>
      </c>
      <c r="H385" s="227">
        <f t="shared" si="46"/>
        <v>0</v>
      </c>
      <c r="I385" s="227">
        <f t="shared" si="46"/>
        <v>9.1682070240295746E-2</v>
      </c>
      <c r="J385" s="227">
        <f t="shared" si="46"/>
        <v>6.4356435643564358E-2</v>
      </c>
      <c r="K385" s="227">
        <f t="shared" si="46"/>
        <v>7.1428571428571425E-2</v>
      </c>
      <c r="L385" s="227">
        <f t="shared" si="46"/>
        <v>0.10995850622406639</v>
      </c>
      <c r="M385" s="227">
        <f t="shared" si="46"/>
        <v>9.154929577464789E-2</v>
      </c>
      <c r="N385" s="227">
        <f t="shared" si="46"/>
        <v>0</v>
      </c>
      <c r="O385" s="227">
        <f t="shared" si="46"/>
        <v>8.5470085470085472E-2</v>
      </c>
      <c r="P385" s="147">
        <f t="shared" si="46"/>
        <v>5.8139534883720929E-2</v>
      </c>
      <c r="Q385" s="301">
        <f>SUM(Q384/Q378)</f>
        <v>9.4347826086956521E-2</v>
      </c>
    </row>
    <row r="386" spans="1:17" ht="15.75" hidden="1" customHeight="1" thickBot="1" x14ac:dyDescent="0.3">
      <c r="A386" s="727"/>
      <c r="B386" s="296"/>
      <c r="C386" s="296"/>
      <c r="D386" s="296"/>
      <c r="E386" s="296"/>
      <c r="F386" s="296"/>
      <c r="G386" s="296"/>
      <c r="H386" s="296"/>
      <c r="I386" s="296"/>
      <c r="J386" s="296"/>
      <c r="K386" s="296"/>
      <c r="L386" s="296"/>
      <c r="M386" s="296"/>
      <c r="N386" s="296"/>
      <c r="O386" s="296"/>
      <c r="P386" s="296"/>
      <c r="Q386" s="729"/>
    </row>
    <row r="387" spans="1:17" ht="24.75" hidden="1" customHeight="1" thickBot="1" x14ac:dyDescent="0.3">
      <c r="A387" s="2314" t="s">
        <v>241</v>
      </c>
      <c r="B387" s="2315"/>
      <c r="C387" s="2315"/>
      <c r="D387" s="2315"/>
      <c r="E387" s="2315"/>
      <c r="F387" s="2315"/>
      <c r="G387" s="2315"/>
      <c r="H387" s="2315"/>
      <c r="I387" s="2315"/>
      <c r="J387" s="2315"/>
      <c r="K387" s="2315"/>
      <c r="L387" s="2315"/>
      <c r="M387" s="2315"/>
      <c r="N387" s="2315"/>
      <c r="O387" s="2315"/>
      <c r="P387" s="2315"/>
      <c r="Q387" s="2316"/>
    </row>
    <row r="388" spans="1:17" ht="24.75" hidden="1" customHeight="1" x14ac:dyDescent="0.25">
      <c r="A388" s="148" t="s">
        <v>257</v>
      </c>
      <c r="B388" s="316">
        <v>15</v>
      </c>
      <c r="C388" s="317">
        <v>63</v>
      </c>
      <c r="D388" s="317">
        <v>48</v>
      </c>
      <c r="E388" s="317">
        <v>34</v>
      </c>
      <c r="F388" s="317">
        <v>25</v>
      </c>
      <c r="G388" s="317">
        <v>0</v>
      </c>
      <c r="H388" s="317">
        <v>7</v>
      </c>
      <c r="I388" s="318">
        <v>2705</v>
      </c>
      <c r="J388" s="317">
        <v>202</v>
      </c>
      <c r="K388" s="317">
        <v>28</v>
      </c>
      <c r="L388" s="317">
        <v>964</v>
      </c>
      <c r="M388" s="317">
        <v>284</v>
      </c>
      <c r="N388" s="317">
        <v>22</v>
      </c>
      <c r="O388" s="317">
        <v>117</v>
      </c>
      <c r="P388" s="319">
        <v>86</v>
      </c>
      <c r="Q388" s="299">
        <v>4600</v>
      </c>
    </row>
    <row r="389" spans="1:17" ht="25.5" hidden="1" x14ac:dyDescent="0.25">
      <c r="A389" s="149" t="s">
        <v>242</v>
      </c>
      <c r="B389" s="361">
        <v>0</v>
      </c>
      <c r="C389" s="362">
        <v>2</v>
      </c>
      <c r="D389" s="362">
        <v>1</v>
      </c>
      <c r="E389" s="362">
        <v>2</v>
      </c>
      <c r="F389" s="362">
        <v>1</v>
      </c>
      <c r="G389" s="362">
        <v>0</v>
      </c>
      <c r="H389" s="362">
        <v>0</v>
      </c>
      <c r="I389" s="363">
        <v>99</v>
      </c>
      <c r="J389" s="362">
        <v>4</v>
      </c>
      <c r="K389" s="362">
        <v>0</v>
      </c>
      <c r="L389" s="362">
        <v>49</v>
      </c>
      <c r="M389" s="362">
        <v>10</v>
      </c>
      <c r="N389" s="362">
        <v>2</v>
      </c>
      <c r="O389" s="362">
        <v>2</v>
      </c>
      <c r="P389" s="364">
        <v>4</v>
      </c>
      <c r="Q389" s="300">
        <f>SUM(B389:P389)</f>
        <v>176</v>
      </c>
    </row>
    <row r="390" spans="1:17" ht="26.25" hidden="1" thickBot="1" x14ac:dyDescent="0.3">
      <c r="A390" s="71" t="s">
        <v>258</v>
      </c>
      <c r="B390" s="226">
        <f>SUM(B389/B374)</f>
        <v>0</v>
      </c>
      <c r="C390" s="227">
        <f t="shared" ref="C390:P390" si="47">SUM(C389/C374)</f>
        <v>3.1746031746031744E-2</v>
      </c>
      <c r="D390" s="227">
        <f t="shared" si="47"/>
        <v>2.0833333333333332E-2</v>
      </c>
      <c r="E390" s="227">
        <f t="shared" si="47"/>
        <v>5.8823529411764705E-2</v>
      </c>
      <c r="F390" s="227">
        <f t="shared" si="47"/>
        <v>0.04</v>
      </c>
      <c r="G390" s="227">
        <v>0</v>
      </c>
      <c r="H390" s="227">
        <f t="shared" si="47"/>
        <v>0</v>
      </c>
      <c r="I390" s="227">
        <f t="shared" si="47"/>
        <v>3.6598890942698706E-2</v>
      </c>
      <c r="J390" s="227">
        <f t="shared" si="47"/>
        <v>1.9801980198019802E-2</v>
      </c>
      <c r="K390" s="227">
        <f t="shared" si="47"/>
        <v>0</v>
      </c>
      <c r="L390" s="227">
        <f t="shared" si="47"/>
        <v>5.0829875518672199E-2</v>
      </c>
      <c r="M390" s="227">
        <f t="shared" si="47"/>
        <v>3.5211267605633804E-2</v>
      </c>
      <c r="N390" s="227">
        <f t="shared" si="47"/>
        <v>9.0909090909090912E-2</v>
      </c>
      <c r="O390" s="227">
        <f t="shared" si="47"/>
        <v>1.7094017094017096E-2</v>
      </c>
      <c r="P390" s="147">
        <f t="shared" si="47"/>
        <v>4.6511627906976744E-2</v>
      </c>
      <c r="Q390" s="301">
        <f>SUM(Q389/Q378)</f>
        <v>3.826086956521739E-2</v>
      </c>
    </row>
    <row r="391" spans="1:17" ht="31.5" customHeight="1" x14ac:dyDescent="0.25">
      <c r="A391" s="2413" t="s">
        <v>246</v>
      </c>
      <c r="B391" s="2413"/>
      <c r="C391" s="2413"/>
      <c r="D391" s="2413"/>
      <c r="E391" s="2413"/>
      <c r="F391" s="2413"/>
      <c r="G391" s="2413"/>
      <c r="H391" s="2413"/>
      <c r="I391" s="2413"/>
      <c r="J391" s="2413"/>
      <c r="K391" s="2413"/>
      <c r="L391" s="2413"/>
      <c r="M391" s="2413"/>
      <c r="N391" s="2413"/>
      <c r="O391" s="2413"/>
      <c r="P391" s="2413"/>
      <c r="Q391" s="2413"/>
    </row>
    <row r="392" spans="1:17" x14ac:dyDescent="0.25">
      <c r="A392" s="1262"/>
      <c r="B392" s="1262"/>
      <c r="C392" s="1262"/>
      <c r="D392" s="1262"/>
      <c r="E392" s="1262"/>
      <c r="F392" s="1262"/>
      <c r="G392" s="1262"/>
      <c r="H392" s="1262"/>
      <c r="I392" s="1262"/>
      <c r="J392" s="1262"/>
      <c r="K392" s="1262"/>
      <c r="L392" s="1262"/>
      <c r="M392" s="1262"/>
      <c r="N392" s="1262"/>
      <c r="O392" s="1262"/>
      <c r="P392" s="1262"/>
    </row>
    <row r="393" spans="1:17" x14ac:dyDescent="0.25">
      <c r="A393" s="1262"/>
      <c r="B393" s="1262"/>
      <c r="C393" s="1262"/>
      <c r="D393" s="1262"/>
      <c r="E393" s="1262"/>
      <c r="F393" s="1262"/>
      <c r="G393" s="1262"/>
      <c r="H393" s="1262"/>
      <c r="I393" s="1262"/>
      <c r="J393" s="1262"/>
      <c r="K393" s="1262"/>
      <c r="L393" s="1262"/>
      <c r="M393" s="1262"/>
      <c r="N393" s="1262"/>
      <c r="O393" s="1262"/>
      <c r="P393" s="1262"/>
    </row>
    <row r="394" spans="1:17" x14ac:dyDescent="0.25">
      <c r="A394" s="1262"/>
      <c r="B394" s="1262"/>
      <c r="C394" s="1262"/>
      <c r="D394" s="1262"/>
      <c r="E394" s="1262"/>
      <c r="F394" s="1262"/>
      <c r="G394" s="1262"/>
      <c r="H394" s="1262"/>
      <c r="I394" s="1262"/>
      <c r="J394" s="1262"/>
      <c r="K394" s="1262"/>
      <c r="L394" s="1262"/>
      <c r="M394" s="1262"/>
      <c r="N394" s="1262"/>
      <c r="O394" s="1262"/>
      <c r="P394" s="1262"/>
    </row>
    <row r="395" spans="1:17" x14ac:dyDescent="0.25">
      <c r="A395" s="1262"/>
      <c r="B395" s="1262"/>
      <c r="C395" s="1262"/>
      <c r="D395" s="1262"/>
      <c r="E395" s="1262"/>
      <c r="F395" s="1262"/>
      <c r="G395" s="1262"/>
      <c r="H395" s="1262"/>
      <c r="I395" s="1262"/>
      <c r="J395" s="1262"/>
      <c r="K395" s="1262"/>
      <c r="L395" s="1262"/>
      <c r="M395" s="1262"/>
      <c r="N395" s="1262"/>
      <c r="O395" s="1262"/>
      <c r="P395" s="1262"/>
    </row>
  </sheetData>
  <sheetProtection algorithmName="SHA-512" hashValue="LFkThPrusW3Fdc9ofSA9pU6zkeeT6Zw3Ey8/N21Jy9EKOhLhjWaX+r2Zzp8QPDhKo3qPCZj3gWMpD0g2jsfzAg==" saltValue="Do29QrrBNdj671lTarh6/A==" spinCount="100000" sheet="1" objects="1" scenarios="1"/>
  <mergeCells count="103">
    <mergeCell ref="A70:Q70"/>
    <mergeCell ref="A50:Q50"/>
    <mergeCell ref="A52:Q52"/>
    <mergeCell ref="A56:Q56"/>
    <mergeCell ref="A60:Q60"/>
    <mergeCell ref="A65:Q65"/>
    <mergeCell ref="A142:Q142"/>
    <mergeCell ref="A122:Q122"/>
    <mergeCell ref="A124:Q124"/>
    <mergeCell ref="A128:Q128"/>
    <mergeCell ref="A132:Q132"/>
    <mergeCell ref="A137:Q137"/>
    <mergeCell ref="A118:Q118"/>
    <mergeCell ref="A98:Q98"/>
    <mergeCell ref="A100:Q100"/>
    <mergeCell ref="A104:Q104"/>
    <mergeCell ref="A108:Q108"/>
    <mergeCell ref="A113:Q113"/>
    <mergeCell ref="A94:Q94"/>
    <mergeCell ref="A74:Q74"/>
    <mergeCell ref="A76:Q76"/>
    <mergeCell ref="A80:Q80"/>
    <mergeCell ref="A84:Q84"/>
    <mergeCell ref="A89:Q89"/>
    <mergeCell ref="A1:Q1"/>
    <mergeCell ref="A316:Q316"/>
    <mergeCell ref="A318:Q318"/>
    <mergeCell ref="A266:Q266"/>
    <mergeCell ref="A268:Q268"/>
    <mergeCell ref="A272:Q272"/>
    <mergeCell ref="A190:Q190"/>
    <mergeCell ref="A218:Q218"/>
    <mergeCell ref="A220:Q220"/>
    <mergeCell ref="A224:Q224"/>
    <mergeCell ref="A228:Q228"/>
    <mergeCell ref="A233:Q233"/>
    <mergeCell ref="A238:Q238"/>
    <mergeCell ref="A194:Q194"/>
    <mergeCell ref="A170:Q170"/>
    <mergeCell ref="A172:Q172"/>
    <mergeCell ref="A176:Q176"/>
    <mergeCell ref="A180:Q180"/>
    <mergeCell ref="A185:Q185"/>
    <mergeCell ref="A281:Q281"/>
    <mergeCell ref="A286:Q286"/>
    <mergeCell ref="A314:Q314"/>
    <mergeCell ref="A242:Q242"/>
    <mergeCell ref="A244:Q244"/>
    <mergeCell ref="A391:Q391"/>
    <mergeCell ref="A368:Q368"/>
    <mergeCell ref="A373:Q373"/>
    <mergeCell ref="A377:Q377"/>
    <mergeCell ref="A382:Q382"/>
    <mergeCell ref="A387:Q387"/>
    <mergeCell ref="A369:Q369"/>
    <mergeCell ref="A322:Q322"/>
    <mergeCell ref="A326:Q326"/>
    <mergeCell ref="A331:Q331"/>
    <mergeCell ref="A336:Q336"/>
    <mergeCell ref="A340:Q340"/>
    <mergeCell ref="A209:Q209"/>
    <mergeCell ref="A214:Q214"/>
    <mergeCell ref="A366:Q366"/>
    <mergeCell ref="A341:Q341"/>
    <mergeCell ref="A357:Q357"/>
    <mergeCell ref="A362:Q362"/>
    <mergeCell ref="A342:Q342"/>
    <mergeCell ref="A348:Q348"/>
    <mergeCell ref="A352:Q352"/>
    <mergeCell ref="A344:Q344"/>
    <mergeCell ref="A290:Q290"/>
    <mergeCell ref="A292:Q292"/>
    <mergeCell ref="A296:Q296"/>
    <mergeCell ref="A300:Q300"/>
    <mergeCell ref="A305:Q305"/>
    <mergeCell ref="A310:Q310"/>
    <mergeCell ref="A315:Q315"/>
    <mergeCell ref="A252:Q252"/>
    <mergeCell ref="A276:Q276"/>
    <mergeCell ref="A248:Q248"/>
    <mergeCell ref="A257:Q257"/>
    <mergeCell ref="A262:Q262"/>
    <mergeCell ref="A166:Q166"/>
    <mergeCell ref="A146:Q146"/>
    <mergeCell ref="A148:Q148"/>
    <mergeCell ref="A152:Q152"/>
    <mergeCell ref="A156:Q156"/>
    <mergeCell ref="A161:Q161"/>
    <mergeCell ref="A196:Q196"/>
    <mergeCell ref="A200:Q200"/>
    <mergeCell ref="A204:Q204"/>
    <mergeCell ref="A46:Q46"/>
    <mergeCell ref="A26:Q26"/>
    <mergeCell ref="A28:Q28"/>
    <mergeCell ref="A32:Q32"/>
    <mergeCell ref="A36:Q36"/>
    <mergeCell ref="A41:Q41"/>
    <mergeCell ref="A22:Q22"/>
    <mergeCell ref="A2:Q2"/>
    <mergeCell ref="A4:Q4"/>
    <mergeCell ref="A8:Q8"/>
    <mergeCell ref="A12:Q12"/>
    <mergeCell ref="A17:Q17"/>
  </mergeCells>
  <printOptions horizontalCentered="1"/>
  <pageMargins left="0.2" right="0.2" top="0.81666666666666698" bottom="0.25" header="0.3" footer="0.25"/>
  <pageSetup scale="81" firstPageNumber="13" fitToHeight="0" orientation="landscape" useFirstPageNumber="1" r:id="rId1"/>
  <headerFooter>
    <oddHeader>&amp;L&amp;9
Semi-Annual Child Welfare Report&amp;C&amp;"-,Bold"&amp;14ARIZONA DEPARTMENT of CHILD SAFETY&amp;R&amp;9
July 1, 2021 through December 31, 2021</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9F7A952D73AA4FA3743A54B6876537" ma:contentTypeVersion="16" ma:contentTypeDescription="Create a new document." ma:contentTypeScope="" ma:versionID="8e95056e54e8c930fb0c50750dee2b77">
  <xsd:schema xmlns:xsd="http://www.w3.org/2001/XMLSchema" xmlns:xs="http://www.w3.org/2001/XMLSchema" xmlns:p="http://schemas.microsoft.com/office/2006/metadata/properties" xmlns:ns3="e9cbf2e1-6948-4be5-b552-8fb5a669319f" xmlns:ns4="428b4e48-e622-46cd-bf86-9b4c6683a51f" targetNamespace="http://schemas.microsoft.com/office/2006/metadata/properties" ma:root="true" ma:fieldsID="be5e64dfe4d4905fa99d3fdf0799186d" ns3:_="" ns4:_="">
    <xsd:import namespace="e9cbf2e1-6948-4be5-b552-8fb5a669319f"/>
    <xsd:import namespace="428b4e48-e622-46cd-bf86-9b4c6683a5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cbf2e1-6948-4be5-b552-8fb5a66931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8b4e48-e622-46cd-bf86-9b4c6683a51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9cbf2e1-6948-4be5-b552-8fb5a669319f" xsi:nil="true"/>
  </documentManagement>
</p:properties>
</file>

<file path=customXml/itemProps1.xml><?xml version="1.0" encoding="utf-8"?>
<ds:datastoreItem xmlns:ds="http://schemas.openxmlformats.org/officeDocument/2006/customXml" ds:itemID="{A7B9D43D-A4DF-46DC-BB1D-C0BC13629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cbf2e1-6948-4be5-b552-8fb5a669319f"/>
    <ds:schemaRef ds:uri="428b4e48-e622-46cd-bf86-9b4c6683a5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4B8B4A-2B7B-4A8A-9320-3C38AECB2DEC}">
  <ds:schemaRefs>
    <ds:schemaRef ds:uri="http://schemas.microsoft.com/sharepoint/v3/contenttype/forms"/>
  </ds:schemaRefs>
</ds:datastoreItem>
</file>

<file path=customXml/itemProps3.xml><?xml version="1.0" encoding="utf-8"?>
<ds:datastoreItem xmlns:ds="http://schemas.openxmlformats.org/officeDocument/2006/customXml" ds:itemID="{A8D4FB98-C2D0-4231-89B0-98BB234C2B4F}">
  <ds:schemaRefs>
    <ds:schemaRef ds:uri="e9cbf2e1-6948-4be5-b552-8fb5a669319f"/>
    <ds:schemaRef ds:uri="http://purl.org/dc/terms/"/>
    <ds:schemaRef ds:uri="http://schemas.openxmlformats.org/package/2006/metadata/core-properties"/>
    <ds:schemaRef ds:uri="428b4e48-e622-46cd-bf86-9b4c6683a51f"/>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TOC</vt:lpstr>
      <vt:lpstr>Exec Summary</vt:lpstr>
      <vt:lpstr>Semi-Annual Comparisons</vt:lpstr>
      <vt:lpstr>Reports of CAN</vt:lpstr>
      <vt:lpstr>Assigned Investigations</vt:lpstr>
      <vt:lpstr>Open Investigations</vt:lpstr>
      <vt:lpstr>Completed Investigations</vt:lpstr>
      <vt:lpstr>Safe Haven</vt:lpstr>
      <vt:lpstr>Entries</vt:lpstr>
      <vt:lpstr>OOH</vt:lpstr>
      <vt:lpstr>Case Mgt.</vt:lpstr>
      <vt:lpstr>Placement</vt:lpstr>
      <vt:lpstr>Exits</vt:lpstr>
      <vt:lpstr>Fatalities</vt:lpstr>
      <vt:lpstr>TPR</vt:lpstr>
      <vt:lpstr>Adoption-CP</vt:lpstr>
      <vt:lpstr>Adoption-Disruptions</vt:lpstr>
      <vt:lpstr>Adoption-Finalized</vt:lpstr>
      <vt:lpstr>Caseloads</vt:lpstr>
      <vt:lpstr>DCS Specialists</vt:lpstr>
      <vt:lpstr>Expenditures</vt:lpstr>
      <vt:lpstr>Training and Dependencies</vt:lpstr>
      <vt:lpstr>Title IV-E Waiver</vt:lpstr>
      <vt:lpstr>Faith-Based</vt:lpstr>
      <vt:lpstr>Runaways</vt:lpstr>
      <vt:lpstr>Missing Child</vt:lpstr>
      <vt:lpstr>SEN</vt:lpstr>
      <vt:lpstr>Best Interest Determination</vt:lpstr>
      <vt:lpstr>Metric Definition</vt:lpstr>
      <vt:lpstr>Metric Change Log</vt:lpstr>
      <vt:lpstr>DATA LIST</vt:lpstr>
      <vt:lpstr>'Semi-Annual Comparisons'!_ftn1</vt:lpstr>
      <vt:lpstr>'Semi-Annual Comparisons'!_ftn2</vt:lpstr>
      <vt:lpstr>'Semi-Annual Comparisons'!_ftnref1</vt:lpstr>
      <vt:lpstr>'Semi-Annual Comparisons'!_ftnref2</vt:lpstr>
      <vt:lpstr>'Adoption-CP'!Print_Area</vt:lpstr>
      <vt:lpstr>'Adoption-Disruptions'!Print_Area</vt:lpstr>
      <vt:lpstr>'Adoption-Finalized'!Print_Area</vt:lpstr>
      <vt:lpstr>'Assigned Investigations'!Print_Area</vt:lpstr>
      <vt:lpstr>'Best Interest Determination'!Print_Area</vt:lpstr>
      <vt:lpstr>'Case Mgt.'!Print_Area</vt:lpstr>
      <vt:lpstr>Caseloads!Print_Area</vt:lpstr>
      <vt:lpstr>'Completed Investigations'!Print_Area</vt:lpstr>
      <vt:lpstr>'DCS Specialists'!Print_Area</vt:lpstr>
      <vt:lpstr>Entries!Print_Area</vt:lpstr>
      <vt:lpstr>'Exec Summary'!Print_Area</vt:lpstr>
      <vt:lpstr>Exits!Print_Area</vt:lpstr>
      <vt:lpstr>Expenditures!Print_Area</vt:lpstr>
      <vt:lpstr>Fatalities!Print_Area</vt:lpstr>
      <vt:lpstr>OOH!Print_Area</vt:lpstr>
      <vt:lpstr>'Open Investigations'!Print_Area</vt:lpstr>
      <vt:lpstr>Placement!Print_Area</vt:lpstr>
      <vt:lpstr>'Reports of CAN'!Print_Area</vt:lpstr>
      <vt:lpstr>'Safe Haven'!Print_Area</vt:lpstr>
      <vt:lpstr>'Semi-Annual Comparisons'!Print_Area</vt:lpstr>
      <vt:lpstr>TOC!Print_Area</vt:lpstr>
      <vt:lpstr>TPR!Print_Area</vt:lpstr>
      <vt:lpstr>'Training and Dependencies'!Print_Area</vt:lpstr>
      <vt:lpstr>'Completed Investigations'!Print_Titles</vt:lpstr>
      <vt:lpstr>Entries!Print_Titles</vt:lpstr>
      <vt:lpstr>Placement!Print_Titles</vt:lpstr>
      <vt:lpstr>'Training and Dependencies'!Print_Titles</vt:lpstr>
      <vt:lpstr>'Reports of CAN'!Reports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2023-03-31T17:03:15Z</cp:lastPrinted>
  <dcterms:created xsi:type="dcterms:W3CDTF">2014-09-23T09:06:36Z</dcterms:created>
  <dcterms:modified xsi:type="dcterms:W3CDTF">2025-04-03T00:29:15Z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0x010100089F7A952D73AA4FA3743A54B6876537</vt:lpwstr>
  </property>
</Properties>
</file>